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zamora\OneDrive - Bomberos Bogota\Escritorio\Temporal\Documentos para publicar OAJ\"/>
    </mc:Choice>
  </mc:AlternateContent>
  <workbookProtection workbookAlgorithmName="SHA-512" workbookHashValue="xhi32pFpr2leNynHnUh24Ut0pZAlbEovn9UXJLB7jiT4/btbF6wNDvbzcTsFh/kIiE+EjtXVaxjJte1I02xmVw==" workbookSaltValue="6H1n28yZZzQirVr8ekfcRQ==" workbookSpinCount="100000" lockStructure="1"/>
  <bookViews>
    <workbookView xWindow="0" yWindow="0" windowWidth="20490" windowHeight="7050"/>
  </bookViews>
  <sheets>
    <sheet name="CuentaCobroPN" sheetId="1" r:id="rId1"/>
    <sheet name="Instrucciones" sheetId="3" r:id="rId2"/>
    <sheet name="Hoja2" sheetId="2" state="hidden" r:id="rId3"/>
    <sheet name="Números a Letras" sheetId="4" state="hidden" r:id="rId4"/>
  </sheets>
  <externalReferences>
    <externalReference r:id="rId5"/>
  </externalReferences>
  <definedNames>
    <definedName name="_xlnm.Print_Area" localSheetId="0">CuentaCobroPN!$A$1:$O$67</definedName>
    <definedName name="NRUBRO">'Números a Letras'!#REF!</definedName>
    <definedName name="RUBEJEC">[1]EJECUCIÓN!$G$19:$G$289</definedName>
    <definedName name="SALDOAPROPIACION">[1]EJECUCIÓN!$J$19:$J$289</definedName>
    <definedName name="_xlnm.Print_Titles" localSheetId="0">CuentaCobroPN!$2:$12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17" i="1" l="1"/>
  <c r="F31" i="1" s="1"/>
  <c r="N43" i="1"/>
  <c r="K29" i="1" l="1"/>
  <c r="L31" i="1" s="1"/>
  <c r="A3" i="4"/>
  <c r="L34" i="4"/>
  <c r="L37" i="4" s="1"/>
  <c r="K34" i="4"/>
  <c r="K37" i="4" s="1"/>
  <c r="J34" i="4"/>
  <c r="J37" i="4" s="1"/>
  <c r="I34" i="4"/>
  <c r="I37" i="4" s="1"/>
  <c r="H34" i="4"/>
  <c r="H37" i="4" s="1"/>
  <c r="G34" i="4"/>
  <c r="G37" i="4" s="1"/>
  <c r="F34" i="4"/>
  <c r="F37" i="4" s="1"/>
  <c r="E34" i="4"/>
  <c r="E37" i="4" s="1"/>
  <c r="D34" i="4"/>
  <c r="D37" i="4" s="1"/>
  <c r="C34" i="4"/>
  <c r="C37" i="4" s="1"/>
  <c r="F55" i="1" l="1"/>
  <c r="D35" i="4"/>
  <c r="D36" i="4" s="1"/>
  <c r="D38" i="4" s="1"/>
  <c r="D40" i="4" s="1"/>
  <c r="H35" i="4"/>
  <c r="H36" i="4" s="1"/>
  <c r="H38" i="4" s="1"/>
  <c r="H40" i="4" s="1"/>
  <c r="L35" i="4"/>
  <c r="L36" i="4" s="1"/>
  <c r="L38" i="4" s="1"/>
  <c r="L40" i="4" s="1"/>
  <c r="E35" i="4"/>
  <c r="E36" i="4" s="1"/>
  <c r="E38" i="4" s="1"/>
  <c r="E40" i="4" s="1"/>
  <c r="I35" i="4"/>
  <c r="I36" i="4" s="1"/>
  <c r="I38" i="4" s="1"/>
  <c r="I40" i="4" s="1"/>
  <c r="F35" i="4"/>
  <c r="F36" i="4" s="1"/>
  <c r="F38" i="4" s="1"/>
  <c r="F40" i="4" s="1"/>
  <c r="J35" i="4"/>
  <c r="J36" i="4" s="1"/>
  <c r="J38" i="4" s="1"/>
  <c r="J40" i="4" s="1"/>
  <c r="C35" i="4"/>
  <c r="C36" i="4" s="1"/>
  <c r="C38" i="4" s="1"/>
  <c r="C40" i="4" s="1"/>
  <c r="G35" i="4"/>
  <c r="G36" i="4" s="1"/>
  <c r="G38" i="4" s="1"/>
  <c r="G40" i="4" s="1"/>
  <c r="K35" i="4"/>
  <c r="K36" i="4" s="1"/>
  <c r="K38" i="4" s="1"/>
  <c r="K40" i="4" s="1"/>
  <c r="J47" i="4" l="1"/>
  <c r="J45" i="4"/>
  <c r="J48" i="4"/>
  <c r="J49" i="4" s="1"/>
  <c r="J53" i="4" s="1"/>
  <c r="J44" i="4"/>
  <c r="H48" i="4"/>
  <c r="H50" i="4" s="1"/>
  <c r="H44" i="4"/>
  <c r="I47" i="4"/>
  <c r="H47" i="4"/>
  <c r="H49" i="4" s="1"/>
  <c r="H45" i="4"/>
  <c r="K47" i="4"/>
  <c r="K49" i="4" s="1"/>
  <c r="K45" i="4"/>
  <c r="K48" i="4"/>
  <c r="K50" i="4" s="1"/>
  <c r="K44" i="4"/>
  <c r="L47" i="4"/>
  <c r="D48" i="4"/>
  <c r="D50" i="4" s="1"/>
  <c r="D44" i="4"/>
  <c r="D47" i="4"/>
  <c r="D49" i="4" s="1"/>
  <c r="D51" i="4" s="1"/>
  <c r="D53" i="4" s="1"/>
  <c r="D45" i="4"/>
  <c r="G47" i="4"/>
  <c r="G49" i="4" s="1"/>
  <c r="G45" i="4"/>
  <c r="G48" i="4"/>
  <c r="G50" i="4" s="1"/>
  <c r="G44" i="4"/>
  <c r="I48" i="4"/>
  <c r="I49" i="4" s="1"/>
  <c r="I53" i="4" s="1"/>
  <c r="I44" i="4"/>
  <c r="I45" i="4"/>
  <c r="F45" i="4"/>
  <c r="F48" i="4"/>
  <c r="F49" i="4" s="1"/>
  <c r="F44" i="4"/>
  <c r="F50" i="4"/>
  <c r="C47" i="4"/>
  <c r="C45" i="4"/>
  <c r="C48" i="4"/>
  <c r="C49" i="4" s="1"/>
  <c r="C53" i="4" s="1"/>
  <c r="C44" i="4"/>
  <c r="E48" i="4"/>
  <c r="E50" i="4" s="1"/>
  <c r="E44" i="4"/>
  <c r="F47" i="4"/>
  <c r="E47" i="4"/>
  <c r="E49" i="4" s="1"/>
  <c r="E45" i="4"/>
  <c r="L48" i="4"/>
  <c r="L49" i="4" s="1"/>
  <c r="L53" i="4" s="1"/>
  <c r="L44" i="4"/>
  <c r="L45" i="4"/>
  <c r="E46" i="4" l="1"/>
  <c r="J46" i="4"/>
  <c r="G46" i="4"/>
  <c r="E51" i="4"/>
  <c r="E53" i="4" s="1"/>
  <c r="F46" i="4"/>
  <c r="K51" i="4"/>
  <c r="K53" i="4" s="1"/>
  <c r="C46" i="4"/>
  <c r="F51" i="4"/>
  <c r="F53" i="4" s="1"/>
  <c r="H51" i="4"/>
  <c r="H53" i="4" s="1"/>
  <c r="L46" i="4"/>
  <c r="I46" i="4"/>
  <c r="D46" i="4"/>
  <c r="K46" i="4"/>
  <c r="G51" i="4"/>
  <c r="G53" i="4" s="1"/>
  <c r="H46" i="4"/>
  <c r="C60" i="4" l="1"/>
  <c r="I4" i="4" l="1"/>
  <c r="N55" i="1"/>
  <c r="J4" i="4" l="1"/>
  <c r="J5" i="4" s="1"/>
  <c r="J6" i="4" s="1"/>
  <c r="C4" i="4"/>
  <c r="C7" i="4" s="1"/>
  <c r="K4" i="4"/>
  <c r="K7" i="4" s="1"/>
  <c r="H4" i="4"/>
  <c r="H7" i="4" s="1"/>
  <c r="F4" i="4"/>
  <c r="F7" i="4" s="1"/>
  <c r="D4" i="4"/>
  <c r="D5" i="4" s="1"/>
  <c r="D6" i="4" s="1"/>
  <c r="G4" i="4"/>
  <c r="G7" i="4" s="1"/>
  <c r="L4" i="4"/>
  <c r="L7" i="4" s="1"/>
  <c r="E4" i="4"/>
  <c r="E5" i="4" s="1"/>
  <c r="E6" i="4" s="1"/>
  <c r="I7" i="4"/>
  <c r="I5" i="4"/>
  <c r="I6" i="4" s="1"/>
  <c r="K5" i="4" l="1"/>
  <c r="K6" i="4" s="1"/>
  <c r="K8" i="4" s="1"/>
  <c r="K10" i="4" s="1"/>
  <c r="K15" i="4" s="1"/>
  <c r="C5" i="4"/>
  <c r="C6" i="4" s="1"/>
  <c r="C8" i="4" s="1"/>
  <c r="C10" i="4" s="1"/>
  <c r="C14" i="4" s="1"/>
  <c r="J7" i="4"/>
  <c r="J8" i="4" s="1"/>
  <c r="J10" i="4" s="1"/>
  <c r="H5" i="4"/>
  <c r="H6" i="4" s="1"/>
  <c r="H8" i="4" s="1"/>
  <c r="H10" i="4" s="1"/>
  <c r="D7" i="4"/>
  <c r="G5" i="4"/>
  <c r="G6" i="4" s="1"/>
  <c r="G8" i="4" s="1"/>
  <c r="G10" i="4" s="1"/>
  <c r="F5" i="4"/>
  <c r="F6" i="4" s="1"/>
  <c r="F8" i="4" s="1"/>
  <c r="F10" i="4" s="1"/>
  <c r="F14" i="4" s="1"/>
  <c r="E7" i="4"/>
  <c r="E8" i="4" s="1"/>
  <c r="E10" i="4" s="1"/>
  <c r="E15" i="4" s="1"/>
  <c r="L5" i="4"/>
  <c r="L6" i="4" s="1"/>
  <c r="L8" i="4" s="1"/>
  <c r="L10" i="4" s="1"/>
  <c r="I8" i="4"/>
  <c r="I10" i="4" s="1"/>
  <c r="I15" i="4" s="1"/>
  <c r="D8" i="4"/>
  <c r="D10" i="4" s="1"/>
  <c r="D15" i="4" s="1"/>
  <c r="H17" i="4" l="1"/>
  <c r="H19" i="4" s="1"/>
  <c r="K14" i="4"/>
  <c r="K16" i="4" s="1"/>
  <c r="G14" i="4"/>
  <c r="G15" i="4"/>
  <c r="C15" i="4"/>
  <c r="C16" i="4" s="1"/>
  <c r="K17" i="4"/>
  <c r="K19" i="4" s="1"/>
  <c r="L14" i="4"/>
  <c r="L17" i="4"/>
  <c r="L18" i="4" s="1"/>
  <c r="I17" i="4"/>
  <c r="I18" i="4" s="1"/>
  <c r="E14" i="4"/>
  <c r="E16" i="4" s="1"/>
  <c r="G17" i="4"/>
  <c r="G19" i="4" s="1"/>
  <c r="I14" i="4"/>
  <c r="I16" i="4" s="1"/>
  <c r="H15" i="4"/>
  <c r="H14" i="4"/>
  <c r="L15" i="4"/>
  <c r="C17" i="4"/>
  <c r="C18" i="4" s="1"/>
  <c r="D17" i="4"/>
  <c r="D19" i="4" s="1"/>
  <c r="F17" i="4"/>
  <c r="F18" i="4" s="1"/>
  <c r="D14" i="4"/>
  <c r="D16" i="4" s="1"/>
  <c r="F15" i="4"/>
  <c r="F16" i="4" s="1"/>
  <c r="E17" i="4"/>
  <c r="E19" i="4" s="1"/>
  <c r="F20" i="4"/>
  <c r="J15" i="4"/>
  <c r="J14" i="4"/>
  <c r="J17" i="4"/>
  <c r="J18" i="4" s="1"/>
  <c r="D18" i="4" l="1"/>
  <c r="G18" i="4"/>
  <c r="H18" i="4"/>
  <c r="G16" i="4"/>
  <c r="E18" i="4"/>
  <c r="E20" i="4" s="1"/>
  <c r="E21" i="4" s="1"/>
  <c r="E23" i="4" s="1"/>
  <c r="K18" i="4"/>
  <c r="K20" i="4" s="1"/>
  <c r="K21" i="4" s="1"/>
  <c r="K23" i="4" s="1"/>
  <c r="I19" i="4"/>
  <c r="I23" i="4" s="1"/>
  <c r="F19" i="4"/>
  <c r="F21" i="4" s="1"/>
  <c r="F23" i="4" s="1"/>
  <c r="C19" i="4"/>
  <c r="C23" i="4" s="1"/>
  <c r="L16" i="4"/>
  <c r="L19" i="4" s="1"/>
  <c r="L23" i="4" s="1"/>
  <c r="H16" i="4"/>
  <c r="J16" i="4"/>
  <c r="J19" i="4" s="1"/>
  <c r="J23" i="4" s="1"/>
  <c r="D20" i="4"/>
  <c r="D21" i="4" s="1"/>
  <c r="D23" i="4" s="1"/>
  <c r="G20" i="4" l="1"/>
  <c r="G21" i="4" s="1"/>
  <c r="G23" i="4" s="1"/>
  <c r="H20" i="4"/>
  <c r="H21" i="4" s="1"/>
  <c r="H23" i="4" s="1"/>
  <c r="C26" i="4" l="1"/>
  <c r="G55" i="1" s="1"/>
</calcChain>
</file>

<file path=xl/sharedStrings.xml><?xml version="1.0" encoding="utf-8"?>
<sst xmlns="http://schemas.openxmlformats.org/spreadsheetml/2006/main" count="200" uniqueCount="185">
  <si>
    <t>Dependencia</t>
  </si>
  <si>
    <t>Pago Nº:</t>
  </si>
  <si>
    <t>Fecha</t>
  </si>
  <si>
    <t>Dependencia:</t>
  </si>
  <si>
    <t>INFORMACIÓN BÁSICA DEL CONTRATISTA / PROVEEDOR</t>
  </si>
  <si>
    <t>Dirección</t>
  </si>
  <si>
    <t>Oficina de Control Interno</t>
  </si>
  <si>
    <t>Oficina Asesora de Planeación</t>
  </si>
  <si>
    <t>Oficina Asesora Jurídica</t>
  </si>
  <si>
    <t>Subdirección Operativa</t>
  </si>
  <si>
    <t>Subdirección de Gestión del Riesgo</t>
  </si>
  <si>
    <t>Subdirección de Gestión Corporativa</t>
  </si>
  <si>
    <t>Subdirección de Gestión Humana</t>
  </si>
  <si>
    <t>Subdirección Logística</t>
  </si>
  <si>
    <t>Identificación:</t>
  </si>
  <si>
    <t>Correo electrónico:</t>
  </si>
  <si>
    <t>Teléfono:</t>
  </si>
  <si>
    <t>INFORMACIÓN DEL CONTRATO / CONVENIO</t>
  </si>
  <si>
    <t>Contrato Nº:</t>
  </si>
  <si>
    <t>De:</t>
  </si>
  <si>
    <t>Plazo de ejecución:</t>
  </si>
  <si>
    <t>meses</t>
  </si>
  <si>
    <t>días</t>
  </si>
  <si>
    <t>Fecha de inicio:</t>
  </si>
  <si>
    <t>Valor inicial:</t>
  </si>
  <si>
    <t>Valor total:</t>
  </si>
  <si>
    <t>Total Pagado:</t>
  </si>
  <si>
    <t>Saldo actual:</t>
  </si>
  <si>
    <t>Saldo menos este pago:</t>
  </si>
  <si>
    <t>Objeto:</t>
  </si>
  <si>
    <t>OBSERVACIONES DEL SUPERVISOR</t>
  </si>
  <si>
    <t>Seleccione si se ha presentado alguna novedad y amplíe la información en las observaciones:</t>
  </si>
  <si>
    <t>Novedad</t>
  </si>
  <si>
    <t>Suspensión del Contrato</t>
  </si>
  <si>
    <t>Terminación anticipada</t>
  </si>
  <si>
    <t>Cesión del Contrato</t>
  </si>
  <si>
    <t>RECIBIDO A SATISFACCIÓN</t>
  </si>
  <si>
    <t>Tipo de cuenta</t>
  </si>
  <si>
    <t>Ahorros</t>
  </si>
  <si>
    <t>Corriente</t>
  </si>
  <si>
    <t>Supervisor 1</t>
  </si>
  <si>
    <t>Firma:</t>
  </si>
  <si>
    <t>Nombre:</t>
  </si>
  <si>
    <t>Cargo:</t>
  </si>
  <si>
    <t>Supervisor 2</t>
  </si>
  <si>
    <t>Apoyo a la supervisión 1</t>
  </si>
  <si>
    <t>Apoyo a la supervisión 2</t>
  </si>
  <si>
    <t xml:space="preserve"> Página 1 de 1</t>
  </si>
  <si>
    <t>En las celdas sombreadas en gris claro, se debe seleccionar la opción de la lista desplegable.</t>
  </si>
  <si>
    <t>Nº contrato o Cargo:</t>
  </si>
  <si>
    <t>INSTRUCCIONES - FORMATO CUENTA DE COBRO PERSONA NATURAL</t>
  </si>
  <si>
    <t>No diligencie ni modifique las celdas en verde claro</t>
  </si>
  <si>
    <t>Seleccione la dependencia para la cual está ejecutando el contrato</t>
  </si>
  <si>
    <t>Registre el nombre del contratista</t>
  </si>
  <si>
    <t>Registre el número de identificación del contratista</t>
  </si>
  <si>
    <t>Registre el correo electrónico del contratista</t>
  </si>
  <si>
    <t>Registre el número de teléfono del contratista</t>
  </si>
  <si>
    <t>Porcentaje de ejecución financiera:</t>
  </si>
  <si>
    <t>Esta celda solo la diligencia el supervisor. Seleccione alguna opción de novedad del contrato, en caso de ser requerido.</t>
  </si>
  <si>
    <t>Esta celda solo la diligencia el supervisor. Registre las observaciones en caso de que las haya.</t>
  </si>
  <si>
    <t xml:space="preserve">Registre la firma, nombre y cargo del supervisor, respectivamente. </t>
  </si>
  <si>
    <t>En caso de que haya ocurrido un encargo del supervisor durante el periodo de cobro, registre la firma, nombre y cargo del supervisor encargado, respectivamente.</t>
  </si>
  <si>
    <t xml:space="preserve">Registre la firma, nombre y cargo del apoyo a la supervisión, respectivamente. </t>
  </si>
  <si>
    <t>En caso de que hubiese un cambio en el apoyo a la supervisión, registre las fechas correspondientes a cada apoyo.</t>
  </si>
  <si>
    <t>Si requiere imprimir el formato, en las opciones de impresión indique ajustar a 1 hoja de ancho.</t>
  </si>
  <si>
    <t>D8</t>
  </si>
  <si>
    <t>M8</t>
  </si>
  <si>
    <t>D9</t>
  </si>
  <si>
    <t>M9</t>
  </si>
  <si>
    <t xml:space="preserve">Nombre: </t>
  </si>
  <si>
    <t>Periodo de pago:</t>
  </si>
  <si>
    <t xml:space="preserve">VALOR AUTORIZADO PARA PAGO </t>
  </si>
  <si>
    <t>Valor a pagar</t>
  </si>
  <si>
    <t>Subtotal</t>
  </si>
  <si>
    <t>C11</t>
  </si>
  <si>
    <t>Registre el número del contrato (por lo general son tres dígitos)</t>
  </si>
  <si>
    <t>E11</t>
  </si>
  <si>
    <t>H11</t>
  </si>
  <si>
    <t>Seleccione el número de meses que correspondan al plazo de ejecución del contrato</t>
  </si>
  <si>
    <t>J11</t>
  </si>
  <si>
    <t>En caso de que así lo indique el contrato, seleccione el número de días que correspondan al plazo de ejecución.</t>
  </si>
  <si>
    <t>C13, D13, E13</t>
  </si>
  <si>
    <t>Registre el valor inicial del contrato. Solo puede ingresar números.</t>
  </si>
  <si>
    <t>C17</t>
  </si>
  <si>
    <t>F17</t>
  </si>
  <si>
    <t>Transcriba el objeto del contrato</t>
  </si>
  <si>
    <t>Fecha de presentación de la cuenta:</t>
  </si>
  <si>
    <t>Selecciones el día, mes y año correspondientes a la fecha en la que está presentando la cuenta de cobro. (Esta fecha debe ser posterior al periodo cobrado)</t>
  </si>
  <si>
    <t>Nº Factura:</t>
  </si>
  <si>
    <t>Nº RP</t>
  </si>
  <si>
    <t>En virtud de la solicitud en el documento de contenido de firmas notariado, autorizo endosar a:</t>
  </si>
  <si>
    <t>Valor a endosar:</t>
  </si>
  <si>
    <t xml:space="preserve">Registre el número del Registro Presupuestal, el cual puede encontrar en el SECOP II, módulo 6 "Información presupuestal" en "Compromiso presupuestal de gastos". Tomar el número externo, ubicado en la parte inferior del documento en la línea impresión. </t>
  </si>
  <si>
    <t>Si el contrato tiene adición, registre el número del Registro Presupuestal de la adición, siguiendo las instrucciones de la línea anterior.</t>
  </si>
  <si>
    <t>Registre el número del pago que está cobrando (Ej: 1 si es el primero, 2 si es el segundo, etc.)</t>
  </si>
  <si>
    <t>Seleccione el año del contrato</t>
  </si>
  <si>
    <t>El valor "Saldo actual" se calculará automáticamente.</t>
  </si>
  <si>
    <t>El valor "Porcentaje de ejecución financiera" se calculará automáticamente.</t>
  </si>
  <si>
    <t>El valor "Saldo menos este pago" se calculará automáticamente.</t>
  </si>
  <si>
    <t>Registre el número de proyecto, el cual puede ser consultado en SAP. Para tener acceso a esta información, cada supervisor o su delegado tendrá un usuario y será capacitado para tal fin.</t>
  </si>
  <si>
    <t>Vigencia</t>
  </si>
  <si>
    <t>Seleccione el año de la vigencia a la que corresponde el RP.</t>
  </si>
  <si>
    <t>Registre el valor del cobro. Solo puede ingresar números.</t>
  </si>
  <si>
    <t>El "subtotal" del valor a pagar se calculará automáticamente.</t>
  </si>
  <si>
    <t>C46</t>
  </si>
  <si>
    <t>M46</t>
  </si>
  <si>
    <t>Registre el número de identificación de a quien va endosado el pago.</t>
  </si>
  <si>
    <t>C47</t>
  </si>
  <si>
    <t>Registre el valor a endosar</t>
  </si>
  <si>
    <t>M47</t>
  </si>
  <si>
    <t>Inserte abajo (A3) el valor requerido</t>
  </si>
  <si>
    <t xml:space="preserve">Muchas veces necesitamos convertir un número a letras en Excel y más aún para nosotros los contadores, este es un trabajo arduo para aquellas personas que no saben de programación, y si encontramos un ejemplo de estos es generalmente bajo plataforma Excel VBA.  Aquí les dejo el código fuente en plataforma Excel para quien quiera lo aplique o analice para entender como ha sido elaborado.  Esta es una herramienta de gran utilidad, espero sepan aprovecharla. 
</t>
  </si>
  <si>
    <t>RESULTADO</t>
  </si>
  <si>
    <t>Por lo anterior, autorizo el pago por valor de:</t>
  </si>
  <si>
    <t>El valor autorizado para pago, tanto en número como en letras, se registra automáticamente.</t>
  </si>
  <si>
    <t>En caso de que hubiese un encargo del supervisor, registre en estas celdas las fechas del encargo, sin borrar los rótulos "Supervisor 1" y "Supervisor 2". Ejemplo: Supervisor 1 (del 1 al 5 de marzo de 2021); Supervisor 2 (del 6 al 31 de marzo).</t>
  </si>
  <si>
    <t>En caso de que haya ocurrido un cambio en el apoyo a la supervisión durante el periodo de cobro, registre la firma, nombre del apoyo, respectivamente, siguiendo las instrucciones indicadas más arriba para el encargo del supervisor.</t>
  </si>
  <si>
    <t>F55, G55</t>
  </si>
  <si>
    <t>I50</t>
  </si>
  <si>
    <t>B50</t>
  </si>
  <si>
    <t>C58, C59, C60</t>
  </si>
  <si>
    <t>I58, I59, I60</t>
  </si>
  <si>
    <t>C63, C64, C65</t>
  </si>
  <si>
    <t>I63, I64, I65</t>
  </si>
  <si>
    <t>B62, H62</t>
  </si>
  <si>
    <t>Código: GR-PR15-FT02</t>
  </si>
  <si>
    <t>Nombre del Procedimiento</t>
  </si>
  <si>
    <t>Nombre del Formato</t>
  </si>
  <si>
    <t>CAUSACIÓN DE CUENTAS Y CONTABILIZACIÓN DE PAGOS</t>
  </si>
  <si>
    <t>CERTIFICACIÓN DE CUMPLIMIENTO - PAGO PERSONA JURÍDICA</t>
  </si>
  <si>
    <t>VALORES PAGADOS (Registre los valores que ya le fueron pagados en periodos anteriores)</t>
  </si>
  <si>
    <r>
      <t xml:space="preserve">En calidad de supervisor del Contrato anotado, manifiesto que el contratista </t>
    </r>
    <r>
      <rPr>
        <sz val="7"/>
        <rFont val="Arial"/>
        <family val="2"/>
      </rPr>
      <t>cumplió</t>
    </r>
    <r>
      <rPr>
        <sz val="7"/>
        <color theme="1"/>
        <rFont val="Arial"/>
        <family val="2"/>
      </rPr>
      <t xml:space="preserve"> a satisfacción y dentro de los términos contractuales con todas las obligaciones establecidas.
Igualmente, certifico que el Contratista dio cumplimiento a lo establecido en las disposiciones legales vigentes sobre el régimen de seguridad social (conforme a lo señalado en el artículo 50 de la Ley 789 de 2002, la Ley 1562 de 2012, decreto 723 de 2013 y demás normas que regulen la materia), y cumplió con los aportes a salud y pensión y/o parafiscalidad aplicable.</t>
    </r>
  </si>
  <si>
    <t>Descripcion Rubro</t>
  </si>
  <si>
    <t>Proyecto/Rubro</t>
  </si>
  <si>
    <t>Versión: 02</t>
  </si>
  <si>
    <t>Valor adición 1</t>
  </si>
  <si>
    <t>Valor adición 3</t>
  </si>
  <si>
    <t>Meses</t>
  </si>
  <si>
    <r>
      <rPr>
        <b/>
        <i/>
        <sz val="7"/>
        <color theme="1"/>
        <rFont val="Arial"/>
        <family val="2"/>
      </rPr>
      <t>Nota</t>
    </r>
    <r>
      <rPr>
        <i/>
        <sz val="7"/>
        <color theme="1"/>
        <rFont val="Arial"/>
        <family val="2"/>
      </rPr>
      <t>: Si usted imprime este documento se considera “Copia No Controlada” por lo tanto debe consultar la versión vigente en el sitio oficial de los documentos</t>
    </r>
  </si>
  <si>
    <t>Prórrogas</t>
  </si>
  <si>
    <t>Días</t>
  </si>
  <si>
    <t xml:space="preserve">1. CONTROL DE CAMBIOS  </t>
  </si>
  <si>
    <t xml:space="preserve">VERSIÓN </t>
  </si>
  <si>
    <t xml:space="preserve">FECHA </t>
  </si>
  <si>
    <t xml:space="preserve">DESCRIPCIÓN DE MODIFICACIÓN </t>
  </si>
  <si>
    <t>Creación de documento</t>
  </si>
  <si>
    <t>02</t>
  </si>
  <si>
    <t>Vigencia: 08/04/2021</t>
  </si>
  <si>
    <t>Valor adición 2</t>
  </si>
  <si>
    <t>Seleccione el día, mes y año correspondientes a la fecha del acta de inicio del contrato.</t>
  </si>
  <si>
    <t>G14 y H14
I14 y J14
K14 y L14</t>
  </si>
  <si>
    <t>Si el contrato tuvo prórrogas, indique los meses y días correspondientes a cada prórroga</t>
  </si>
  <si>
    <t>B17</t>
  </si>
  <si>
    <t>D17, F17, I17</t>
  </si>
  <si>
    <t>En caso de que el contrato tenga adiciones, registre el valor de las mismas respectivamente. Solo puede ingresar números.</t>
  </si>
  <si>
    <t>L17</t>
  </si>
  <si>
    <t>El valor total del contrato se calculará automáticamente.</t>
  </si>
  <si>
    <t>C19</t>
  </si>
  <si>
    <t>C21</t>
  </si>
  <si>
    <t>J21, K21, L21</t>
  </si>
  <si>
    <t>C23</t>
  </si>
  <si>
    <t>H23</t>
  </si>
  <si>
    <t>Registre el rango de fechas que se está cobrando. (Ej: del 14 al 31 de enero de 2021). Si se está cobrando el mes compelto, se debe indicar desde el primer día (01) hasta el último.</t>
  </si>
  <si>
    <t>C25, E25, F25, H25, J25, M25</t>
  </si>
  <si>
    <t>E29</t>
  </si>
  <si>
    <t>Registre el valor en pesos que ha sido pagado efectivamente de este contrato. Si tiene una cuenta en trámite, ese valor no se considera dentro de lo pagado. Si es primera cuenta, el valor es cero (0). Solo puede ingresar números.</t>
  </si>
  <si>
    <t>K29</t>
  </si>
  <si>
    <t>F31</t>
  </si>
  <si>
    <t>L31</t>
  </si>
  <si>
    <t>B35 - B42</t>
  </si>
  <si>
    <t>Registre el número de la factura que soporta el cobro. En caso de que se presenten varias facturas, regístre sus números en las celdas subsiguientes.</t>
  </si>
  <si>
    <t>C35 - C42</t>
  </si>
  <si>
    <t>Registre el número de Registro Presupuestal, el cual puede ser consultado en SAP. Para tener acceso a esta información, cada supervisor o su delegado tendrá un usuario y será capacitado para tal fin.</t>
  </si>
  <si>
    <t>E35 - E42</t>
  </si>
  <si>
    <t>F35 - F42</t>
  </si>
  <si>
    <t xml:space="preserve">Registre la descripción del rubro, el cual puede ser consultado en SAP. </t>
  </si>
  <si>
    <t>N35 - N42</t>
  </si>
  <si>
    <t>N43</t>
  </si>
  <si>
    <t>ENDOSO</t>
  </si>
  <si>
    <t>En caso de tener endosos, registre el nombre a quien va endosado el pago.</t>
  </si>
  <si>
    <t>Registre el número de teléfono a quien va endosado el pago.</t>
  </si>
  <si>
    <t>B57, H57</t>
  </si>
  <si>
    <t>01</t>
  </si>
  <si>
    <t>04/14/2021</t>
  </si>
  <si>
    <t>Se adicionaron más campos por si se presenta la cuenta con varias facturas, Se incrementaron los espacios para los números de RP y los datos asociados, Se agregaron espacios en caso de más adiciones y más prórrogas. Se elimina el número total de pagos.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</si>
</sst>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_-;\-&quot;$&quot;* #,##0_-;_-&quot;$&quot;* &quot;-&quot;_-;_-@_-"/>
    <numFmt numFmtId="165" formatCode="&quot;$&quot;#,##0"/>
    <numFmt numFmtId="166" formatCode="_-[$$-240A]\ * #,##0_-;\-[$$-240A]\ * #,##0_-;_-[$$-240A]\ * &quot;-&quot;_-;_-@_-"/>
  </numFmts>
  <fonts count="30" x14ac:knownFonts="1">
    <font>
      <sz val="12"/>
      <color theme="1"/>
      <name val="Calibri"/>
      <family val="2"/>
      <scheme val="minor"/>
    </font>
    <font>
      <sz val="12"/>
      <color theme="1"/>
      <name val="Calibri"/>
      <family val="2"/>
      <scheme val="minor"/>
    </font>
    <font>
      <sz val="12"/>
      <color theme="1"/>
      <name val="Arial"/>
      <family val="2"/>
    </font>
    <font>
      <sz val="11"/>
      <color theme="1"/>
      <name val="Arial"/>
      <family val="2"/>
    </font>
    <font>
      <sz val="10"/>
      <color theme="1"/>
      <name val="Arial"/>
      <family val="2"/>
    </font>
    <font>
      <b/>
      <sz val="10"/>
      <color theme="1"/>
      <name val="Arial"/>
      <family val="2"/>
    </font>
    <font>
      <sz val="9"/>
      <color theme="1"/>
      <name val="Arial"/>
      <family val="2"/>
    </font>
    <font>
      <sz val="8"/>
      <color theme="1"/>
      <name val="Arial"/>
      <family val="2"/>
    </font>
    <font>
      <sz val="9"/>
      <name val="Arial"/>
      <family val="2"/>
    </font>
    <font>
      <b/>
      <sz val="9"/>
      <color theme="1"/>
      <name val="Arial"/>
      <family val="2"/>
    </font>
    <font>
      <b/>
      <sz val="12"/>
      <color theme="1"/>
      <name val="Arial"/>
      <family val="2"/>
    </font>
    <font>
      <sz val="12"/>
      <name val="Arial"/>
      <family val="2"/>
    </font>
    <font>
      <sz val="10"/>
      <name val="Arial"/>
      <family val="2"/>
    </font>
    <font>
      <b/>
      <sz val="10"/>
      <name val="Arial"/>
      <family val="2"/>
    </font>
    <font>
      <sz val="11"/>
      <color theme="1"/>
      <name val="Calibri"/>
      <family val="2"/>
      <scheme val="minor"/>
    </font>
    <font>
      <sz val="14"/>
      <color rgb="FFFF0000"/>
      <name val="Arial"/>
      <family val="2"/>
    </font>
    <font>
      <sz val="22"/>
      <color theme="1"/>
      <name val="Calibri"/>
      <family val="2"/>
      <scheme val="minor"/>
    </font>
    <font>
      <sz val="20"/>
      <color theme="4"/>
      <name val="Calibri"/>
      <family val="2"/>
      <scheme val="minor"/>
    </font>
    <font>
      <b/>
      <sz val="16"/>
      <color theme="5" tint="-0.249977111117893"/>
      <name val="Calibri"/>
      <family val="2"/>
      <scheme val="minor"/>
    </font>
    <font>
      <sz val="11"/>
      <name val="Times New Roman"/>
      <family val="1"/>
    </font>
    <font>
      <sz val="7"/>
      <color theme="1"/>
      <name val="Arial"/>
      <family val="2"/>
    </font>
    <font>
      <sz val="8"/>
      <color theme="0" tint="-0.499984740745262"/>
      <name val="Arial"/>
      <family val="2"/>
    </font>
    <font>
      <sz val="7"/>
      <name val="Arial"/>
      <family val="2"/>
    </font>
    <font>
      <sz val="6"/>
      <color theme="1"/>
      <name val="Arial"/>
      <family val="2"/>
    </font>
    <font>
      <sz val="8"/>
      <name val="Arial"/>
      <family val="2"/>
    </font>
    <font>
      <sz val="5"/>
      <color theme="1"/>
      <name val="Arial"/>
      <family val="2"/>
    </font>
    <font>
      <i/>
      <sz val="7"/>
      <color theme="1"/>
      <name val="Arial"/>
      <family val="2"/>
    </font>
    <font>
      <b/>
      <i/>
      <sz val="7"/>
      <color theme="1"/>
      <name val="Arial"/>
      <family val="2"/>
    </font>
    <font>
      <b/>
      <sz val="8"/>
      <color theme="1"/>
      <name val="Arial"/>
      <family val="2"/>
    </font>
    <font>
      <b/>
      <sz val="5"/>
      <color theme="1"/>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23">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double">
        <color rgb="FF00B050"/>
      </left>
      <right/>
      <top style="double">
        <color rgb="FF00B050"/>
      </top>
      <bottom/>
      <diagonal/>
    </border>
    <border>
      <left/>
      <right/>
      <top style="double">
        <color rgb="FF00B050"/>
      </top>
      <bottom/>
      <diagonal/>
    </border>
    <border>
      <left/>
      <right style="double">
        <color rgb="FF00B050"/>
      </right>
      <top style="double">
        <color rgb="FF00B050"/>
      </top>
      <bottom/>
      <diagonal/>
    </border>
    <border>
      <left style="double">
        <color rgb="FF00B050"/>
      </left>
      <right/>
      <top/>
      <bottom/>
      <diagonal/>
    </border>
    <border>
      <left/>
      <right style="double">
        <color rgb="FF00B050"/>
      </right>
      <top/>
      <bottom/>
      <diagonal/>
    </border>
    <border>
      <left style="double">
        <color rgb="FF00B050"/>
      </left>
      <right/>
      <top/>
      <bottom style="double">
        <color rgb="FF00B050"/>
      </bottom>
      <diagonal/>
    </border>
    <border>
      <left/>
      <right/>
      <top/>
      <bottom style="double">
        <color rgb="FF00B050"/>
      </bottom>
      <diagonal/>
    </border>
    <border>
      <left/>
      <right style="double">
        <color rgb="FF00B050"/>
      </right>
      <top/>
      <bottom style="double">
        <color rgb="FF00B050"/>
      </bottom>
      <diagonal/>
    </border>
    <border>
      <left style="thin">
        <color indexed="64"/>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4" fillId="0" borderId="0"/>
  </cellStyleXfs>
  <cellXfs count="244">
    <xf numFmtId="0" fontId="0" fillId="0" borderId="0" xfId="0"/>
    <xf numFmtId="0" fontId="2" fillId="0" borderId="0" xfId="0" applyFont="1"/>
    <xf numFmtId="0" fontId="4" fillId="0" borderId="0" xfId="0" applyFont="1" applyProtection="1">
      <protection locked="0"/>
    </xf>
    <xf numFmtId="0" fontId="4" fillId="0" borderId="0" xfId="0" applyFont="1" applyBorder="1" applyProtection="1">
      <protection locked="0"/>
    </xf>
    <xf numFmtId="0" fontId="4" fillId="0" borderId="2" xfId="0" applyFont="1" applyBorder="1" applyProtection="1">
      <protection locked="0"/>
    </xf>
    <xf numFmtId="0" fontId="4" fillId="0" borderId="12" xfId="0" applyFont="1" applyBorder="1" applyProtection="1">
      <protection locked="0"/>
    </xf>
    <xf numFmtId="0" fontId="4" fillId="0" borderId="0" xfId="0" applyFont="1" applyAlignment="1" applyProtection="1">
      <alignment vertical="center"/>
      <protection locked="0"/>
    </xf>
    <xf numFmtId="0" fontId="4" fillId="0" borderId="12" xfId="0" applyFont="1" applyBorder="1" applyAlignment="1" applyProtection="1">
      <alignment horizontal="right"/>
    </xf>
    <xf numFmtId="0" fontId="4" fillId="0" borderId="8" xfId="0" applyFont="1" applyBorder="1" applyAlignment="1" applyProtection="1">
      <alignment vertical="center"/>
    </xf>
    <xf numFmtId="0" fontId="2" fillId="0" borderId="0" xfId="0" applyFont="1" applyAlignment="1">
      <alignment vertical="center"/>
    </xf>
    <xf numFmtId="0" fontId="2" fillId="3" borderId="3" xfId="0" applyFont="1" applyFill="1" applyBorder="1" applyAlignment="1">
      <alignment vertical="center"/>
    </xf>
    <xf numFmtId="0" fontId="2" fillId="4" borderId="3" xfId="0" applyFont="1" applyFill="1"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4" borderId="3" xfId="0" applyFont="1" applyFill="1" applyBorder="1" applyAlignment="1">
      <alignment vertical="center"/>
    </xf>
    <xf numFmtId="0" fontId="3" fillId="0" borderId="3" xfId="0" applyFont="1" applyBorder="1" applyAlignment="1">
      <alignment vertical="center" wrapText="1"/>
    </xf>
    <xf numFmtId="0" fontId="2" fillId="0" borderId="3" xfId="0" applyFont="1" applyBorder="1" applyAlignment="1">
      <alignment horizontal="left" vertical="center" wrapText="1"/>
    </xf>
    <xf numFmtId="0" fontId="2" fillId="0" borderId="3" xfId="0" applyFont="1" applyBorder="1" applyAlignment="1">
      <alignment vertical="center" wrapText="1"/>
    </xf>
    <xf numFmtId="0" fontId="11" fillId="0" borderId="3" xfId="0" applyFont="1" applyBorder="1" applyAlignment="1">
      <alignment vertical="center"/>
    </xf>
    <xf numFmtId="0" fontId="11" fillId="0" borderId="3" xfId="0" applyFont="1" applyBorder="1" applyAlignment="1">
      <alignment horizontal="left" vertical="center" wrapText="1"/>
    </xf>
    <xf numFmtId="164" fontId="4" fillId="0" borderId="0" xfId="1" applyFont="1" applyFill="1" applyBorder="1" applyAlignment="1" applyProtection="1">
      <alignment horizontal="center"/>
      <protection locked="0"/>
    </xf>
    <xf numFmtId="164" fontId="4" fillId="0" borderId="0" xfId="1" applyFont="1" applyFill="1" applyBorder="1" applyProtection="1">
      <protection locked="0"/>
    </xf>
    <xf numFmtId="0" fontId="4" fillId="0" borderId="0" xfId="0" applyFont="1" applyFill="1" applyAlignment="1" applyProtection="1">
      <alignment vertical="center"/>
      <protection locked="0"/>
    </xf>
    <xf numFmtId="0" fontId="9" fillId="0" borderId="0" xfId="0" applyFont="1" applyFill="1" applyBorder="1" applyAlignment="1" applyProtection="1">
      <alignment vertical="center"/>
      <protection locked="0"/>
    </xf>
    <xf numFmtId="0" fontId="11" fillId="0" borderId="3" xfId="0" applyFont="1" applyFill="1" applyBorder="1" applyAlignment="1">
      <alignment vertical="center" wrapText="1"/>
    </xf>
    <xf numFmtId="0" fontId="2" fillId="0" borderId="3" xfId="0" applyFont="1" applyFill="1" applyBorder="1" applyAlignment="1">
      <alignment vertical="center"/>
    </xf>
    <xf numFmtId="0" fontId="2" fillId="0" borderId="3" xfId="0" applyFont="1" applyFill="1" applyBorder="1" applyAlignment="1">
      <alignment vertical="center" wrapText="1"/>
    </xf>
    <xf numFmtId="0" fontId="3" fillId="3" borderId="3" xfId="0" applyFont="1" applyFill="1" applyBorder="1" applyAlignment="1">
      <alignment vertical="center"/>
    </xf>
    <xf numFmtId="0" fontId="6" fillId="3" borderId="3" xfId="0" applyFont="1" applyFill="1" applyBorder="1" applyAlignment="1" applyProtection="1">
      <alignment horizontal="center" vertical="center"/>
      <protection locked="0"/>
    </xf>
    <xf numFmtId="49" fontId="13" fillId="0" borderId="0" xfId="3" applyNumberFormat="1" applyFont="1" applyAlignment="1">
      <alignment horizontal="left"/>
    </xf>
    <xf numFmtId="0" fontId="12" fillId="0" borderId="0" xfId="3" applyFont="1"/>
    <xf numFmtId="0" fontId="15" fillId="0" borderId="0" xfId="3" applyFont="1"/>
    <xf numFmtId="3" fontId="16" fillId="0" borderId="0" xfId="3" applyNumberFormat="1" applyFont="1"/>
    <xf numFmtId="0" fontId="14" fillId="0" borderId="0" xfId="3"/>
    <xf numFmtId="0" fontId="14" fillId="0" borderId="14" xfId="3" applyBorder="1"/>
    <xf numFmtId="0" fontId="14" fillId="0" borderId="15" xfId="3" applyBorder="1"/>
    <xf numFmtId="0" fontId="14" fillId="0" borderId="16" xfId="3" applyBorder="1"/>
    <xf numFmtId="0" fontId="14" fillId="0" borderId="17" xfId="3" applyBorder="1"/>
    <xf numFmtId="0" fontId="14" fillId="0" borderId="18" xfId="3" applyBorder="1"/>
    <xf numFmtId="1" fontId="14" fillId="0" borderId="17" xfId="3" applyNumberFormat="1" applyBorder="1"/>
    <xf numFmtId="1" fontId="14" fillId="0" borderId="0" xfId="3" applyNumberFormat="1"/>
    <xf numFmtId="1" fontId="14" fillId="0" borderId="18" xfId="3" applyNumberFormat="1" applyBorder="1"/>
    <xf numFmtId="0" fontId="14" fillId="0" borderId="19" xfId="3" applyBorder="1"/>
    <xf numFmtId="0" fontId="14" fillId="0" borderId="20" xfId="3" applyBorder="1"/>
    <xf numFmtId="0" fontId="14" fillId="0" borderId="21" xfId="3" applyBorder="1"/>
    <xf numFmtId="0" fontId="17" fillId="0" borderId="0" xfId="3" applyFont="1"/>
    <xf numFmtId="0" fontId="18" fillId="0" borderId="0" xfId="3" applyFont="1"/>
    <xf numFmtId="0" fontId="19" fillId="0" borderId="0" xfId="3" applyFont="1" applyAlignment="1">
      <alignment horizontal="left" vertical="top" wrapText="1"/>
    </xf>
    <xf numFmtId="0" fontId="4" fillId="0" borderId="12" xfId="0" applyFont="1" applyBorder="1" applyProtection="1"/>
    <xf numFmtId="0" fontId="4" fillId="0" borderId="12" xfId="0" applyFont="1" applyBorder="1" applyAlignment="1" applyProtection="1">
      <alignment horizontal="left"/>
    </xf>
    <xf numFmtId="0" fontId="6" fillId="0" borderId="0" xfId="0" applyFont="1" applyProtection="1">
      <protection locked="0"/>
    </xf>
    <xf numFmtId="0" fontId="7" fillId="0" borderId="0" xfId="0" applyFont="1" applyProtection="1">
      <protection locked="0"/>
    </xf>
    <xf numFmtId="10" fontId="4" fillId="4" borderId="9" xfId="2" applyNumberFormat="1" applyFont="1" applyFill="1" applyBorder="1" applyAlignment="1" applyProtection="1">
      <alignment horizontal="center" vertical="center"/>
      <protection hidden="1"/>
    </xf>
    <xf numFmtId="49" fontId="23" fillId="0" borderId="8" xfId="0" applyNumberFormat="1" applyFont="1" applyBorder="1" applyAlignment="1" applyProtection="1">
      <alignment horizontal="center" vertical="center"/>
      <protection locked="0"/>
    </xf>
    <xf numFmtId="0" fontId="24" fillId="0" borderId="8" xfId="0" applyFont="1" applyBorder="1" applyAlignment="1" applyProtection="1">
      <alignment horizontal="center" vertical="center" wrapText="1"/>
    </xf>
    <xf numFmtId="0" fontId="24" fillId="0" borderId="13" xfId="0" applyFont="1" applyBorder="1" applyAlignment="1" applyProtection="1">
      <alignment horizontal="center" vertical="center"/>
    </xf>
    <xf numFmtId="0" fontId="24" fillId="0" borderId="3" xfId="0" applyFont="1" applyBorder="1" applyAlignment="1" applyProtection="1">
      <alignment horizontal="center" vertical="center"/>
    </xf>
    <xf numFmtId="0" fontId="6" fillId="0" borderId="0" xfId="0" applyFont="1" applyBorder="1" applyProtection="1">
      <protection locked="0"/>
    </xf>
    <xf numFmtId="0" fontId="24" fillId="0" borderId="0" xfId="0" applyFont="1" applyBorder="1" applyAlignment="1" applyProtection="1">
      <alignment vertical="center"/>
    </xf>
    <xf numFmtId="164" fontId="6" fillId="4" borderId="0" xfId="1" applyFont="1" applyFill="1" applyBorder="1" applyAlignment="1" applyProtection="1">
      <alignment vertical="center"/>
    </xf>
    <xf numFmtId="164" fontId="6" fillId="0" borderId="0" xfId="1" applyFont="1" applyFill="1" applyBorder="1" applyAlignment="1" applyProtection="1">
      <alignment vertical="center"/>
    </xf>
    <xf numFmtId="0" fontId="6" fillId="0" borderId="0" xfId="0" applyFont="1" applyAlignment="1" applyProtection="1">
      <alignment vertical="center"/>
      <protection locked="0"/>
    </xf>
    <xf numFmtId="0" fontId="7" fillId="0" borderId="0" xfId="0" applyFont="1" applyAlignment="1" applyProtection="1">
      <alignment vertical="center"/>
      <protection locked="0"/>
    </xf>
    <xf numFmtId="0" fontId="6" fillId="0" borderId="8" xfId="0" applyFont="1" applyFill="1" applyBorder="1" applyAlignment="1" applyProtection="1">
      <alignment vertical="center"/>
    </xf>
    <xf numFmtId="0" fontId="7" fillId="0" borderId="3" xfId="0" applyFont="1" applyFill="1" applyBorder="1" applyAlignment="1" applyProtection="1">
      <alignment horizontal="center" vertical="center"/>
      <protection locked="0"/>
    </xf>
    <xf numFmtId="0" fontId="20" fillId="0" borderId="0" xfId="0" applyFont="1" applyProtection="1">
      <protection locked="0"/>
    </xf>
    <xf numFmtId="0" fontId="20" fillId="0" borderId="12" xfId="0" applyFont="1" applyBorder="1" applyAlignment="1" applyProtection="1">
      <alignment horizontal="right" vertical="center"/>
    </xf>
    <xf numFmtId="0" fontId="20" fillId="0" borderId="0" xfId="0" applyFont="1" applyBorder="1" applyProtection="1">
      <protection locked="0"/>
    </xf>
    <xf numFmtId="0" fontId="20" fillId="0" borderId="10" xfId="0" applyFont="1" applyBorder="1" applyAlignment="1" applyProtection="1">
      <alignment horizontal="right" vertical="center" wrapText="1"/>
    </xf>
    <xf numFmtId="0" fontId="20" fillId="0" borderId="10" xfId="0" applyFont="1" applyBorder="1" applyAlignment="1" applyProtection="1">
      <alignment horizontal="right" vertical="center"/>
    </xf>
    <xf numFmtId="0" fontId="23" fillId="0" borderId="10" xfId="0" applyFont="1" applyBorder="1" applyAlignment="1" applyProtection="1">
      <alignment horizontal="right" vertical="center" wrapText="1"/>
    </xf>
    <xf numFmtId="0" fontId="6" fillId="0" borderId="11" xfId="0" applyFont="1" applyBorder="1" applyAlignment="1" applyProtection="1">
      <alignment vertical="center"/>
    </xf>
    <xf numFmtId="0" fontId="6" fillId="0" borderId="5" xfId="0" applyFont="1" applyFill="1" applyBorder="1" applyAlignment="1" applyProtection="1">
      <alignment horizontal="center" vertical="center"/>
      <protection locked="0"/>
    </xf>
    <xf numFmtId="0" fontId="6" fillId="0" borderId="5" xfId="0" applyFont="1" applyBorder="1" applyAlignment="1" applyProtection="1">
      <alignment vertical="center"/>
    </xf>
    <xf numFmtId="0" fontId="6" fillId="3" borderId="6"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0" borderId="6" xfId="0" applyFont="1" applyBorder="1" applyAlignment="1" applyProtection="1">
      <alignment vertical="center"/>
    </xf>
    <xf numFmtId="0" fontId="6" fillId="0" borderId="5" xfId="0" applyFont="1" applyBorder="1" applyAlignment="1" applyProtection="1">
      <alignment vertical="center"/>
      <protection locked="0"/>
    </xf>
    <xf numFmtId="0" fontId="6" fillId="0" borderId="6" xfId="0" applyFont="1" applyBorder="1" applyAlignment="1" applyProtection="1">
      <alignment vertical="center"/>
      <protection locked="0"/>
    </xf>
    <xf numFmtId="0" fontId="6" fillId="5" borderId="0" xfId="0" applyFont="1" applyFill="1" applyAlignment="1" applyProtection="1">
      <alignment vertical="center"/>
      <protection locked="0"/>
    </xf>
    <xf numFmtId="0" fontId="6" fillId="3" borderId="3" xfId="0" applyFont="1" applyFill="1" applyBorder="1" applyAlignment="1" applyProtection="1">
      <alignment vertical="center"/>
      <protection locked="0"/>
    </xf>
    <xf numFmtId="164" fontId="28" fillId="4" borderId="1" xfId="0" applyNumberFormat="1" applyFont="1" applyFill="1" applyBorder="1" applyAlignment="1" applyProtection="1">
      <alignment horizontal="center" vertical="center"/>
    </xf>
    <xf numFmtId="0" fontId="20" fillId="4" borderId="4" xfId="0" applyFont="1" applyFill="1" applyBorder="1" applyAlignment="1" applyProtection="1">
      <alignment horizontal="left" vertical="center"/>
    </xf>
    <xf numFmtId="0" fontId="6" fillId="3" borderId="3" xfId="0" applyFont="1" applyFill="1" applyBorder="1" applyAlignment="1" applyProtection="1">
      <alignment horizontal="center" vertical="center"/>
      <protection locked="0"/>
    </xf>
    <xf numFmtId="0" fontId="5" fillId="0" borderId="0" xfId="0" applyFont="1" applyProtection="1">
      <protection locked="0"/>
    </xf>
    <xf numFmtId="0" fontId="4" fillId="0" borderId="0" xfId="0" applyFont="1" applyAlignment="1" applyProtection="1">
      <alignment horizontal="left" vertical="center"/>
      <protection locked="0"/>
    </xf>
    <xf numFmtId="0" fontId="6" fillId="0" borderId="3" xfId="0" applyFont="1" applyFill="1" applyBorder="1" applyAlignment="1" applyProtection="1">
      <alignment horizontal="center" vertical="center"/>
    </xf>
    <xf numFmtId="0" fontId="4" fillId="0" borderId="13" xfId="0" applyFont="1" applyBorder="1" applyAlignment="1" applyProtection="1">
      <alignment horizontal="left" vertical="center"/>
    </xf>
    <xf numFmtId="0" fontId="6" fillId="0" borderId="8" xfId="0" applyFont="1" applyFill="1" applyBorder="1" applyAlignment="1" applyProtection="1">
      <alignment horizontal="left" vertical="center"/>
    </xf>
    <xf numFmtId="0" fontId="7" fillId="0" borderId="12" xfId="0" applyFont="1" applyFill="1" applyBorder="1" applyAlignment="1" applyProtection="1">
      <alignment vertical="center"/>
    </xf>
    <xf numFmtId="0" fontId="24" fillId="0" borderId="0" xfId="0" applyFont="1" applyBorder="1" applyAlignment="1" applyProtection="1">
      <alignment vertical="center" wrapText="1"/>
    </xf>
    <xf numFmtId="0" fontId="24" fillId="0" borderId="2" xfId="0" applyFont="1" applyBorder="1" applyAlignment="1" applyProtection="1">
      <alignment vertical="center" wrapText="1"/>
    </xf>
    <xf numFmtId="166" fontId="7" fillId="0" borderId="3" xfId="0" applyNumberFormat="1" applyFont="1" applyBorder="1" applyProtection="1">
      <protection locked="0"/>
    </xf>
    <xf numFmtId="166" fontId="7" fillId="4" borderId="3" xfId="0" applyNumberFormat="1" applyFont="1" applyFill="1" applyBorder="1" applyProtection="1">
      <protection locked="0"/>
    </xf>
    <xf numFmtId="0" fontId="9" fillId="2" borderId="8" xfId="0" applyFont="1" applyFill="1" applyBorder="1" applyAlignment="1" applyProtection="1">
      <alignment horizontal="center" vertical="center"/>
    </xf>
    <xf numFmtId="0" fontId="6" fillId="3" borderId="3" xfId="0" applyFont="1" applyFill="1" applyBorder="1" applyAlignment="1" applyProtection="1">
      <alignment horizontal="center" vertical="center"/>
      <protection locked="0"/>
    </xf>
    <xf numFmtId="0" fontId="20" fillId="0" borderId="5" xfId="0" applyFont="1" applyBorder="1" applyAlignment="1" applyProtection="1">
      <alignment horizontal="center"/>
      <protection locked="0"/>
    </xf>
    <xf numFmtId="0" fontId="20" fillId="0" borderId="6"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5" fillId="0" borderId="5" xfId="0" applyFont="1" applyBorder="1" applyAlignment="1" applyProtection="1">
      <alignment horizontal="center"/>
      <protection locked="0"/>
    </xf>
    <xf numFmtId="0" fontId="5" fillId="0" borderId="6" xfId="0" applyFont="1" applyBorder="1" applyAlignment="1" applyProtection="1">
      <alignment horizontal="center"/>
      <protection locked="0"/>
    </xf>
    <xf numFmtId="0" fontId="20" fillId="0" borderId="11" xfId="0" applyFont="1" applyBorder="1" applyAlignment="1" applyProtection="1">
      <alignment horizontal="center" vertical="center" wrapText="1"/>
    </xf>
    <xf numFmtId="0" fontId="20" fillId="0" borderId="5" xfId="0" applyFont="1" applyBorder="1" applyAlignment="1" applyProtection="1">
      <alignment horizontal="center" vertical="center"/>
    </xf>
    <xf numFmtId="0" fontId="20" fillId="0" borderId="6" xfId="0" applyFont="1" applyBorder="1" applyAlignment="1" applyProtection="1">
      <alignment horizontal="center" vertical="center"/>
    </xf>
    <xf numFmtId="0" fontId="26" fillId="0" borderId="10" xfId="0" applyFont="1" applyBorder="1" applyAlignment="1" applyProtection="1">
      <alignment horizontal="center" vertical="center"/>
    </xf>
    <xf numFmtId="0" fontId="26" fillId="0" borderId="1" xfId="0" applyFont="1" applyBorder="1" applyAlignment="1" applyProtection="1">
      <alignment horizontal="center" vertical="center"/>
    </xf>
    <xf numFmtId="0" fontId="26" fillId="0" borderId="4" xfId="0" applyFont="1" applyBorder="1" applyAlignment="1" applyProtection="1">
      <alignment horizontal="center" vertical="center"/>
    </xf>
    <xf numFmtId="0" fontId="20" fillId="0" borderId="1"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4" fillId="0" borderId="3" xfId="0" quotePrefix="1"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14" fontId="4" fillId="0" borderId="3" xfId="0" applyNumberFormat="1" applyFont="1" applyBorder="1" applyAlignment="1" applyProtection="1">
      <alignment horizontal="center" vertical="center"/>
      <protection locked="0"/>
    </xf>
    <xf numFmtId="0" fontId="4" fillId="0" borderId="3" xfId="0" applyFont="1" applyBorder="1" applyAlignment="1">
      <alignment horizontal="center" vertical="center"/>
    </xf>
    <xf numFmtId="164" fontId="4" fillId="4" borderId="8" xfId="0" applyNumberFormat="1" applyFont="1" applyFill="1" applyBorder="1" applyAlignment="1" applyProtection="1">
      <alignment horizontal="center" vertical="center"/>
      <protection hidden="1"/>
    </xf>
    <xf numFmtId="164" fontId="4" fillId="4" borderId="7" xfId="0" applyNumberFormat="1" applyFont="1" applyFill="1" applyBorder="1" applyAlignment="1" applyProtection="1">
      <alignment horizontal="center" vertical="center"/>
      <protection hidden="1"/>
    </xf>
    <xf numFmtId="164" fontId="4" fillId="4" borderId="9" xfId="0" applyNumberFormat="1" applyFont="1" applyFill="1" applyBorder="1" applyAlignment="1" applyProtection="1">
      <alignment horizontal="center" vertical="center"/>
      <protection hidden="1"/>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6" fillId="0" borderId="11" xfId="0" applyFont="1" applyBorder="1" applyAlignment="1" applyProtection="1">
      <alignment horizontal="left" vertical="center"/>
    </xf>
    <xf numFmtId="0" fontId="6" fillId="0" borderId="5" xfId="0" applyFont="1" applyBorder="1" applyAlignment="1" applyProtection="1">
      <alignment horizontal="left" vertical="center"/>
    </xf>
    <xf numFmtId="0" fontId="8" fillId="0" borderId="8"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20" fillId="0" borderId="13" xfId="0" applyFont="1" applyBorder="1" applyAlignment="1" applyProtection="1">
      <alignment horizontal="left" vertical="top" wrapText="1"/>
      <protection locked="0"/>
    </xf>
    <xf numFmtId="0" fontId="21" fillId="0" borderId="11" xfId="0" applyFont="1" applyBorder="1" applyAlignment="1" applyProtection="1">
      <alignment horizontal="left" vertical="top"/>
      <protection locked="0"/>
    </xf>
    <xf numFmtId="0" fontId="21" fillId="0" borderId="5" xfId="0" applyFont="1" applyBorder="1" applyAlignment="1" applyProtection="1">
      <alignment horizontal="left" vertical="top"/>
      <protection locked="0"/>
    </xf>
    <xf numFmtId="0" fontId="21" fillId="0" borderId="6" xfId="0" applyFont="1" applyBorder="1" applyAlignment="1" applyProtection="1">
      <alignment horizontal="left" vertical="top"/>
      <protection locked="0"/>
    </xf>
    <xf numFmtId="0" fontId="5" fillId="0" borderId="1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4" fillId="0" borderId="11"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4" fillId="0" borderId="12"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10"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8" xfId="0" applyFont="1" applyBorder="1" applyAlignment="1" applyProtection="1">
      <alignment horizontal="left" vertical="center"/>
    </xf>
    <xf numFmtId="0" fontId="4" fillId="0" borderId="7" xfId="0" applyFont="1" applyBorder="1" applyAlignment="1" applyProtection="1">
      <alignment horizontal="left" vertical="center"/>
    </xf>
    <xf numFmtId="0" fontId="9" fillId="2" borderId="3" xfId="0" applyFont="1" applyFill="1" applyBorder="1" applyAlignment="1" applyProtection="1">
      <alignment horizontal="center" vertical="center"/>
    </xf>
    <xf numFmtId="0" fontId="4" fillId="0" borderId="0" xfId="0" applyFont="1" applyBorder="1" applyAlignment="1" applyProtection="1">
      <alignment horizontal="center"/>
      <protection locked="0"/>
    </xf>
    <xf numFmtId="0" fontId="6" fillId="0" borderId="8"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9" fillId="2" borderId="22" xfId="0" applyFont="1" applyFill="1" applyBorder="1" applyAlignment="1" applyProtection="1">
      <alignment horizontal="center" vertical="center"/>
    </xf>
    <xf numFmtId="0" fontId="24" fillId="0" borderId="3" xfId="0" applyFont="1" applyBorder="1" applyAlignment="1" applyProtection="1">
      <alignment horizontal="center" vertical="center"/>
    </xf>
    <xf numFmtId="49" fontId="7" fillId="0" borderId="8" xfId="0" applyNumberFormat="1" applyFont="1" applyBorder="1" applyAlignment="1" applyProtection="1">
      <alignment horizontal="center" vertical="center"/>
      <protection locked="0"/>
    </xf>
    <xf numFmtId="49" fontId="7" fillId="0" borderId="9" xfId="0" applyNumberFormat="1" applyFont="1" applyBorder="1" applyAlignment="1" applyProtection="1">
      <alignment horizontal="center" vertical="center"/>
      <protection locked="0"/>
    </xf>
    <xf numFmtId="0" fontId="7" fillId="0" borderId="10" xfId="0" applyFont="1" applyBorder="1" applyAlignment="1" applyProtection="1">
      <alignment horizontal="right" vertical="center" wrapText="1"/>
    </xf>
    <xf numFmtId="0" fontId="7" fillId="0" borderId="1" xfId="0" applyFont="1" applyBorder="1" applyAlignment="1" applyProtection="1">
      <alignment horizontal="right" vertical="center" wrapText="1"/>
    </xf>
    <xf numFmtId="0" fontId="29" fillId="4" borderId="1" xfId="0" applyFont="1" applyFill="1" applyBorder="1" applyAlignment="1" applyProtection="1">
      <alignment horizontal="center" vertical="center" wrapText="1"/>
    </xf>
    <xf numFmtId="49" fontId="25" fillId="0" borderId="8" xfId="0" applyNumberFormat="1" applyFont="1" applyBorder="1" applyAlignment="1" applyProtection="1">
      <alignment horizontal="center" vertical="center" wrapText="1"/>
      <protection locked="0"/>
    </xf>
    <xf numFmtId="49" fontId="25" fillId="0" borderId="7" xfId="0" applyNumberFormat="1" applyFont="1" applyBorder="1" applyAlignment="1" applyProtection="1">
      <alignment horizontal="center" vertical="center" wrapText="1"/>
      <protection locked="0"/>
    </xf>
    <xf numFmtId="49" fontId="25" fillId="0" borderId="9" xfId="0" applyNumberFormat="1" applyFont="1" applyBorder="1" applyAlignment="1" applyProtection="1">
      <alignment horizontal="center" vertical="center" wrapText="1"/>
      <protection locked="0"/>
    </xf>
    <xf numFmtId="0" fontId="4" fillId="0" borderId="7"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1" xfId="0" applyFont="1" applyBorder="1" applyAlignment="1" applyProtection="1">
      <alignment horizontal="center"/>
    </xf>
    <xf numFmtId="0" fontId="4" fillId="0" borderId="5" xfId="0" applyFont="1" applyBorder="1" applyAlignment="1" applyProtection="1">
      <alignment horizontal="center"/>
    </xf>
    <xf numFmtId="0" fontId="4" fillId="0" borderId="6" xfId="0" applyFont="1" applyBorder="1" applyAlignment="1" applyProtection="1">
      <alignment horizontal="center"/>
    </xf>
    <xf numFmtId="0" fontId="6" fillId="0" borderId="7" xfId="0" applyFont="1" applyFill="1" applyBorder="1" applyAlignment="1" applyProtection="1">
      <alignment horizontal="left" vertical="center"/>
    </xf>
    <xf numFmtId="0" fontId="6" fillId="0" borderId="9" xfId="0" applyFont="1" applyFill="1" applyBorder="1" applyAlignment="1" applyProtection="1">
      <alignment horizontal="left" vertical="center"/>
    </xf>
    <xf numFmtId="0" fontId="6" fillId="0" borderId="8" xfId="0" applyFont="1" applyFill="1" applyBorder="1" applyAlignment="1" applyProtection="1">
      <alignment horizontal="left" vertical="center"/>
    </xf>
    <xf numFmtId="0" fontId="4" fillId="0" borderId="12"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1" xfId="0" applyFont="1" applyBorder="1" applyAlignment="1" applyProtection="1">
      <alignment horizontal="center"/>
      <protection locked="0"/>
    </xf>
    <xf numFmtId="0" fontId="24" fillId="0" borderId="8" xfId="0" applyFont="1" applyBorder="1" applyAlignment="1" applyProtection="1">
      <alignment horizontal="center" vertical="center" wrapText="1"/>
      <protection locked="0"/>
    </xf>
    <xf numFmtId="0" fontId="24" fillId="0" borderId="7" xfId="0" applyFont="1" applyBorder="1" applyAlignment="1" applyProtection="1">
      <alignment horizontal="center" vertical="center" wrapText="1"/>
      <protection locked="0"/>
    </xf>
    <xf numFmtId="0" fontId="24" fillId="0" borderId="9"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xf>
    <xf numFmtId="0" fontId="7" fillId="0" borderId="7" xfId="0" applyFont="1" applyBorder="1" applyAlignment="1" applyProtection="1">
      <alignment horizontal="center" vertical="center"/>
    </xf>
    <xf numFmtId="0" fontId="4" fillId="3" borderId="7" xfId="0" applyFont="1" applyFill="1" applyBorder="1" applyAlignment="1" applyProtection="1">
      <alignment horizontal="center"/>
      <protection locked="0"/>
    </xf>
    <xf numFmtId="0" fontId="20" fillId="0" borderId="1" xfId="0" applyFont="1" applyBorder="1" applyAlignment="1" applyProtection="1">
      <alignment horizontal="center"/>
      <protection locked="0"/>
    </xf>
    <xf numFmtId="0" fontId="20" fillId="0" borderId="4"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4" xfId="0" applyFont="1" applyBorder="1" applyAlignment="1" applyProtection="1">
      <alignment horizontal="center"/>
      <protection locked="0"/>
    </xf>
    <xf numFmtId="165" fontId="4" fillId="0" borderId="7" xfId="1" applyNumberFormat="1" applyFont="1" applyFill="1" applyBorder="1" applyAlignment="1" applyProtection="1">
      <alignment horizontal="center" vertical="center"/>
      <protection locked="0"/>
    </xf>
    <xf numFmtId="165" fontId="4" fillId="0" borderId="9" xfId="1" applyNumberFormat="1"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12" xfId="0" applyFont="1" applyBorder="1" applyAlignment="1" applyProtection="1">
      <alignment horizontal="center"/>
    </xf>
    <xf numFmtId="0" fontId="4" fillId="0" borderId="0" xfId="0" applyFont="1" applyBorder="1" applyAlignment="1" applyProtection="1">
      <alignment horizontal="center"/>
    </xf>
    <xf numFmtId="0" fontId="4" fillId="0" borderId="2" xfId="0" applyFont="1" applyBorder="1" applyAlignment="1" applyProtection="1">
      <alignment horizontal="center"/>
    </xf>
    <xf numFmtId="0" fontId="8" fillId="0" borderId="7" xfId="0" applyFont="1" applyBorder="1" applyAlignment="1" applyProtection="1">
      <alignment horizontal="center" vertical="center"/>
    </xf>
    <xf numFmtId="0" fontId="8" fillId="0" borderId="9" xfId="0" applyFont="1" applyBorder="1" applyAlignment="1" applyProtection="1">
      <alignment horizontal="center" vertical="center"/>
    </xf>
    <xf numFmtId="164" fontId="4" fillId="0" borderId="3" xfId="0" applyNumberFormat="1" applyFont="1" applyFill="1" applyBorder="1" applyAlignment="1" applyProtection="1">
      <alignment horizontal="center" vertical="center"/>
      <protection hidden="1"/>
    </xf>
    <xf numFmtId="49" fontId="25" fillId="0" borderId="3" xfId="0" applyNumberFormat="1" applyFont="1" applyBorder="1" applyAlignment="1" applyProtection="1">
      <alignment horizontal="center" vertical="center" wrapText="1"/>
      <protection locked="0"/>
    </xf>
    <xf numFmtId="0" fontId="4" fillId="0" borderId="10" xfId="0" applyFont="1" applyBorder="1" applyAlignment="1" applyProtection="1">
      <alignment horizontal="center"/>
    </xf>
    <xf numFmtId="0" fontId="4" fillId="0" borderId="1" xfId="0" applyFont="1" applyBorder="1" applyAlignment="1" applyProtection="1">
      <alignment horizontal="center"/>
    </xf>
    <xf numFmtId="0" fontId="4" fillId="0" borderId="4" xfId="0" applyFont="1" applyBorder="1" applyAlignment="1" applyProtection="1">
      <alignment horizontal="center"/>
    </xf>
    <xf numFmtId="0" fontId="8" fillId="0" borderId="3" xfId="0" applyFont="1" applyBorder="1" applyAlignment="1" applyProtection="1">
      <alignment horizontal="center" vertical="center"/>
    </xf>
    <xf numFmtId="0" fontId="6" fillId="3" borderId="3" xfId="0" applyFont="1" applyFill="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164" fontId="6" fillId="0" borderId="8" xfId="1" applyFont="1" applyFill="1" applyBorder="1" applyAlignment="1" applyProtection="1">
      <alignment horizontal="center" vertical="center"/>
      <protection locked="0"/>
    </xf>
    <xf numFmtId="164" fontId="6" fillId="0" borderId="9" xfId="1" applyFont="1" applyFill="1" applyBorder="1" applyAlignment="1" applyProtection="1">
      <alignment horizontal="center" vertical="center"/>
      <protection locked="0"/>
    </xf>
    <xf numFmtId="0" fontId="6" fillId="0" borderId="11" xfId="0" applyFont="1" applyBorder="1" applyAlignment="1" applyProtection="1">
      <alignment horizontal="center" vertical="center"/>
    </xf>
    <xf numFmtId="0" fontId="6" fillId="0" borderId="6" xfId="0" applyFont="1" applyBorder="1" applyAlignment="1" applyProtection="1">
      <alignment horizontal="center" vertical="center"/>
    </xf>
    <xf numFmtId="164" fontId="6" fillId="0" borderId="8" xfId="1" applyFont="1" applyFill="1" applyBorder="1" applyAlignment="1" applyProtection="1">
      <alignment horizontal="center" vertical="center" wrapText="1"/>
      <protection locked="0"/>
    </xf>
    <xf numFmtId="164" fontId="6" fillId="0" borderId="9" xfId="1" applyFont="1" applyFill="1" applyBorder="1" applyAlignment="1" applyProtection="1">
      <alignment horizontal="center" vertical="center" wrapText="1"/>
      <protection locked="0"/>
    </xf>
    <xf numFmtId="164" fontId="6" fillId="0" borderId="7" xfId="1" applyFont="1" applyFill="1" applyBorder="1" applyAlignment="1" applyProtection="1">
      <alignment horizontal="center" vertical="center" wrapText="1"/>
      <protection locked="0"/>
    </xf>
    <xf numFmtId="164" fontId="6" fillId="4" borderId="8" xfId="0" applyNumberFormat="1" applyFont="1" applyFill="1" applyBorder="1" applyAlignment="1" applyProtection="1">
      <alignment horizontal="center" vertical="center"/>
    </xf>
    <xf numFmtId="164" fontId="6" fillId="4" borderId="7" xfId="0" applyNumberFormat="1" applyFont="1" applyFill="1" applyBorder="1" applyAlignment="1" applyProtection="1">
      <alignment horizontal="center" vertical="center"/>
    </xf>
    <xf numFmtId="164" fontId="6" fillId="4" borderId="9" xfId="0" applyNumberFormat="1" applyFont="1" applyFill="1" applyBorder="1" applyAlignment="1" applyProtection="1">
      <alignment horizontal="center" vertical="center"/>
    </xf>
    <xf numFmtId="0" fontId="7" fillId="0" borderId="7"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center" wrapText="1"/>
      <protection locked="0"/>
    </xf>
    <xf numFmtId="0" fontId="4" fillId="0" borderId="7"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7" xfId="0" applyFont="1" applyBorder="1" applyAlignment="1" applyProtection="1">
      <alignment horizontal="center" vertical="center"/>
    </xf>
    <xf numFmtId="0" fontId="4" fillId="0" borderId="9" xfId="0" applyFont="1" applyBorder="1" applyAlignment="1" applyProtection="1">
      <alignment horizontal="center" vertical="center"/>
    </xf>
    <xf numFmtId="0" fontId="7" fillId="0" borderId="8" xfId="0" applyFont="1" applyFill="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8" fillId="5" borderId="10" xfId="0" applyFont="1" applyFill="1" applyBorder="1" applyAlignment="1" applyProtection="1">
      <alignment horizontal="center" vertical="center"/>
    </xf>
    <xf numFmtId="0" fontId="8" fillId="5" borderId="1" xfId="0" applyFont="1" applyFill="1" applyBorder="1" applyAlignment="1" applyProtection="1">
      <alignment horizontal="center" vertical="center"/>
    </xf>
    <xf numFmtId="0" fontId="8" fillId="5" borderId="4" xfId="0" applyFont="1" applyFill="1" applyBorder="1" applyAlignment="1" applyProtection="1">
      <alignment horizontal="center" vertical="center"/>
    </xf>
    <xf numFmtId="0" fontId="6" fillId="0" borderId="1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6" fillId="3" borderId="7"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10" fillId="2" borderId="3" xfId="0" applyFont="1" applyFill="1" applyBorder="1" applyAlignment="1">
      <alignment horizontal="center"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14" fillId="0" borderId="0" xfId="3" applyAlignment="1">
      <alignment horizontal="justify" vertical="top" wrapText="1"/>
    </xf>
    <xf numFmtId="0" fontId="14" fillId="0" borderId="0" xfId="3" applyAlignment="1">
      <alignment horizontal="justify" vertical="top"/>
    </xf>
  </cellXfs>
  <cellStyles count="4">
    <cellStyle name="Moneda [0]" xfId="1" builtinId="7"/>
    <cellStyle name="Normal" xfId="0" builtinId="0"/>
    <cellStyle name="Normal 2"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420873</xdr:colOff>
      <xdr:row>1</xdr:row>
      <xdr:rowOff>66454</xdr:rowOff>
    </xdr:from>
    <xdr:to>
      <xdr:col>2</xdr:col>
      <xdr:colOff>29536</xdr:colOff>
      <xdr:row>4</xdr:row>
      <xdr:rowOff>66570</xdr:rowOff>
    </xdr:to>
    <xdr:pic>
      <xdr:nvPicPr>
        <xdr:cNvPr id="11" name="Imagen 10" descr="Logo Alcaldia Mayor de Bogotá">
          <a:extLst>
            <a:ext uri="{FF2B5EF4-FFF2-40B4-BE49-F238E27FC236}">
              <a16:creationId xmlns:a16="http://schemas.microsoft.com/office/drawing/2014/main" id="{D4D9DDD8-2D8C-7841-A895-B6BEB6E853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396" y="169826"/>
          <a:ext cx="635000" cy="4136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omberosbog-my.sharepoint.com/172.16.92.9/Ruta%20de%20la%20Calidad/C:/C:/G:/BMZ/dd/ARCHIIAP/info/Documentos%20Constan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ÉGICA"/>
      <sheetName val="EJECUCIÓN"/>
      <sheetName val="CDP"/>
      <sheetName val="REGISTRO PRESUPUESTAL"/>
      <sheetName val="RESOLUCIÓN DE PAGO"/>
    </sheetNames>
    <sheetDataSet>
      <sheetData sheetId="0"/>
      <sheetData sheetId="1">
        <row r="19">
          <cell r="G19">
            <v>551</v>
          </cell>
          <cell r="J19">
            <v>45642378</v>
          </cell>
        </row>
        <row r="20">
          <cell r="G20">
            <v>552</v>
          </cell>
          <cell r="J20">
            <v>-2000000</v>
          </cell>
        </row>
        <row r="21">
          <cell r="G21">
            <v>553</v>
          </cell>
          <cell r="J21">
            <v>-11000000</v>
          </cell>
        </row>
        <row r="22">
          <cell r="G22">
            <v>554</v>
          </cell>
          <cell r="J22">
            <v>-3000000</v>
          </cell>
        </row>
        <row r="23">
          <cell r="G23">
            <v>555</v>
          </cell>
          <cell r="J23">
            <v>-2000000</v>
          </cell>
        </row>
        <row r="24">
          <cell r="J24">
            <v>-8000000</v>
          </cell>
        </row>
        <row r="25">
          <cell r="J25">
            <v>22000000</v>
          </cell>
        </row>
        <row r="26">
          <cell r="J26">
            <v>22000000</v>
          </cell>
        </row>
        <row r="27">
          <cell r="G27">
            <v>556</v>
          </cell>
          <cell r="J27">
            <v>-8000000</v>
          </cell>
        </row>
        <row r="28">
          <cell r="G28">
            <v>557</v>
          </cell>
          <cell r="J28">
            <v>-2000000</v>
          </cell>
        </row>
        <row r="29">
          <cell r="G29">
            <v>558</v>
          </cell>
          <cell r="J29">
            <v>-2000000</v>
          </cell>
        </row>
        <row r="30">
          <cell r="G30">
            <v>559</v>
          </cell>
          <cell r="J30">
            <v>-2000000</v>
          </cell>
        </row>
        <row r="31">
          <cell r="G31">
            <v>560</v>
          </cell>
          <cell r="J31">
            <v>-2000000</v>
          </cell>
        </row>
        <row r="32">
          <cell r="J32">
            <v>-2000000</v>
          </cell>
        </row>
        <row r="33">
          <cell r="J33">
            <v>-8000000</v>
          </cell>
        </row>
        <row r="34">
          <cell r="J34">
            <v>9950000</v>
          </cell>
        </row>
        <row r="35">
          <cell r="G35">
            <v>561</v>
          </cell>
          <cell r="J35">
            <v>9950000</v>
          </cell>
        </row>
        <row r="36">
          <cell r="G36">
            <v>562</v>
          </cell>
          <cell r="J36">
            <v>-8000000</v>
          </cell>
        </row>
        <row r="37">
          <cell r="G37">
            <v>563</v>
          </cell>
          <cell r="J37">
            <v>-2050000</v>
          </cell>
        </row>
        <row r="38">
          <cell r="G38">
            <v>564</v>
          </cell>
          <cell r="J38">
            <v>-2000000</v>
          </cell>
        </row>
        <row r="39">
          <cell r="G39">
            <v>565</v>
          </cell>
          <cell r="J39">
            <v>-2000000</v>
          </cell>
        </row>
        <row r="40">
          <cell r="G40">
            <v>566</v>
          </cell>
          <cell r="J40">
            <v>-2000000</v>
          </cell>
        </row>
        <row r="41">
          <cell r="J41">
            <v>33000000</v>
          </cell>
        </row>
        <row r="42">
          <cell r="J42">
            <v>33000000</v>
          </cell>
        </row>
        <row r="43">
          <cell r="J43">
            <v>-8000000</v>
          </cell>
        </row>
        <row r="44">
          <cell r="J44">
            <v>0</v>
          </cell>
        </row>
        <row r="45">
          <cell r="J45">
            <v>-3000000</v>
          </cell>
        </row>
        <row r="46">
          <cell r="G46">
            <v>567</v>
          </cell>
          <cell r="J46">
            <v>-1000000</v>
          </cell>
        </row>
        <row r="47">
          <cell r="G47">
            <v>568</v>
          </cell>
          <cell r="J47">
            <v>-1000000</v>
          </cell>
        </row>
        <row r="48">
          <cell r="G48">
            <v>569</v>
          </cell>
          <cell r="J48">
            <v>-1000000</v>
          </cell>
        </row>
        <row r="49">
          <cell r="G49">
            <v>570</v>
          </cell>
          <cell r="J49">
            <v>-1000000</v>
          </cell>
        </row>
        <row r="50">
          <cell r="G50">
            <v>571</v>
          </cell>
          <cell r="J50">
            <v>-8000000</v>
          </cell>
        </row>
        <row r="51">
          <cell r="G51">
            <v>572</v>
          </cell>
          <cell r="J51">
            <v>55000000</v>
          </cell>
        </row>
        <row r="52">
          <cell r="J52">
            <v>55000000</v>
          </cell>
        </row>
        <row r="53">
          <cell r="J53">
            <v>-8000000</v>
          </cell>
        </row>
        <row r="54">
          <cell r="J54">
            <v>-1000000</v>
          </cell>
        </row>
        <row r="55">
          <cell r="G55">
            <v>573</v>
          </cell>
          <cell r="J55">
            <v>-1000000</v>
          </cell>
        </row>
        <row r="56">
          <cell r="G56">
            <v>574</v>
          </cell>
          <cell r="J56">
            <v>-1000000</v>
          </cell>
        </row>
        <row r="57">
          <cell r="G57">
            <v>575</v>
          </cell>
          <cell r="J57">
            <v>-1000000</v>
          </cell>
        </row>
        <row r="58">
          <cell r="G58">
            <v>576</v>
          </cell>
          <cell r="J58">
            <v>-1000000</v>
          </cell>
        </row>
        <row r="59">
          <cell r="G59">
            <v>577</v>
          </cell>
          <cell r="J59">
            <v>-1000000</v>
          </cell>
        </row>
        <row r="60">
          <cell r="G60">
            <v>578</v>
          </cell>
          <cell r="J60">
            <v>-1000000</v>
          </cell>
        </row>
        <row r="61">
          <cell r="G61">
            <v>579</v>
          </cell>
          <cell r="J61">
            <v>-1000000</v>
          </cell>
        </row>
        <row r="62">
          <cell r="G62">
            <v>580</v>
          </cell>
          <cell r="J62">
            <v>-1000000</v>
          </cell>
        </row>
        <row r="63">
          <cell r="G63">
            <v>581</v>
          </cell>
          <cell r="J63">
            <v>120300000</v>
          </cell>
        </row>
        <row r="64">
          <cell r="J64">
            <v>120300000</v>
          </cell>
        </row>
        <row r="65">
          <cell r="J65">
            <v>-8000000</v>
          </cell>
        </row>
        <row r="66">
          <cell r="J66">
            <v>120300000</v>
          </cell>
        </row>
        <row r="67">
          <cell r="J67">
            <v>120300000</v>
          </cell>
        </row>
        <row r="68">
          <cell r="J68">
            <v>-8000000</v>
          </cell>
        </row>
        <row r="69">
          <cell r="J69">
            <v>120300000</v>
          </cell>
        </row>
        <row r="70">
          <cell r="J70">
            <v>120300000</v>
          </cell>
        </row>
        <row r="71">
          <cell r="J71">
            <v>-8000000</v>
          </cell>
        </row>
        <row r="72">
          <cell r="J72">
            <v>1000000</v>
          </cell>
        </row>
        <row r="73">
          <cell r="G73">
            <v>583</v>
          </cell>
          <cell r="J73">
            <v>1000000</v>
          </cell>
        </row>
        <row r="74">
          <cell r="G74">
            <v>584</v>
          </cell>
          <cell r="J74">
            <v>1000000</v>
          </cell>
        </row>
        <row r="75">
          <cell r="G75">
            <v>585</v>
          </cell>
          <cell r="J75">
            <v>1000000</v>
          </cell>
        </row>
        <row r="76">
          <cell r="G76">
            <v>586</v>
          </cell>
          <cell r="J76">
            <v>-2000000</v>
          </cell>
        </row>
        <row r="77">
          <cell r="G77">
            <v>587</v>
          </cell>
          <cell r="J77">
            <v>1000000</v>
          </cell>
        </row>
        <row r="78">
          <cell r="G78">
            <v>588</v>
          </cell>
          <cell r="J78">
            <v>1000000</v>
          </cell>
        </row>
        <row r="79">
          <cell r="G79">
            <v>589</v>
          </cell>
          <cell r="J79">
            <v>-7700000</v>
          </cell>
        </row>
        <row r="80">
          <cell r="G80">
            <v>590</v>
          </cell>
          <cell r="J80">
            <v>1000000</v>
          </cell>
        </row>
        <row r="81">
          <cell r="G81">
            <v>591</v>
          </cell>
          <cell r="J81">
            <v>1000000</v>
          </cell>
        </row>
        <row r="82">
          <cell r="G82">
            <v>592</v>
          </cell>
          <cell r="J82">
            <v>-3000000</v>
          </cell>
        </row>
        <row r="83">
          <cell r="G83">
            <v>593</v>
          </cell>
          <cell r="J83">
            <v>1000000</v>
          </cell>
        </row>
        <row r="84">
          <cell r="G84">
            <v>594</v>
          </cell>
          <cell r="J84">
            <v>1000000</v>
          </cell>
        </row>
        <row r="85">
          <cell r="G85">
            <v>595</v>
          </cell>
          <cell r="J85">
            <v>1000000</v>
          </cell>
        </row>
        <row r="86">
          <cell r="G86">
            <v>596</v>
          </cell>
          <cell r="J86">
            <v>1000000</v>
          </cell>
        </row>
        <row r="87">
          <cell r="G87">
            <v>597</v>
          </cell>
          <cell r="J87">
            <v>1000000</v>
          </cell>
        </row>
        <row r="88">
          <cell r="G88">
            <v>598</v>
          </cell>
          <cell r="J88">
            <v>-8000000</v>
          </cell>
        </row>
        <row r="89">
          <cell r="J89">
            <v>-8000000</v>
          </cell>
        </row>
        <row r="90">
          <cell r="J90">
            <v>-8000000</v>
          </cell>
        </row>
        <row r="91">
          <cell r="J91">
            <v>-8000000</v>
          </cell>
        </row>
        <row r="92">
          <cell r="G92">
            <v>599</v>
          </cell>
          <cell r="J92">
            <v>-8000000</v>
          </cell>
        </row>
        <row r="93">
          <cell r="G93">
            <v>600</v>
          </cell>
          <cell r="J93">
            <v>-8000000</v>
          </cell>
        </row>
        <row r="94">
          <cell r="G94">
            <v>601</v>
          </cell>
          <cell r="J94">
            <v>-8000000</v>
          </cell>
        </row>
        <row r="95">
          <cell r="G95">
            <v>602</v>
          </cell>
          <cell r="J95">
            <v>-8000000</v>
          </cell>
        </row>
        <row r="96">
          <cell r="G96">
            <v>603</v>
          </cell>
          <cell r="J96">
            <v>-8000000</v>
          </cell>
        </row>
        <row r="97">
          <cell r="G97">
            <v>604</v>
          </cell>
          <cell r="J97">
            <v>-8000000</v>
          </cell>
        </row>
        <row r="98">
          <cell r="G98">
            <v>605</v>
          </cell>
          <cell r="J98">
            <v>-8000000</v>
          </cell>
        </row>
        <row r="99">
          <cell r="G99">
            <v>606</v>
          </cell>
          <cell r="J99">
            <v>-8000000</v>
          </cell>
        </row>
        <row r="100">
          <cell r="G100">
            <v>607</v>
          </cell>
          <cell r="J100">
            <v>-8000000</v>
          </cell>
        </row>
        <row r="101">
          <cell r="G101">
            <v>608</v>
          </cell>
          <cell r="J101">
            <v>-8000000</v>
          </cell>
        </row>
        <row r="102">
          <cell r="G102">
            <v>609</v>
          </cell>
          <cell r="J102">
            <v>-8000000</v>
          </cell>
        </row>
        <row r="103">
          <cell r="G103">
            <v>610</v>
          </cell>
          <cell r="J103">
            <v>-8000000</v>
          </cell>
        </row>
        <row r="104">
          <cell r="G104">
            <v>611</v>
          </cell>
          <cell r="J104">
            <v>-8000000</v>
          </cell>
        </row>
        <row r="105">
          <cell r="G105">
            <v>612</v>
          </cell>
          <cell r="J105">
            <v>-8000000</v>
          </cell>
        </row>
        <row r="106">
          <cell r="J106">
            <v>-8000000</v>
          </cell>
        </row>
        <row r="107">
          <cell r="J107">
            <v>-8000000</v>
          </cell>
        </row>
        <row r="108">
          <cell r="J108">
            <v>-8000000</v>
          </cell>
        </row>
        <row r="109">
          <cell r="J109">
            <v>-8000000</v>
          </cell>
        </row>
        <row r="110">
          <cell r="J110">
            <v>-8000000</v>
          </cell>
        </row>
        <row r="111">
          <cell r="J111">
            <v>-8000000</v>
          </cell>
        </row>
        <row r="112">
          <cell r="G112">
            <v>615</v>
          </cell>
          <cell r="J112">
            <v>-8000000</v>
          </cell>
        </row>
        <row r="113">
          <cell r="G113">
            <v>616</v>
          </cell>
          <cell r="J113">
            <v>-8000000</v>
          </cell>
        </row>
        <row r="114">
          <cell r="G114">
            <v>617</v>
          </cell>
          <cell r="J114">
            <v>-8000000</v>
          </cell>
        </row>
        <row r="115">
          <cell r="G115">
            <v>618</v>
          </cell>
          <cell r="J115">
            <v>-8000000</v>
          </cell>
        </row>
        <row r="116">
          <cell r="G116">
            <v>619</v>
          </cell>
          <cell r="J116">
            <v>-8000000</v>
          </cell>
        </row>
        <row r="117">
          <cell r="G117">
            <v>620</v>
          </cell>
          <cell r="J117">
            <v>-8000000</v>
          </cell>
        </row>
        <row r="118">
          <cell r="G118">
            <v>621</v>
          </cell>
          <cell r="J118">
            <v>-8000000</v>
          </cell>
        </row>
        <row r="119">
          <cell r="G119">
            <v>622</v>
          </cell>
          <cell r="J119">
            <v>-8000000</v>
          </cell>
        </row>
        <row r="120">
          <cell r="G120">
            <v>623</v>
          </cell>
          <cell r="J120">
            <v>-8000000</v>
          </cell>
        </row>
        <row r="121">
          <cell r="G121">
            <v>624</v>
          </cell>
          <cell r="J121">
            <v>-8000000</v>
          </cell>
        </row>
        <row r="122">
          <cell r="G122">
            <v>625</v>
          </cell>
          <cell r="J122">
            <v>-8000000</v>
          </cell>
        </row>
        <row r="123">
          <cell r="J123">
            <v>-8000000</v>
          </cell>
        </row>
        <row r="124">
          <cell r="J124">
            <v>-8000000</v>
          </cell>
        </row>
        <row r="125">
          <cell r="J125">
            <v>-8000000</v>
          </cell>
        </row>
        <row r="126">
          <cell r="G126">
            <v>631</v>
          </cell>
          <cell r="J126">
            <v>-8000000</v>
          </cell>
        </row>
        <row r="127">
          <cell r="G127">
            <v>632</v>
          </cell>
          <cell r="J127">
            <v>-8000000</v>
          </cell>
        </row>
        <row r="128">
          <cell r="G128">
            <v>633</v>
          </cell>
          <cell r="J128">
            <v>-8000000</v>
          </cell>
        </row>
        <row r="129">
          <cell r="G129">
            <v>634</v>
          </cell>
          <cell r="J129">
            <v>-8000000</v>
          </cell>
        </row>
        <row r="130">
          <cell r="G130">
            <v>635</v>
          </cell>
          <cell r="J130">
            <v>-8000000</v>
          </cell>
        </row>
        <row r="131">
          <cell r="G131">
            <v>636</v>
          </cell>
          <cell r="J131">
            <v>-8000000</v>
          </cell>
        </row>
        <row r="132">
          <cell r="G132">
            <v>637</v>
          </cell>
          <cell r="J132">
            <v>-8000000</v>
          </cell>
        </row>
        <row r="133">
          <cell r="G133">
            <v>638</v>
          </cell>
          <cell r="J133">
            <v>-8000000</v>
          </cell>
        </row>
        <row r="134">
          <cell r="G134">
            <v>639</v>
          </cell>
          <cell r="J134">
            <v>-8000000</v>
          </cell>
        </row>
        <row r="135">
          <cell r="G135">
            <v>640</v>
          </cell>
          <cell r="J135">
            <v>-8000000</v>
          </cell>
        </row>
        <row r="136">
          <cell r="G136">
            <v>641</v>
          </cell>
          <cell r="J136">
            <v>-8000000</v>
          </cell>
        </row>
        <row r="137">
          <cell r="J137">
            <v>-8000000</v>
          </cell>
        </row>
        <row r="138">
          <cell r="J138">
            <v>-8000000</v>
          </cell>
        </row>
        <row r="139">
          <cell r="J139">
            <v>-8000000</v>
          </cell>
        </row>
        <row r="140">
          <cell r="G140">
            <v>647</v>
          </cell>
          <cell r="J140">
            <v>-8000000</v>
          </cell>
        </row>
        <row r="141">
          <cell r="J141">
            <v>-8000000</v>
          </cell>
        </row>
        <row r="142">
          <cell r="J142">
            <v>-8000000</v>
          </cell>
        </row>
        <row r="143">
          <cell r="J143">
            <v>-8000000</v>
          </cell>
        </row>
        <row r="144">
          <cell r="G144">
            <v>648</v>
          </cell>
          <cell r="J144">
            <v>-8000000</v>
          </cell>
        </row>
        <row r="145">
          <cell r="G145">
            <v>649</v>
          </cell>
          <cell r="J145">
            <v>-8000000</v>
          </cell>
        </row>
        <row r="146">
          <cell r="J146">
            <v>-8000000</v>
          </cell>
        </row>
        <row r="147">
          <cell r="J147">
            <v>-8000000</v>
          </cell>
        </row>
        <row r="148">
          <cell r="J148">
            <v>-8000000</v>
          </cell>
        </row>
        <row r="149">
          <cell r="G149">
            <v>663</v>
          </cell>
          <cell r="J149">
            <v>-8000000</v>
          </cell>
        </row>
        <row r="150">
          <cell r="G150">
            <v>664</v>
          </cell>
          <cell r="J150">
            <v>-8000000</v>
          </cell>
        </row>
        <row r="151">
          <cell r="G151">
            <v>665</v>
          </cell>
          <cell r="J151">
            <v>-8000000</v>
          </cell>
        </row>
        <row r="152">
          <cell r="G152">
            <v>666</v>
          </cell>
          <cell r="J152">
            <v>-8000000</v>
          </cell>
        </row>
        <row r="153">
          <cell r="G153">
            <v>667</v>
          </cell>
          <cell r="J153">
            <v>-8000000</v>
          </cell>
        </row>
        <row r="154">
          <cell r="G154">
            <v>668</v>
          </cell>
          <cell r="J154">
            <v>-8000000</v>
          </cell>
        </row>
        <row r="155">
          <cell r="G155">
            <v>669</v>
          </cell>
          <cell r="J155">
            <v>-8000000</v>
          </cell>
        </row>
        <row r="156">
          <cell r="G156">
            <v>670</v>
          </cell>
          <cell r="J156">
            <v>-8000000</v>
          </cell>
        </row>
        <row r="157">
          <cell r="G157">
            <v>671</v>
          </cell>
          <cell r="J157">
            <v>-8000000</v>
          </cell>
        </row>
        <row r="158">
          <cell r="G158">
            <v>672</v>
          </cell>
          <cell r="J158">
            <v>-8000000</v>
          </cell>
        </row>
        <row r="159">
          <cell r="J159">
            <v>-8000000</v>
          </cell>
        </row>
        <row r="160">
          <cell r="J160">
            <v>-8000000</v>
          </cell>
        </row>
        <row r="161">
          <cell r="J161">
            <v>-8000000</v>
          </cell>
        </row>
        <row r="162">
          <cell r="G162">
            <v>650</v>
          </cell>
          <cell r="J162">
            <v>-8000000</v>
          </cell>
        </row>
        <row r="163">
          <cell r="J163">
            <v>-8000000</v>
          </cell>
        </row>
        <row r="164">
          <cell r="J164">
            <v>-8000000</v>
          </cell>
        </row>
        <row r="165">
          <cell r="J165">
            <v>-8000000</v>
          </cell>
        </row>
        <row r="166">
          <cell r="G166">
            <v>679</v>
          </cell>
          <cell r="J166">
            <v>-8000000</v>
          </cell>
        </row>
        <row r="167">
          <cell r="G167">
            <v>680</v>
          </cell>
          <cell r="J167">
            <v>-8000000</v>
          </cell>
        </row>
        <row r="168">
          <cell r="G168">
            <v>681</v>
          </cell>
          <cell r="J168">
            <v>-8000000</v>
          </cell>
        </row>
        <row r="169">
          <cell r="G169">
            <v>682</v>
          </cell>
          <cell r="J169">
            <v>-8000000</v>
          </cell>
        </row>
        <row r="170">
          <cell r="G170">
            <v>683</v>
          </cell>
          <cell r="J170">
            <v>-8000000</v>
          </cell>
        </row>
        <row r="171">
          <cell r="G171">
            <v>684</v>
          </cell>
          <cell r="J171">
            <v>-8000000</v>
          </cell>
        </row>
        <row r="172">
          <cell r="G172">
            <v>685</v>
          </cell>
          <cell r="J172">
            <v>-8000000</v>
          </cell>
        </row>
        <row r="173">
          <cell r="G173">
            <v>686</v>
          </cell>
          <cell r="J173">
            <v>-8000000</v>
          </cell>
        </row>
        <row r="174">
          <cell r="G174">
            <v>687</v>
          </cell>
          <cell r="J174">
            <v>-8000000</v>
          </cell>
        </row>
        <row r="175">
          <cell r="G175">
            <v>688</v>
          </cell>
          <cell r="J175">
            <v>-8000000</v>
          </cell>
        </row>
        <row r="176">
          <cell r="G176">
            <v>689</v>
          </cell>
          <cell r="J176">
            <v>-8000000</v>
          </cell>
        </row>
        <row r="177">
          <cell r="G177">
            <v>690</v>
          </cell>
          <cell r="J177">
            <v>-8000000</v>
          </cell>
        </row>
        <row r="178">
          <cell r="G178">
            <v>691</v>
          </cell>
          <cell r="J178">
            <v>-8000000</v>
          </cell>
        </row>
        <row r="179">
          <cell r="G179">
            <v>692</v>
          </cell>
          <cell r="J179">
            <v>-8000000</v>
          </cell>
        </row>
        <row r="180">
          <cell r="J180">
            <v>-8000000</v>
          </cell>
        </row>
        <row r="181">
          <cell r="J181">
            <v>-8000000</v>
          </cell>
        </row>
        <row r="182">
          <cell r="J182">
            <v>-8000000</v>
          </cell>
        </row>
        <row r="183">
          <cell r="G183">
            <v>651</v>
          </cell>
          <cell r="J183">
            <v>-8000000</v>
          </cell>
        </row>
        <row r="184">
          <cell r="J184">
            <v>-8000000</v>
          </cell>
        </row>
        <row r="185">
          <cell r="J185">
            <v>-8000000</v>
          </cell>
        </row>
        <row r="186">
          <cell r="G186">
            <v>652</v>
          </cell>
          <cell r="J186">
            <v>-8000000</v>
          </cell>
        </row>
        <row r="187">
          <cell r="J187">
            <v>-8000000</v>
          </cell>
        </row>
        <row r="188">
          <cell r="J188">
            <v>-8000000</v>
          </cell>
        </row>
        <row r="189">
          <cell r="J189">
            <v>-8000000</v>
          </cell>
        </row>
        <row r="190">
          <cell r="G190">
            <v>695</v>
          </cell>
          <cell r="J190">
            <v>-8000000</v>
          </cell>
        </row>
        <row r="191">
          <cell r="G191">
            <v>696</v>
          </cell>
          <cell r="J191">
            <v>-8000000</v>
          </cell>
        </row>
        <row r="192">
          <cell r="G192">
            <v>697</v>
          </cell>
          <cell r="J192">
            <v>-8000000</v>
          </cell>
        </row>
        <row r="193">
          <cell r="G193">
            <v>698</v>
          </cell>
          <cell r="J193">
            <v>-8000000</v>
          </cell>
        </row>
        <row r="194">
          <cell r="G194">
            <v>699</v>
          </cell>
          <cell r="J194">
            <v>-8000000</v>
          </cell>
        </row>
        <row r="195">
          <cell r="G195">
            <v>700</v>
          </cell>
          <cell r="J195">
            <v>-8000000</v>
          </cell>
        </row>
        <row r="196">
          <cell r="G196">
            <v>701</v>
          </cell>
          <cell r="J196">
            <v>-8000000</v>
          </cell>
        </row>
        <row r="197">
          <cell r="G197">
            <v>702</v>
          </cell>
          <cell r="J197">
            <v>-8000000</v>
          </cell>
        </row>
        <row r="198">
          <cell r="G198">
            <v>703</v>
          </cell>
          <cell r="J198">
            <v>-8000000</v>
          </cell>
        </row>
        <row r="199">
          <cell r="G199">
            <v>704</v>
          </cell>
          <cell r="J199">
            <v>-8000000</v>
          </cell>
        </row>
        <row r="200">
          <cell r="G200">
            <v>705</v>
          </cell>
          <cell r="J200">
            <v>-8000000</v>
          </cell>
        </row>
        <row r="201">
          <cell r="G201">
            <v>706</v>
          </cell>
          <cell r="J201">
            <v>-8000000</v>
          </cell>
        </row>
        <row r="202">
          <cell r="G202">
            <v>707</v>
          </cell>
          <cell r="J202">
            <v>-8000000</v>
          </cell>
        </row>
        <row r="203">
          <cell r="J203">
            <v>-8000000</v>
          </cell>
        </row>
        <row r="204">
          <cell r="J204">
            <v>-8000000</v>
          </cell>
        </row>
        <row r="205">
          <cell r="J205">
            <v>-8000000</v>
          </cell>
        </row>
        <row r="206">
          <cell r="G206">
            <v>653</v>
          </cell>
          <cell r="J206">
            <v>-8000000</v>
          </cell>
        </row>
        <row r="207">
          <cell r="J207">
            <v>-8000000</v>
          </cell>
        </row>
        <row r="208">
          <cell r="J208">
            <v>-8000000</v>
          </cell>
        </row>
        <row r="209">
          <cell r="J209">
            <v>-8000000</v>
          </cell>
        </row>
        <row r="210">
          <cell r="J210">
            <v>-8000000</v>
          </cell>
        </row>
        <row r="211">
          <cell r="J211">
            <v>-8000000</v>
          </cell>
        </row>
        <row r="212">
          <cell r="J212">
            <v>-8000000</v>
          </cell>
        </row>
        <row r="213">
          <cell r="J213">
            <v>-8000000</v>
          </cell>
        </row>
        <row r="214">
          <cell r="J214">
            <v>-8000000</v>
          </cell>
        </row>
        <row r="215">
          <cell r="J215">
            <v>-8000000</v>
          </cell>
        </row>
        <row r="216">
          <cell r="J216">
            <v>-8000000</v>
          </cell>
        </row>
        <row r="217">
          <cell r="J217">
            <v>-8000000</v>
          </cell>
        </row>
        <row r="218">
          <cell r="J218">
            <v>-8000000</v>
          </cell>
        </row>
        <row r="219">
          <cell r="J219">
            <v>-8000000</v>
          </cell>
        </row>
        <row r="220">
          <cell r="J220">
            <v>-8000000</v>
          </cell>
        </row>
        <row r="221">
          <cell r="J221">
            <v>-8000000</v>
          </cell>
        </row>
        <row r="222">
          <cell r="J222">
            <v>-8000000</v>
          </cell>
        </row>
        <row r="223">
          <cell r="J223">
            <v>-8000000</v>
          </cell>
        </row>
        <row r="224">
          <cell r="J224">
            <v>-8000000</v>
          </cell>
        </row>
        <row r="225">
          <cell r="J225">
            <v>-8000000</v>
          </cell>
        </row>
        <row r="226">
          <cell r="J226">
            <v>-8000000</v>
          </cell>
        </row>
        <row r="227">
          <cell r="J227">
            <v>-8000000</v>
          </cell>
        </row>
        <row r="228">
          <cell r="J228">
            <v>-8000000</v>
          </cell>
        </row>
        <row r="229">
          <cell r="J229">
            <v>-8000000</v>
          </cell>
        </row>
        <row r="230">
          <cell r="J230">
            <v>-8000000</v>
          </cell>
        </row>
        <row r="231">
          <cell r="J231">
            <v>-8000000</v>
          </cell>
        </row>
        <row r="232">
          <cell r="J232">
            <v>-8000000</v>
          </cell>
        </row>
        <row r="233">
          <cell r="J233">
            <v>-8000000</v>
          </cell>
        </row>
        <row r="234">
          <cell r="J234">
            <v>-8000000</v>
          </cell>
        </row>
        <row r="235">
          <cell r="J235">
            <v>-8000000</v>
          </cell>
        </row>
        <row r="236">
          <cell r="J236">
            <v>-8000000</v>
          </cell>
        </row>
        <row r="237">
          <cell r="J237">
            <v>-8000000</v>
          </cell>
        </row>
        <row r="238">
          <cell r="J238">
            <v>-8000000</v>
          </cell>
        </row>
        <row r="239">
          <cell r="J239">
            <v>-8000000</v>
          </cell>
        </row>
        <row r="240">
          <cell r="J240">
            <v>-8000000</v>
          </cell>
        </row>
        <row r="241">
          <cell r="J241">
            <v>-8000000</v>
          </cell>
        </row>
        <row r="242">
          <cell r="J242">
            <v>-8000000</v>
          </cell>
        </row>
        <row r="243">
          <cell r="J243">
            <v>-8000000</v>
          </cell>
        </row>
        <row r="244">
          <cell r="J244">
            <v>-8000000</v>
          </cell>
        </row>
        <row r="245">
          <cell r="J245">
            <v>-8000000</v>
          </cell>
        </row>
        <row r="246">
          <cell r="J246">
            <v>-8000000</v>
          </cell>
        </row>
        <row r="247">
          <cell r="J247">
            <v>-8000000</v>
          </cell>
        </row>
        <row r="248">
          <cell r="J248">
            <v>-8000000</v>
          </cell>
        </row>
        <row r="249">
          <cell r="J249">
            <v>-8000000</v>
          </cell>
        </row>
        <row r="250">
          <cell r="J250">
            <v>-8000000</v>
          </cell>
        </row>
        <row r="251">
          <cell r="J251">
            <v>-8000000</v>
          </cell>
        </row>
        <row r="252">
          <cell r="J252">
            <v>-8000000</v>
          </cell>
        </row>
        <row r="253">
          <cell r="J253">
            <v>-8000000</v>
          </cell>
        </row>
        <row r="254">
          <cell r="J254">
            <v>-8000000</v>
          </cell>
        </row>
        <row r="255">
          <cell r="J255">
            <v>-8000000</v>
          </cell>
        </row>
        <row r="256">
          <cell r="J256">
            <v>-8000000</v>
          </cell>
        </row>
        <row r="257">
          <cell r="J257">
            <v>-8000000</v>
          </cell>
        </row>
        <row r="258">
          <cell r="J258">
            <v>-8000000</v>
          </cell>
        </row>
        <row r="259">
          <cell r="J259">
            <v>-8000000</v>
          </cell>
        </row>
        <row r="260">
          <cell r="J260">
            <v>-8000000</v>
          </cell>
        </row>
        <row r="261">
          <cell r="J261">
            <v>-8000000</v>
          </cell>
        </row>
        <row r="262">
          <cell r="J262">
            <v>-8000000</v>
          </cell>
        </row>
        <row r="263">
          <cell r="J263">
            <v>-8000000</v>
          </cell>
        </row>
        <row r="264">
          <cell r="J264">
            <v>-8000000</v>
          </cell>
        </row>
        <row r="265">
          <cell r="J265">
            <v>-8000000</v>
          </cell>
        </row>
        <row r="266">
          <cell r="J266">
            <v>-8000000</v>
          </cell>
        </row>
        <row r="267">
          <cell r="J267">
            <v>-8000000</v>
          </cell>
        </row>
        <row r="268">
          <cell r="J268">
            <v>-8000000</v>
          </cell>
        </row>
        <row r="269">
          <cell r="J269">
            <v>-8000000</v>
          </cell>
        </row>
        <row r="270">
          <cell r="J270">
            <v>-8000000</v>
          </cell>
        </row>
        <row r="271">
          <cell r="J271">
            <v>-8000000</v>
          </cell>
        </row>
        <row r="272">
          <cell r="J272">
            <v>-8000000</v>
          </cell>
        </row>
        <row r="273">
          <cell r="J273">
            <v>-8000000</v>
          </cell>
        </row>
        <row r="274">
          <cell r="J274">
            <v>-8000000</v>
          </cell>
        </row>
        <row r="275">
          <cell r="J275">
            <v>-8000000</v>
          </cell>
        </row>
        <row r="276">
          <cell r="J276">
            <v>-8000000</v>
          </cell>
        </row>
        <row r="277">
          <cell r="J277">
            <v>-8000000</v>
          </cell>
        </row>
        <row r="278">
          <cell r="J278">
            <v>-8000000</v>
          </cell>
        </row>
        <row r="279">
          <cell r="J279">
            <v>-8000000</v>
          </cell>
        </row>
        <row r="280">
          <cell r="J280">
            <v>-8000000</v>
          </cell>
        </row>
        <row r="281">
          <cell r="J281">
            <v>-8000000</v>
          </cell>
        </row>
        <row r="282">
          <cell r="J282">
            <v>-8000000</v>
          </cell>
        </row>
        <row r="283">
          <cell r="J283">
            <v>-8000000</v>
          </cell>
        </row>
        <row r="284">
          <cell r="J284">
            <v>-8000000</v>
          </cell>
        </row>
        <row r="285">
          <cell r="J285">
            <v>-8000000</v>
          </cell>
        </row>
        <row r="286">
          <cell r="J286">
            <v>-8000000</v>
          </cell>
        </row>
        <row r="287">
          <cell r="J287">
            <v>-8000000</v>
          </cell>
        </row>
        <row r="288">
          <cell r="J288">
            <v>-8000000</v>
          </cell>
        </row>
        <row r="289">
          <cell r="J289">
            <v>-8000000</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showGridLines="0" tabSelected="1" view="pageBreakPreview" zoomScale="130" zoomScaleNormal="172" zoomScaleSheetLayoutView="130" workbookViewId="0">
      <selection activeCell="C19" sqref="C19:N19"/>
    </sheetView>
  </sheetViews>
  <sheetFormatPr baseColWidth="10" defaultColWidth="10.625" defaultRowHeight="12.75" x14ac:dyDescent="0.2"/>
  <cols>
    <col min="1" max="1" width="1.625" style="2" customWidth="1"/>
    <col min="2" max="2" width="13.5" style="2" customWidth="1"/>
    <col min="3" max="3" width="6.625" style="2" customWidth="1"/>
    <col min="4" max="4" width="7.625" style="2" customWidth="1"/>
    <col min="5" max="5" width="15.125" style="2" bestFit="1" customWidth="1"/>
    <col min="6" max="6" width="9.625" style="2" customWidth="1"/>
    <col min="7" max="7" width="6.625" style="2" customWidth="1"/>
    <col min="8" max="8" width="8.375" style="2" customWidth="1"/>
    <col min="9" max="9" width="6.375" style="2" customWidth="1"/>
    <col min="10" max="10" width="6.625" style="2" customWidth="1"/>
    <col min="11" max="11" width="5.625" style="2" customWidth="1"/>
    <col min="12" max="12" width="6" style="2" customWidth="1"/>
    <col min="13" max="13" width="4.125" style="2" customWidth="1"/>
    <col min="14" max="14" width="12.125" style="2" customWidth="1"/>
    <col min="15" max="15" width="2.625" style="2" customWidth="1"/>
    <col min="16" max="16384" width="10.625" style="2"/>
  </cols>
  <sheetData>
    <row r="1" spans="1:14" ht="8.1" customHeight="1" x14ac:dyDescent="0.2"/>
    <row r="2" spans="1:14" ht="9.75" customHeight="1" x14ac:dyDescent="0.2">
      <c r="B2" s="137"/>
      <c r="C2" s="138"/>
      <c r="D2" s="131" t="s">
        <v>126</v>
      </c>
      <c r="E2" s="132"/>
      <c r="F2" s="132"/>
      <c r="G2" s="132"/>
      <c r="H2" s="132"/>
      <c r="I2" s="132"/>
      <c r="J2" s="132"/>
      <c r="K2" s="133"/>
      <c r="L2" s="124" t="s">
        <v>125</v>
      </c>
      <c r="M2" s="125"/>
      <c r="N2" s="126"/>
    </row>
    <row r="3" spans="1:14" ht="11.25" customHeight="1" x14ac:dyDescent="0.2">
      <c r="B3" s="139"/>
      <c r="C3" s="140"/>
      <c r="D3" s="134" t="s">
        <v>128</v>
      </c>
      <c r="E3" s="135"/>
      <c r="F3" s="135"/>
      <c r="G3" s="135"/>
      <c r="H3" s="135"/>
      <c r="I3" s="135"/>
      <c r="J3" s="135"/>
      <c r="K3" s="136"/>
      <c r="L3" s="127" t="s">
        <v>134</v>
      </c>
      <c r="M3" s="128"/>
      <c r="N3" s="129"/>
    </row>
    <row r="4" spans="1:14" ht="13.5" customHeight="1" x14ac:dyDescent="0.2">
      <c r="B4" s="139"/>
      <c r="C4" s="140"/>
      <c r="D4" s="131" t="s">
        <v>127</v>
      </c>
      <c r="E4" s="132"/>
      <c r="F4" s="132"/>
      <c r="G4" s="132"/>
      <c r="H4" s="132"/>
      <c r="I4" s="132"/>
      <c r="J4" s="132"/>
      <c r="K4" s="133"/>
      <c r="L4" s="124" t="s">
        <v>147</v>
      </c>
      <c r="M4" s="125"/>
      <c r="N4" s="126"/>
    </row>
    <row r="5" spans="1:14" ht="10.5" customHeight="1" x14ac:dyDescent="0.2">
      <c r="B5" s="141"/>
      <c r="C5" s="142"/>
      <c r="D5" s="134" t="s">
        <v>129</v>
      </c>
      <c r="E5" s="135"/>
      <c r="F5" s="135"/>
      <c r="G5" s="135"/>
      <c r="H5" s="135"/>
      <c r="I5" s="135"/>
      <c r="J5" s="135"/>
      <c r="K5" s="136"/>
      <c r="L5" s="127" t="s">
        <v>47</v>
      </c>
      <c r="M5" s="128"/>
      <c r="N5" s="129"/>
    </row>
    <row r="6" spans="1:14" ht="6.75" customHeight="1" x14ac:dyDescent="0.2">
      <c r="B6" s="139"/>
      <c r="C6" s="146"/>
      <c r="D6" s="146"/>
      <c r="E6" s="146"/>
      <c r="F6" s="146"/>
      <c r="G6" s="146"/>
      <c r="H6" s="146"/>
      <c r="I6" s="146"/>
      <c r="J6" s="146"/>
      <c r="K6" s="146"/>
      <c r="L6" s="146"/>
      <c r="M6" s="146"/>
      <c r="N6" s="140"/>
    </row>
    <row r="7" spans="1:14" s="50" customFormat="1" ht="12" customHeight="1" x14ac:dyDescent="0.2">
      <c r="B7" s="145" t="s">
        <v>4</v>
      </c>
      <c r="C7" s="145"/>
      <c r="D7" s="145"/>
      <c r="E7" s="145"/>
      <c r="F7" s="145"/>
      <c r="G7" s="145"/>
      <c r="H7" s="145"/>
      <c r="I7" s="145"/>
      <c r="J7" s="145"/>
      <c r="K7" s="145"/>
      <c r="L7" s="145"/>
      <c r="M7" s="145"/>
      <c r="N7" s="145"/>
    </row>
    <row r="8" spans="1:14" s="6" customFormat="1" ht="12.95" customHeight="1" x14ac:dyDescent="0.25">
      <c r="B8" s="143" t="s">
        <v>69</v>
      </c>
      <c r="C8" s="144"/>
      <c r="D8" s="117"/>
      <c r="E8" s="117"/>
      <c r="F8" s="117"/>
      <c r="G8" s="117"/>
      <c r="H8" s="117"/>
      <c r="I8" s="117"/>
      <c r="J8" s="118"/>
      <c r="K8" s="143" t="s">
        <v>14</v>
      </c>
      <c r="L8" s="144"/>
      <c r="M8" s="117"/>
      <c r="N8" s="118"/>
    </row>
    <row r="9" spans="1:14" s="6" customFormat="1" ht="11.25" customHeight="1" x14ac:dyDescent="0.25">
      <c r="B9" s="143" t="s">
        <v>15</v>
      </c>
      <c r="C9" s="144"/>
      <c r="D9" s="117"/>
      <c r="E9" s="117"/>
      <c r="F9" s="117"/>
      <c r="G9" s="117"/>
      <c r="H9" s="117"/>
      <c r="I9" s="117"/>
      <c r="J9" s="119"/>
      <c r="K9" s="143" t="s">
        <v>16</v>
      </c>
      <c r="L9" s="144"/>
      <c r="M9" s="120"/>
      <c r="N9" s="121"/>
    </row>
    <row r="10" spans="1:14" s="50" customFormat="1" ht="12" customHeight="1" x14ac:dyDescent="0.2">
      <c r="B10" s="145" t="s">
        <v>17</v>
      </c>
      <c r="C10" s="145"/>
      <c r="D10" s="145"/>
      <c r="E10" s="145"/>
      <c r="F10" s="145"/>
      <c r="G10" s="145"/>
      <c r="H10" s="145"/>
      <c r="I10" s="145"/>
      <c r="J10" s="145"/>
      <c r="K10" s="145"/>
      <c r="L10" s="145"/>
      <c r="M10" s="145"/>
      <c r="N10" s="145"/>
    </row>
    <row r="11" spans="1:14" s="6" customFormat="1" ht="17.25" customHeight="1" x14ac:dyDescent="0.25">
      <c r="B11" s="71" t="s">
        <v>18</v>
      </c>
      <c r="C11" s="72"/>
      <c r="D11" s="73" t="s">
        <v>19</v>
      </c>
      <c r="E11" s="74"/>
      <c r="F11" s="122" t="s">
        <v>20</v>
      </c>
      <c r="G11" s="123"/>
      <c r="H11" s="75"/>
      <c r="I11" s="73" t="s">
        <v>21</v>
      </c>
      <c r="J11" s="75"/>
      <c r="K11" s="76" t="s">
        <v>22</v>
      </c>
      <c r="L11" s="219"/>
      <c r="M11" s="220"/>
      <c r="N11" s="221"/>
    </row>
    <row r="12" spans="1:14" s="6" customFormat="1" ht="3.95" customHeight="1" x14ac:dyDescent="0.25">
      <c r="B12" s="227"/>
      <c r="C12" s="228"/>
      <c r="D12" s="228"/>
      <c r="E12" s="228"/>
      <c r="F12" s="228"/>
      <c r="G12" s="228"/>
      <c r="H12" s="228"/>
      <c r="I12" s="228"/>
      <c r="J12" s="228"/>
      <c r="K12" s="228"/>
      <c r="L12" s="228"/>
      <c r="M12" s="228"/>
      <c r="N12" s="229"/>
    </row>
    <row r="13" spans="1:14" s="61" customFormat="1" ht="9.9499999999999993" customHeight="1" x14ac:dyDescent="0.25">
      <c r="B13" s="198" t="s">
        <v>23</v>
      </c>
      <c r="C13" s="199"/>
      <c r="D13" s="199"/>
      <c r="E13" s="199"/>
      <c r="F13" s="200" t="s">
        <v>139</v>
      </c>
      <c r="G13" s="86" t="s">
        <v>137</v>
      </c>
      <c r="H13" s="86" t="s">
        <v>140</v>
      </c>
      <c r="I13" s="86" t="s">
        <v>137</v>
      </c>
      <c r="J13" s="86" t="s">
        <v>140</v>
      </c>
      <c r="K13" s="86" t="s">
        <v>137</v>
      </c>
      <c r="L13" s="86" t="s">
        <v>140</v>
      </c>
      <c r="M13" s="225"/>
      <c r="N13" s="226"/>
    </row>
    <row r="14" spans="1:14" s="61" customFormat="1" ht="12.75" customHeight="1" x14ac:dyDescent="0.25">
      <c r="A14" s="79"/>
      <c r="B14" s="198"/>
      <c r="C14" s="199"/>
      <c r="D14" s="199"/>
      <c r="E14" s="199"/>
      <c r="F14" s="200"/>
      <c r="G14" s="83"/>
      <c r="H14" s="83"/>
      <c r="I14" s="83"/>
      <c r="J14" s="83"/>
      <c r="K14" s="83"/>
      <c r="L14" s="83"/>
      <c r="M14" s="225"/>
      <c r="N14" s="226"/>
    </row>
    <row r="15" spans="1:14" s="61" customFormat="1" ht="3.95" customHeight="1" x14ac:dyDescent="0.25">
      <c r="A15" s="79"/>
      <c r="B15" s="222"/>
      <c r="C15" s="223"/>
      <c r="D15" s="223"/>
      <c r="E15" s="223"/>
      <c r="F15" s="223"/>
      <c r="G15" s="223"/>
      <c r="H15" s="223"/>
      <c r="I15" s="223"/>
      <c r="J15" s="223"/>
      <c r="K15" s="223"/>
      <c r="L15" s="223"/>
      <c r="M15" s="223"/>
      <c r="N15" s="224"/>
    </row>
    <row r="16" spans="1:14" s="61" customFormat="1" ht="11.1" customHeight="1" x14ac:dyDescent="0.25">
      <c r="B16" s="147" t="s">
        <v>24</v>
      </c>
      <c r="C16" s="149"/>
      <c r="D16" s="203" t="s">
        <v>135</v>
      </c>
      <c r="E16" s="204"/>
      <c r="F16" s="147" t="s">
        <v>148</v>
      </c>
      <c r="G16" s="148"/>
      <c r="H16" s="149"/>
      <c r="I16" s="147" t="s">
        <v>136</v>
      </c>
      <c r="J16" s="148"/>
      <c r="K16" s="149"/>
      <c r="L16" s="147" t="s">
        <v>25</v>
      </c>
      <c r="M16" s="148"/>
      <c r="N16" s="149"/>
    </row>
    <row r="17" spans="2:14" s="61" customFormat="1" ht="14.1" customHeight="1" x14ac:dyDescent="0.25">
      <c r="B17" s="201">
        <v>0</v>
      </c>
      <c r="C17" s="202"/>
      <c r="D17" s="205">
        <v>0</v>
      </c>
      <c r="E17" s="206"/>
      <c r="F17" s="205">
        <v>0</v>
      </c>
      <c r="G17" s="207"/>
      <c r="H17" s="206"/>
      <c r="I17" s="205">
        <v>0</v>
      </c>
      <c r="J17" s="207"/>
      <c r="K17" s="206"/>
      <c r="L17" s="208">
        <f>SUM(B17:K17)</f>
        <v>0</v>
      </c>
      <c r="M17" s="209"/>
      <c r="N17" s="210"/>
    </row>
    <row r="18" spans="2:14" s="6" customFormat="1" ht="3.95" customHeight="1" x14ac:dyDescent="0.25">
      <c r="B18" s="186"/>
      <c r="C18" s="187"/>
      <c r="D18" s="187"/>
      <c r="E18" s="187"/>
      <c r="F18" s="187"/>
      <c r="G18" s="187"/>
      <c r="H18" s="187"/>
      <c r="I18" s="187"/>
      <c r="J18" s="187"/>
      <c r="K18" s="187"/>
      <c r="L18" s="187"/>
      <c r="M18" s="187"/>
      <c r="N18" s="230"/>
    </row>
    <row r="19" spans="2:14" ht="36.950000000000003" customHeight="1" x14ac:dyDescent="0.2">
      <c r="B19" s="87" t="s">
        <v>29</v>
      </c>
      <c r="C19" s="130"/>
      <c r="D19" s="130"/>
      <c r="E19" s="130"/>
      <c r="F19" s="130"/>
      <c r="G19" s="130"/>
      <c r="H19" s="130"/>
      <c r="I19" s="130"/>
      <c r="J19" s="130"/>
      <c r="K19" s="130"/>
      <c r="L19" s="130"/>
      <c r="M19" s="130"/>
      <c r="N19" s="130"/>
    </row>
    <row r="20" spans="2:14" s="6" customFormat="1" ht="3.95" customHeight="1" x14ac:dyDescent="0.25">
      <c r="B20" s="186"/>
      <c r="C20" s="187"/>
      <c r="D20" s="187"/>
      <c r="E20" s="187"/>
      <c r="F20" s="187"/>
      <c r="G20" s="187"/>
      <c r="H20" s="187"/>
      <c r="I20" s="187"/>
      <c r="J20" s="187"/>
      <c r="K20" s="187"/>
      <c r="L20" s="187"/>
      <c r="M20" s="187"/>
      <c r="N20" s="230"/>
    </row>
    <row r="21" spans="2:14" s="61" customFormat="1" ht="14.1" customHeight="1" x14ac:dyDescent="0.25">
      <c r="B21" s="63" t="s">
        <v>3</v>
      </c>
      <c r="C21" s="234"/>
      <c r="D21" s="234"/>
      <c r="E21" s="235"/>
      <c r="F21" s="169" t="s">
        <v>86</v>
      </c>
      <c r="G21" s="167"/>
      <c r="H21" s="167"/>
      <c r="I21" s="168"/>
      <c r="J21" s="28"/>
      <c r="K21" s="28"/>
      <c r="L21" s="80"/>
      <c r="M21" s="77"/>
      <c r="N21" s="78"/>
    </row>
    <row r="22" spans="2:14" s="6" customFormat="1" ht="3.95" customHeight="1" x14ac:dyDescent="0.25">
      <c r="B22" s="170"/>
      <c r="C22" s="171"/>
      <c r="D22" s="171"/>
      <c r="E22" s="171"/>
      <c r="F22" s="171"/>
      <c r="G22" s="171"/>
      <c r="H22" s="171"/>
      <c r="I22" s="171"/>
      <c r="J22" s="171"/>
      <c r="K22" s="171"/>
      <c r="L22" s="171"/>
      <c r="M22" s="171"/>
      <c r="N22" s="172"/>
    </row>
    <row r="23" spans="2:14" s="62" customFormat="1" ht="12" customHeight="1" x14ac:dyDescent="0.25">
      <c r="B23" s="88" t="s">
        <v>1</v>
      </c>
      <c r="C23" s="211"/>
      <c r="D23" s="212"/>
      <c r="E23" s="89"/>
      <c r="F23" s="169" t="s">
        <v>70</v>
      </c>
      <c r="G23" s="167"/>
      <c r="H23" s="191"/>
      <c r="I23" s="191"/>
      <c r="J23" s="191"/>
      <c r="K23" s="191"/>
      <c r="L23" s="192"/>
      <c r="M23" s="90"/>
      <c r="N23" s="91"/>
    </row>
    <row r="24" spans="2:14" s="6" customFormat="1" ht="3.95" customHeight="1" x14ac:dyDescent="0.25">
      <c r="B24" s="231"/>
      <c r="C24" s="232"/>
      <c r="D24" s="232"/>
      <c r="E24" s="232"/>
      <c r="F24" s="232"/>
      <c r="G24" s="232"/>
      <c r="H24" s="232"/>
      <c r="I24" s="232"/>
      <c r="J24" s="232"/>
      <c r="K24" s="232"/>
      <c r="L24" s="232"/>
      <c r="M24" s="232"/>
      <c r="N24" s="233"/>
    </row>
    <row r="25" spans="2:14" s="62" customFormat="1" ht="12" customHeight="1" x14ac:dyDescent="0.25">
      <c r="B25" s="63" t="s">
        <v>88</v>
      </c>
      <c r="C25" s="218"/>
      <c r="D25" s="121"/>
      <c r="E25" s="64"/>
      <c r="F25" s="218"/>
      <c r="G25" s="121"/>
      <c r="H25" s="218"/>
      <c r="I25" s="121"/>
      <c r="J25" s="218"/>
      <c r="K25" s="120"/>
      <c r="L25" s="121"/>
      <c r="M25" s="218"/>
      <c r="N25" s="121"/>
    </row>
    <row r="26" spans="2:14" s="22" customFormat="1" ht="3.95" customHeight="1" x14ac:dyDescent="0.25">
      <c r="B26" s="186"/>
      <c r="C26" s="187"/>
      <c r="D26" s="187"/>
      <c r="E26" s="187"/>
      <c r="F26" s="187"/>
      <c r="G26" s="187"/>
      <c r="H26" s="187"/>
      <c r="I26" s="187"/>
      <c r="J26" s="187"/>
      <c r="K26" s="187"/>
      <c r="L26" s="187"/>
      <c r="M26" s="187"/>
      <c r="N26" s="230"/>
    </row>
    <row r="27" spans="2:14" s="50" customFormat="1" ht="14.1" customHeight="1" x14ac:dyDescent="0.2">
      <c r="B27" s="145" t="s">
        <v>130</v>
      </c>
      <c r="C27" s="145"/>
      <c r="D27" s="145"/>
      <c r="E27" s="145"/>
      <c r="F27" s="145"/>
      <c r="G27" s="145"/>
      <c r="H27" s="145"/>
      <c r="I27" s="145"/>
      <c r="J27" s="145"/>
      <c r="K27" s="145"/>
      <c r="L27" s="145"/>
      <c r="M27" s="145"/>
      <c r="N27" s="145"/>
    </row>
    <row r="28" spans="2:14" ht="3.95" customHeight="1" x14ac:dyDescent="0.2">
      <c r="B28" s="164"/>
      <c r="C28" s="165"/>
      <c r="D28" s="165"/>
      <c r="E28" s="165"/>
      <c r="F28" s="165"/>
      <c r="G28" s="165"/>
      <c r="H28" s="165"/>
      <c r="I28" s="165"/>
      <c r="J28" s="165"/>
      <c r="K28" s="165"/>
      <c r="L28" s="165"/>
      <c r="M28" s="165"/>
      <c r="N28" s="166"/>
    </row>
    <row r="29" spans="2:14" ht="16.350000000000001" customHeight="1" x14ac:dyDescent="0.2">
      <c r="B29" s="5"/>
      <c r="C29" s="143" t="s">
        <v>26</v>
      </c>
      <c r="D29" s="144"/>
      <c r="E29" s="184"/>
      <c r="F29" s="185"/>
      <c r="G29" s="20"/>
      <c r="H29" s="20"/>
      <c r="I29" s="186" t="s">
        <v>27</v>
      </c>
      <c r="J29" s="187"/>
      <c r="K29" s="114">
        <f>L17-E29</f>
        <v>0</v>
      </c>
      <c r="L29" s="115"/>
      <c r="M29" s="115"/>
      <c r="N29" s="116"/>
    </row>
    <row r="30" spans="2:14" ht="3.95" customHeight="1" x14ac:dyDescent="0.2">
      <c r="B30" s="188"/>
      <c r="C30" s="189"/>
      <c r="D30" s="189"/>
      <c r="E30" s="189"/>
      <c r="F30" s="189"/>
      <c r="G30" s="189"/>
      <c r="H30" s="189"/>
      <c r="I30" s="189"/>
      <c r="J30" s="189"/>
      <c r="K30" s="189"/>
      <c r="L30" s="189"/>
      <c r="M30" s="189"/>
      <c r="N30" s="190"/>
    </row>
    <row r="31" spans="2:14" ht="16.350000000000001" customHeight="1" x14ac:dyDescent="0.2">
      <c r="B31" s="5"/>
      <c r="C31" s="147" t="s">
        <v>57</v>
      </c>
      <c r="D31" s="148"/>
      <c r="E31" s="148"/>
      <c r="F31" s="52" t="e">
        <f>+E29/L17</f>
        <v>#DIV/0!</v>
      </c>
      <c r="G31" s="20"/>
      <c r="H31" s="20"/>
      <c r="I31" s="150" t="s">
        <v>28</v>
      </c>
      <c r="J31" s="151"/>
      <c r="K31" s="151"/>
      <c r="L31" s="114">
        <f>K29-N43</f>
        <v>0</v>
      </c>
      <c r="M31" s="115"/>
      <c r="N31" s="116"/>
    </row>
    <row r="32" spans="2:14" ht="3.95" customHeight="1" x14ac:dyDescent="0.2">
      <c r="B32" s="48"/>
      <c r="C32" s="20"/>
      <c r="D32" s="20"/>
      <c r="E32" s="21"/>
      <c r="F32" s="21"/>
      <c r="G32" s="20"/>
      <c r="H32" s="20"/>
      <c r="I32" s="20"/>
      <c r="J32" s="20"/>
      <c r="K32" s="20"/>
      <c r="L32" s="20"/>
      <c r="M32" s="20"/>
      <c r="N32" s="4"/>
    </row>
    <row r="33" spans="2:19" s="50" customFormat="1" ht="12.75" customHeight="1" x14ac:dyDescent="0.2">
      <c r="B33" s="145" t="s">
        <v>71</v>
      </c>
      <c r="C33" s="145"/>
      <c r="D33" s="145"/>
      <c r="E33" s="145"/>
      <c r="F33" s="152"/>
      <c r="G33" s="152"/>
      <c r="H33" s="152"/>
      <c r="I33" s="152"/>
      <c r="J33" s="152"/>
      <c r="K33" s="152"/>
      <c r="L33" s="152"/>
      <c r="M33" s="152"/>
      <c r="N33" s="145"/>
      <c r="O33" s="57"/>
      <c r="P33" s="57"/>
      <c r="Q33" s="57"/>
      <c r="R33" s="57"/>
      <c r="S33" s="57"/>
    </row>
    <row r="34" spans="2:19" ht="12.75" customHeight="1" x14ac:dyDescent="0.2">
      <c r="B34" s="54" t="s">
        <v>133</v>
      </c>
      <c r="C34" s="153" t="s">
        <v>89</v>
      </c>
      <c r="D34" s="153"/>
      <c r="E34" s="55" t="s">
        <v>100</v>
      </c>
      <c r="F34" s="153" t="s">
        <v>132</v>
      </c>
      <c r="G34" s="153"/>
      <c r="H34" s="153"/>
      <c r="I34" s="153"/>
      <c r="J34" s="153"/>
      <c r="K34" s="153"/>
      <c r="L34" s="153"/>
      <c r="M34" s="153"/>
      <c r="N34" s="56" t="s">
        <v>72</v>
      </c>
      <c r="O34" s="58"/>
      <c r="P34" s="58"/>
      <c r="Q34" s="58"/>
      <c r="R34" s="58"/>
      <c r="S34" s="3"/>
    </row>
    <row r="35" spans="2:19" ht="14.1" customHeight="1" x14ac:dyDescent="0.2">
      <c r="B35" s="53"/>
      <c r="C35" s="154"/>
      <c r="D35" s="155"/>
      <c r="E35" s="28"/>
      <c r="F35" s="194"/>
      <c r="G35" s="194"/>
      <c r="H35" s="194"/>
      <c r="I35" s="194"/>
      <c r="J35" s="194"/>
      <c r="K35" s="194"/>
      <c r="L35" s="194"/>
      <c r="M35" s="194"/>
      <c r="N35" s="92">
        <v>0</v>
      </c>
      <c r="O35" s="3"/>
      <c r="P35" s="3"/>
      <c r="Q35" s="3"/>
      <c r="R35" s="3"/>
      <c r="S35" s="3"/>
    </row>
    <row r="36" spans="2:19" ht="14.1" customHeight="1" x14ac:dyDescent="0.2">
      <c r="B36" s="53"/>
      <c r="C36" s="154"/>
      <c r="D36" s="155"/>
      <c r="E36" s="95"/>
      <c r="F36" s="159"/>
      <c r="G36" s="160"/>
      <c r="H36" s="160"/>
      <c r="I36" s="160"/>
      <c r="J36" s="160"/>
      <c r="K36" s="160"/>
      <c r="L36" s="160"/>
      <c r="M36" s="161"/>
      <c r="N36" s="92">
        <v>0</v>
      </c>
    </row>
    <row r="37" spans="2:19" ht="14.1" customHeight="1" x14ac:dyDescent="0.2">
      <c r="B37" s="53"/>
      <c r="C37" s="154"/>
      <c r="D37" s="155"/>
      <c r="E37" s="95"/>
      <c r="F37" s="159"/>
      <c r="G37" s="160"/>
      <c r="H37" s="160"/>
      <c r="I37" s="160"/>
      <c r="J37" s="160"/>
      <c r="K37" s="160"/>
      <c r="L37" s="160"/>
      <c r="M37" s="161"/>
      <c r="N37" s="92">
        <v>0</v>
      </c>
    </row>
    <row r="38" spans="2:19" ht="14.1" customHeight="1" x14ac:dyDescent="0.2">
      <c r="B38" s="53"/>
      <c r="C38" s="154"/>
      <c r="D38" s="155"/>
      <c r="E38" s="95"/>
      <c r="F38" s="159"/>
      <c r="G38" s="160"/>
      <c r="H38" s="160"/>
      <c r="I38" s="160"/>
      <c r="J38" s="160"/>
      <c r="K38" s="160"/>
      <c r="L38" s="160"/>
      <c r="M38" s="161"/>
      <c r="N38" s="92">
        <v>0</v>
      </c>
    </row>
    <row r="39" spans="2:19" ht="14.1" customHeight="1" x14ac:dyDescent="0.2">
      <c r="B39" s="53"/>
      <c r="C39" s="154"/>
      <c r="D39" s="155"/>
      <c r="E39" s="95"/>
      <c r="F39" s="159"/>
      <c r="G39" s="160"/>
      <c r="H39" s="160"/>
      <c r="I39" s="160"/>
      <c r="J39" s="160"/>
      <c r="K39" s="160"/>
      <c r="L39" s="160"/>
      <c r="M39" s="161"/>
      <c r="N39" s="92">
        <v>0</v>
      </c>
    </row>
    <row r="40" spans="2:19" ht="14.1" customHeight="1" x14ac:dyDescent="0.2">
      <c r="B40" s="53"/>
      <c r="C40" s="154"/>
      <c r="D40" s="155"/>
      <c r="E40" s="95"/>
      <c r="F40" s="159"/>
      <c r="G40" s="160"/>
      <c r="H40" s="160"/>
      <c r="I40" s="160"/>
      <c r="J40" s="160"/>
      <c r="K40" s="160"/>
      <c r="L40" s="160"/>
      <c r="M40" s="161"/>
      <c r="N40" s="92">
        <v>0</v>
      </c>
    </row>
    <row r="41" spans="2:19" ht="14.1" customHeight="1" x14ac:dyDescent="0.2">
      <c r="B41" s="53"/>
      <c r="C41" s="154"/>
      <c r="D41" s="155"/>
      <c r="E41" s="95"/>
      <c r="F41" s="159"/>
      <c r="G41" s="160"/>
      <c r="H41" s="160"/>
      <c r="I41" s="160"/>
      <c r="J41" s="160"/>
      <c r="K41" s="160"/>
      <c r="L41" s="160"/>
      <c r="M41" s="161"/>
      <c r="N41" s="92">
        <v>0</v>
      </c>
    </row>
    <row r="42" spans="2:19" ht="14.1" customHeight="1" x14ac:dyDescent="0.2">
      <c r="B42" s="53"/>
      <c r="C42" s="154"/>
      <c r="D42" s="155"/>
      <c r="E42" s="95"/>
      <c r="F42" s="159"/>
      <c r="G42" s="160"/>
      <c r="H42" s="160"/>
      <c r="I42" s="160"/>
      <c r="J42" s="160"/>
      <c r="K42" s="160"/>
      <c r="L42" s="160"/>
      <c r="M42" s="161"/>
      <c r="N42" s="92">
        <v>0</v>
      </c>
      <c r="O42" s="3"/>
      <c r="P42" s="3"/>
    </row>
    <row r="43" spans="2:19" x14ac:dyDescent="0.2">
      <c r="B43" s="236" t="s">
        <v>73</v>
      </c>
      <c r="C43" s="237"/>
      <c r="D43" s="237"/>
      <c r="E43" s="237"/>
      <c r="F43" s="237"/>
      <c r="G43" s="237"/>
      <c r="H43" s="237"/>
      <c r="I43" s="237"/>
      <c r="J43" s="237"/>
      <c r="K43" s="237"/>
      <c r="L43" s="237"/>
      <c r="M43" s="238"/>
      <c r="N43" s="93">
        <f>SUM(N35:N42)</f>
        <v>0</v>
      </c>
      <c r="O43" s="60"/>
      <c r="P43" s="59"/>
    </row>
    <row r="44" spans="2:19" ht="3.95" customHeight="1" x14ac:dyDescent="0.2">
      <c r="B44" s="164"/>
      <c r="C44" s="165"/>
      <c r="D44" s="165"/>
      <c r="E44" s="165"/>
      <c r="F44" s="165"/>
      <c r="G44" s="165"/>
      <c r="H44" s="165"/>
      <c r="I44" s="165"/>
      <c r="J44" s="165"/>
      <c r="K44" s="165"/>
      <c r="L44" s="165"/>
      <c r="M44" s="165"/>
      <c r="N44" s="166"/>
    </row>
    <row r="45" spans="2:19" s="50" customFormat="1" ht="12" customHeight="1" x14ac:dyDescent="0.2">
      <c r="B45" s="94" t="s">
        <v>178</v>
      </c>
      <c r="C45" s="167" t="s">
        <v>90</v>
      </c>
      <c r="D45" s="167"/>
      <c r="E45" s="167"/>
      <c r="F45" s="167"/>
      <c r="G45" s="167"/>
      <c r="H45" s="167"/>
      <c r="I45" s="167"/>
      <c r="J45" s="167"/>
      <c r="K45" s="167"/>
      <c r="L45" s="167"/>
      <c r="M45" s="167"/>
      <c r="N45" s="168"/>
      <c r="O45" s="57"/>
      <c r="P45" s="57"/>
    </row>
    <row r="46" spans="2:19" ht="14.1" customHeight="1" x14ac:dyDescent="0.2">
      <c r="B46" s="8" t="s">
        <v>69</v>
      </c>
      <c r="C46" s="216"/>
      <c r="D46" s="216"/>
      <c r="E46" s="216"/>
      <c r="F46" s="216"/>
      <c r="G46" s="216"/>
      <c r="H46" s="216"/>
      <c r="I46" s="216"/>
      <c r="J46" s="217"/>
      <c r="K46" s="143" t="s">
        <v>14</v>
      </c>
      <c r="L46" s="144"/>
      <c r="M46" s="213"/>
      <c r="N46" s="214"/>
      <c r="O46" s="3"/>
      <c r="P46" s="3"/>
    </row>
    <row r="47" spans="2:19" ht="14.1" customHeight="1" x14ac:dyDescent="0.2">
      <c r="B47" s="8" t="s">
        <v>91</v>
      </c>
      <c r="C47" s="193">
        <v>0</v>
      </c>
      <c r="D47" s="193"/>
      <c r="E47" s="193"/>
      <c r="F47" s="193"/>
      <c r="G47" s="23"/>
      <c r="H47" s="23"/>
      <c r="I47" s="23"/>
      <c r="J47" s="23"/>
      <c r="K47" s="143" t="s">
        <v>16</v>
      </c>
      <c r="L47" s="144"/>
      <c r="M47" s="162"/>
      <c r="N47" s="163"/>
    </row>
    <row r="48" spans="2:19" ht="3.95" customHeight="1" x14ac:dyDescent="0.2">
      <c r="B48" s="195"/>
      <c r="C48" s="196"/>
      <c r="D48" s="196"/>
      <c r="E48" s="196"/>
      <c r="F48" s="196"/>
      <c r="G48" s="196"/>
      <c r="H48" s="196"/>
      <c r="I48" s="196"/>
      <c r="J48" s="196"/>
      <c r="K48" s="196"/>
      <c r="L48" s="196"/>
      <c r="M48" s="196"/>
      <c r="N48" s="197"/>
    </row>
    <row r="49" spans="2:14" s="50" customFormat="1" ht="13.5" customHeight="1" x14ac:dyDescent="0.2">
      <c r="B49" s="145" t="s">
        <v>30</v>
      </c>
      <c r="C49" s="145"/>
      <c r="D49" s="145"/>
      <c r="E49" s="145"/>
      <c r="F49" s="145"/>
      <c r="G49" s="145"/>
      <c r="H49" s="145"/>
      <c r="I49" s="145"/>
      <c r="J49" s="145"/>
      <c r="K49" s="145"/>
      <c r="L49" s="145"/>
      <c r="M49" s="145"/>
      <c r="N49" s="145"/>
    </row>
    <row r="50" spans="2:14" x14ac:dyDescent="0.2">
      <c r="B50" s="177" t="s">
        <v>31</v>
      </c>
      <c r="C50" s="178"/>
      <c r="D50" s="178"/>
      <c r="E50" s="178"/>
      <c r="F50" s="178"/>
      <c r="G50" s="178"/>
      <c r="H50" s="178"/>
      <c r="I50" s="179"/>
      <c r="J50" s="179"/>
      <c r="K50" s="179"/>
      <c r="L50" s="179"/>
      <c r="M50" s="3"/>
      <c r="N50" s="4"/>
    </row>
    <row r="51" spans="2:14" ht="29.1" customHeight="1" x14ac:dyDescent="0.2">
      <c r="B51" s="174"/>
      <c r="C51" s="175"/>
      <c r="D51" s="175"/>
      <c r="E51" s="175"/>
      <c r="F51" s="175"/>
      <c r="G51" s="175"/>
      <c r="H51" s="175"/>
      <c r="I51" s="175"/>
      <c r="J51" s="175"/>
      <c r="K51" s="175"/>
      <c r="L51" s="175"/>
      <c r="M51" s="175"/>
      <c r="N51" s="176"/>
    </row>
    <row r="52" spans="2:14" ht="3.95" customHeight="1" x14ac:dyDescent="0.2">
      <c r="B52" s="5"/>
      <c r="C52" s="3"/>
      <c r="D52" s="3"/>
      <c r="E52" s="3"/>
      <c r="F52" s="3"/>
      <c r="G52" s="3"/>
      <c r="H52" s="3"/>
      <c r="I52" s="3"/>
      <c r="J52" s="3"/>
      <c r="K52" s="3"/>
      <c r="L52" s="3"/>
      <c r="M52" s="3"/>
      <c r="N52" s="4"/>
    </row>
    <row r="53" spans="2:14" s="50" customFormat="1" ht="11.25" customHeight="1" x14ac:dyDescent="0.2">
      <c r="B53" s="145" t="s">
        <v>36</v>
      </c>
      <c r="C53" s="145"/>
      <c r="D53" s="145"/>
      <c r="E53" s="145"/>
      <c r="F53" s="145"/>
      <c r="G53" s="145"/>
      <c r="H53" s="145"/>
      <c r="I53" s="145"/>
      <c r="J53" s="145"/>
      <c r="K53" s="145"/>
      <c r="L53" s="145"/>
      <c r="M53" s="145"/>
      <c r="N53" s="145"/>
    </row>
    <row r="54" spans="2:14" s="51" customFormat="1" ht="35.1" customHeight="1" x14ac:dyDescent="0.2">
      <c r="B54" s="101" t="s">
        <v>131</v>
      </c>
      <c r="C54" s="102"/>
      <c r="D54" s="102"/>
      <c r="E54" s="102"/>
      <c r="F54" s="102"/>
      <c r="G54" s="102"/>
      <c r="H54" s="102"/>
      <c r="I54" s="102"/>
      <c r="J54" s="102"/>
      <c r="K54" s="102"/>
      <c r="L54" s="102"/>
      <c r="M54" s="102"/>
      <c r="N54" s="103"/>
    </row>
    <row r="55" spans="2:14" ht="18" customHeight="1" x14ac:dyDescent="0.2">
      <c r="B55" s="156" t="s">
        <v>113</v>
      </c>
      <c r="C55" s="157"/>
      <c r="D55" s="157"/>
      <c r="E55" s="157"/>
      <c r="F55" s="81">
        <f>N43</f>
        <v>0</v>
      </c>
      <c r="G55" s="158" t="str">
        <f>'Números a Letras'!C26</f>
        <v/>
      </c>
      <c r="H55" s="158"/>
      <c r="I55" s="158"/>
      <c r="J55" s="158"/>
      <c r="K55" s="158"/>
      <c r="L55" s="158"/>
      <c r="M55" s="158"/>
      <c r="N55" s="82" t="str">
        <f>IF(F55&gt;=1000000,"DE PESOS","PESOS")</f>
        <v>PESOS</v>
      </c>
    </row>
    <row r="56" spans="2:14" ht="3.95" customHeight="1" x14ac:dyDescent="0.2">
      <c r="B56" s="48"/>
      <c r="C56" s="3"/>
      <c r="D56" s="3"/>
      <c r="E56" s="3"/>
      <c r="F56" s="3"/>
      <c r="G56" s="3"/>
      <c r="H56" s="3"/>
      <c r="I56" s="3"/>
      <c r="J56" s="3"/>
      <c r="K56" s="3"/>
      <c r="L56" s="3"/>
      <c r="M56" s="3"/>
      <c r="N56" s="4"/>
    </row>
    <row r="57" spans="2:14" ht="11.25" customHeight="1" x14ac:dyDescent="0.2">
      <c r="B57" s="98" t="s">
        <v>40</v>
      </c>
      <c r="C57" s="99"/>
      <c r="D57" s="99"/>
      <c r="E57" s="99"/>
      <c r="F57" s="100"/>
      <c r="G57" s="3"/>
      <c r="H57" s="98" t="s">
        <v>44</v>
      </c>
      <c r="I57" s="99"/>
      <c r="J57" s="99"/>
      <c r="K57" s="99"/>
      <c r="L57" s="99"/>
      <c r="M57" s="99"/>
      <c r="N57" s="100"/>
    </row>
    <row r="58" spans="2:14" ht="27.75" customHeight="1" x14ac:dyDescent="0.2">
      <c r="B58" s="7" t="s">
        <v>41</v>
      </c>
      <c r="C58" s="182"/>
      <c r="D58" s="182"/>
      <c r="E58" s="182"/>
      <c r="F58" s="183"/>
      <c r="G58" s="3"/>
      <c r="H58" s="7" t="s">
        <v>41</v>
      </c>
      <c r="I58" s="173"/>
      <c r="J58" s="173"/>
      <c r="K58" s="173"/>
      <c r="L58" s="173"/>
      <c r="M58" s="173"/>
      <c r="N58" s="142"/>
    </row>
    <row r="59" spans="2:14" s="65" customFormat="1" ht="9.75" customHeight="1" x14ac:dyDescent="0.15">
      <c r="B59" s="66" t="s">
        <v>42</v>
      </c>
      <c r="C59" s="96"/>
      <c r="D59" s="96"/>
      <c r="E59" s="96"/>
      <c r="F59" s="97"/>
      <c r="G59" s="67"/>
      <c r="H59" s="66" t="s">
        <v>42</v>
      </c>
      <c r="I59" s="96"/>
      <c r="J59" s="96"/>
      <c r="K59" s="96"/>
      <c r="L59" s="96"/>
      <c r="M59" s="96"/>
      <c r="N59" s="97"/>
    </row>
    <row r="60" spans="2:14" s="65" customFormat="1" ht="10.5" customHeight="1" x14ac:dyDescent="0.15">
      <c r="B60" s="69" t="s">
        <v>43</v>
      </c>
      <c r="C60" s="180"/>
      <c r="D60" s="180"/>
      <c r="E60" s="180"/>
      <c r="F60" s="181"/>
      <c r="G60" s="67"/>
      <c r="H60" s="69" t="s">
        <v>43</v>
      </c>
      <c r="I60" s="180"/>
      <c r="J60" s="180"/>
      <c r="K60" s="180"/>
      <c r="L60" s="180"/>
      <c r="M60" s="180"/>
      <c r="N60" s="181"/>
    </row>
    <row r="61" spans="2:14" ht="3.95" customHeight="1" x14ac:dyDescent="0.2">
      <c r="B61" s="49"/>
      <c r="C61" s="3"/>
      <c r="D61" s="3"/>
      <c r="E61" s="3"/>
      <c r="F61" s="3"/>
      <c r="G61" s="3"/>
      <c r="H61" s="3"/>
      <c r="I61" s="3"/>
      <c r="J61" s="3"/>
      <c r="K61" s="3"/>
      <c r="L61" s="3"/>
      <c r="M61" s="3"/>
      <c r="N61" s="4"/>
    </row>
    <row r="62" spans="2:14" x14ac:dyDescent="0.2">
      <c r="B62" s="98" t="s">
        <v>45</v>
      </c>
      <c r="C62" s="99"/>
      <c r="D62" s="99"/>
      <c r="E62" s="99"/>
      <c r="F62" s="100"/>
      <c r="G62" s="3"/>
      <c r="H62" s="98" t="s">
        <v>46</v>
      </c>
      <c r="I62" s="99"/>
      <c r="J62" s="99"/>
      <c r="K62" s="99"/>
      <c r="L62" s="99"/>
      <c r="M62" s="99"/>
      <c r="N62" s="100"/>
    </row>
    <row r="63" spans="2:14" ht="28.5" customHeight="1" x14ac:dyDescent="0.2">
      <c r="B63" s="7" t="s">
        <v>41</v>
      </c>
      <c r="C63" s="173"/>
      <c r="D63" s="173"/>
      <c r="E63" s="173"/>
      <c r="F63" s="142"/>
      <c r="G63" s="3"/>
      <c r="H63" s="7" t="s">
        <v>41</v>
      </c>
      <c r="I63" s="173"/>
      <c r="J63" s="173"/>
      <c r="K63" s="173"/>
      <c r="L63" s="173"/>
      <c r="M63" s="173"/>
      <c r="N63" s="142"/>
    </row>
    <row r="64" spans="2:14" s="65" customFormat="1" ht="12" customHeight="1" x14ac:dyDescent="0.15">
      <c r="B64" s="66" t="s">
        <v>42</v>
      </c>
      <c r="C64" s="96"/>
      <c r="D64" s="96"/>
      <c r="E64" s="96"/>
      <c r="F64" s="97"/>
      <c r="G64" s="67"/>
      <c r="H64" s="66" t="s">
        <v>42</v>
      </c>
      <c r="I64" s="96"/>
      <c r="J64" s="96"/>
      <c r="K64" s="96"/>
      <c r="L64" s="96"/>
      <c r="M64" s="96"/>
      <c r="N64" s="97"/>
    </row>
    <row r="65" spans="2:14" s="65" customFormat="1" ht="15" customHeight="1" x14ac:dyDescent="0.15">
      <c r="B65" s="68" t="s">
        <v>49</v>
      </c>
      <c r="C65" s="107"/>
      <c r="D65" s="107"/>
      <c r="E65" s="107"/>
      <c r="F65" s="108"/>
      <c r="G65" s="67"/>
      <c r="H65" s="70" t="s">
        <v>49</v>
      </c>
      <c r="I65" s="107"/>
      <c r="J65" s="107"/>
      <c r="K65" s="107"/>
      <c r="L65" s="107"/>
      <c r="M65" s="107"/>
      <c r="N65" s="108"/>
    </row>
    <row r="66" spans="2:14" s="65" customFormat="1" ht="9" x14ac:dyDescent="0.15">
      <c r="B66" s="104" t="s">
        <v>138</v>
      </c>
      <c r="C66" s="105"/>
      <c r="D66" s="105"/>
      <c r="E66" s="105"/>
      <c r="F66" s="105"/>
      <c r="G66" s="105"/>
      <c r="H66" s="105"/>
      <c r="I66" s="105"/>
      <c r="J66" s="105"/>
      <c r="K66" s="105"/>
      <c r="L66" s="105"/>
      <c r="M66" s="105"/>
      <c r="N66" s="106"/>
    </row>
    <row r="71" spans="2:14" x14ac:dyDescent="0.2">
      <c r="B71" s="84" t="s">
        <v>141</v>
      </c>
    </row>
    <row r="72" spans="2:14" ht="6.95" customHeight="1" x14ac:dyDescent="0.2">
      <c r="B72" s="84"/>
    </row>
    <row r="73" spans="2:14" x14ac:dyDescent="0.2">
      <c r="B73" s="109" t="s">
        <v>142</v>
      </c>
      <c r="C73" s="109"/>
      <c r="D73" s="109" t="s">
        <v>143</v>
      </c>
      <c r="E73" s="109"/>
      <c r="F73" s="109" t="s">
        <v>144</v>
      </c>
      <c r="G73" s="109"/>
      <c r="H73" s="109"/>
      <c r="I73" s="109"/>
      <c r="J73" s="109"/>
    </row>
    <row r="74" spans="2:14" x14ac:dyDescent="0.2">
      <c r="B74" s="110" t="s">
        <v>182</v>
      </c>
      <c r="C74" s="111"/>
      <c r="D74" s="112">
        <v>44265</v>
      </c>
      <c r="E74" s="112"/>
      <c r="F74" s="113" t="s">
        <v>145</v>
      </c>
      <c r="G74" s="113"/>
      <c r="H74" s="113"/>
      <c r="I74" s="113"/>
      <c r="J74" s="113"/>
    </row>
    <row r="75" spans="2:14" ht="86.1" customHeight="1" x14ac:dyDescent="0.2">
      <c r="B75" s="110" t="s">
        <v>146</v>
      </c>
      <c r="C75" s="111"/>
      <c r="D75" s="112" t="s">
        <v>183</v>
      </c>
      <c r="E75" s="112"/>
      <c r="F75" s="215" t="s">
        <v>184</v>
      </c>
      <c r="G75" s="215"/>
      <c r="H75" s="215"/>
      <c r="I75" s="215"/>
      <c r="J75" s="215"/>
    </row>
    <row r="76" spans="2:14" x14ac:dyDescent="0.2">
      <c r="B76" s="85"/>
      <c r="C76" s="85"/>
      <c r="D76" s="85"/>
      <c r="E76" s="85"/>
      <c r="F76" s="85"/>
      <c r="G76" s="85"/>
      <c r="H76" s="85"/>
      <c r="I76" s="85"/>
      <c r="J76" s="85"/>
    </row>
  </sheetData>
  <sheetProtection algorithmName="SHA-512" hashValue="R8J4O63KlhHTDNRhuzi8dklylzekgC5ciz23uvk9I/xFRcPG8D9lIK7EVA/UJ2PWGSHWvOommenZLI7sEr9a7A==" saltValue="TbF5UX1J4lzgfZp6hi5ucQ==" spinCount="100000" sheet="1" objects="1" scenarios="1"/>
  <mergeCells count="129">
    <mergeCell ref="B75:C75"/>
    <mergeCell ref="D75:E75"/>
    <mergeCell ref="F75:J75"/>
    <mergeCell ref="C46:J46"/>
    <mergeCell ref="C25:D25"/>
    <mergeCell ref="L11:N11"/>
    <mergeCell ref="B15:N15"/>
    <mergeCell ref="M13:N14"/>
    <mergeCell ref="B12:N12"/>
    <mergeCell ref="B18:N18"/>
    <mergeCell ref="B24:N24"/>
    <mergeCell ref="B26:N26"/>
    <mergeCell ref="F25:G25"/>
    <mergeCell ref="H25:I25"/>
    <mergeCell ref="J25:L25"/>
    <mergeCell ref="M25:N25"/>
    <mergeCell ref="C21:E21"/>
    <mergeCell ref="B20:N20"/>
    <mergeCell ref="B43:M43"/>
    <mergeCell ref="F37:M37"/>
    <mergeCell ref="F38:M38"/>
    <mergeCell ref="F39:M39"/>
    <mergeCell ref="F40:M40"/>
    <mergeCell ref="B28:N28"/>
    <mergeCell ref="B30:N30"/>
    <mergeCell ref="H23:L23"/>
    <mergeCell ref="F23:G23"/>
    <mergeCell ref="C47:F47"/>
    <mergeCell ref="F35:M35"/>
    <mergeCell ref="B49:N49"/>
    <mergeCell ref="B48:N48"/>
    <mergeCell ref="B13:B14"/>
    <mergeCell ref="C13:C14"/>
    <mergeCell ref="D13:D14"/>
    <mergeCell ref="E13:E14"/>
    <mergeCell ref="F13:F14"/>
    <mergeCell ref="B16:C16"/>
    <mergeCell ref="B17:C17"/>
    <mergeCell ref="D16:E16"/>
    <mergeCell ref="D17:E17"/>
    <mergeCell ref="F16:H16"/>
    <mergeCell ref="F17:H17"/>
    <mergeCell ref="L16:N16"/>
    <mergeCell ref="L17:N17"/>
    <mergeCell ref="I17:K17"/>
    <mergeCell ref="C23:D23"/>
    <mergeCell ref="K46:L46"/>
    <mergeCell ref="M46:N46"/>
    <mergeCell ref="F21:I21"/>
    <mergeCell ref="K47:L47"/>
    <mergeCell ref="B22:N22"/>
    <mergeCell ref="I63:N63"/>
    <mergeCell ref="C64:F64"/>
    <mergeCell ref="I64:N64"/>
    <mergeCell ref="B51:N51"/>
    <mergeCell ref="B50:H50"/>
    <mergeCell ref="I50:L50"/>
    <mergeCell ref="B53:N53"/>
    <mergeCell ref="I60:N60"/>
    <mergeCell ref="C59:F59"/>
    <mergeCell ref="C60:F60"/>
    <mergeCell ref="B62:F62"/>
    <mergeCell ref="H62:N62"/>
    <mergeCell ref="C58:F58"/>
    <mergeCell ref="I58:N58"/>
    <mergeCell ref="C63:F63"/>
    <mergeCell ref="B27:N27"/>
    <mergeCell ref="F34:M34"/>
    <mergeCell ref="C29:D29"/>
    <mergeCell ref="E29:F29"/>
    <mergeCell ref="I29:J29"/>
    <mergeCell ref="C31:E31"/>
    <mergeCell ref="D5:K5"/>
    <mergeCell ref="B10:N10"/>
    <mergeCell ref="I16:K16"/>
    <mergeCell ref="I31:K31"/>
    <mergeCell ref="B33:N33"/>
    <mergeCell ref="H57:N57"/>
    <mergeCell ref="C34:D34"/>
    <mergeCell ref="C35:D35"/>
    <mergeCell ref="C36:D36"/>
    <mergeCell ref="C37:D37"/>
    <mergeCell ref="C42:D42"/>
    <mergeCell ref="C38:D38"/>
    <mergeCell ref="B55:E55"/>
    <mergeCell ref="G55:M55"/>
    <mergeCell ref="C40:D40"/>
    <mergeCell ref="C41:D41"/>
    <mergeCell ref="F41:M41"/>
    <mergeCell ref="F42:M42"/>
    <mergeCell ref="F36:M36"/>
    <mergeCell ref="M47:N47"/>
    <mergeCell ref="C39:D39"/>
    <mergeCell ref="L31:N31"/>
    <mergeCell ref="B44:N44"/>
    <mergeCell ref="C45:N45"/>
    <mergeCell ref="B74:C74"/>
    <mergeCell ref="D74:E74"/>
    <mergeCell ref="F74:J74"/>
    <mergeCell ref="K29:N29"/>
    <mergeCell ref="D8:J8"/>
    <mergeCell ref="D9:J9"/>
    <mergeCell ref="M9:N9"/>
    <mergeCell ref="F11:G11"/>
    <mergeCell ref="L2:N2"/>
    <mergeCell ref="L3:N3"/>
    <mergeCell ref="L4:N4"/>
    <mergeCell ref="C19:N19"/>
    <mergeCell ref="L5:N5"/>
    <mergeCell ref="D2:K2"/>
    <mergeCell ref="D3:K3"/>
    <mergeCell ref="D4:K4"/>
    <mergeCell ref="B2:C5"/>
    <mergeCell ref="B8:C8"/>
    <mergeCell ref="B7:N7"/>
    <mergeCell ref="B9:C9"/>
    <mergeCell ref="K9:L9"/>
    <mergeCell ref="K8:L8"/>
    <mergeCell ref="M8:N8"/>
    <mergeCell ref="B6:N6"/>
    <mergeCell ref="I59:N59"/>
    <mergeCell ref="B57:F57"/>
    <mergeCell ref="B54:N54"/>
    <mergeCell ref="B66:N66"/>
    <mergeCell ref="C65:F65"/>
    <mergeCell ref="I65:N65"/>
    <mergeCell ref="B73:C73"/>
    <mergeCell ref="D73:E73"/>
    <mergeCell ref="F73:J73"/>
  </mergeCells>
  <dataValidations count="2">
    <dataValidation type="whole" allowBlank="1" showInputMessage="1" showErrorMessage="1" sqref="C23">
      <formula1>1</formula1>
      <formula2>100</formula2>
    </dataValidation>
    <dataValidation type="whole" allowBlank="1" showInputMessage="1" showErrorMessage="1" sqref="B17 F17 C11 I32:M32 C32:F32 E29:H29 G31:H32 G14:L14">
      <formula1>0</formula1>
      <formula2>999999999999999</formula2>
    </dataValidation>
  </dataValidations>
  <pageMargins left="0.19685039370078741" right="0.19685039370078741" top="0.19685039370078741" bottom="0.19685039370078741" header="0.31496062992125984" footer="0"/>
  <pageSetup scale="84" fitToHeight="0" orientation="portrait" horizontalDpi="4294967294" verticalDpi="4294967294"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Hoja2!$B$34:$B$42</xm:f>
          </x14:formula1>
          <xm:sqref>C21:E21</xm:sqref>
        </x14:dataValidation>
        <x14:dataValidation type="list" allowBlank="1" showInputMessage="1" showErrorMessage="1">
          <x14:formula1>
            <xm:f>Hoja2!$B$2:$B$32</xm:f>
          </x14:formula1>
          <xm:sqref>J21 J11 C13</xm:sqref>
        </x14:dataValidation>
        <x14:dataValidation type="list" allowBlank="1" showInputMessage="1" showErrorMessage="1">
          <x14:formula1>
            <xm:f>Hoja2!$C$2:$C$13</xm:f>
          </x14:formula1>
          <xm:sqref>H11 K21 D13</xm:sqref>
        </x14:dataValidation>
        <x14:dataValidation type="list" allowBlank="1" showInputMessage="1" showErrorMessage="1">
          <x14:formula1>
            <xm:f>Hoja2!$B$44:$B$46</xm:f>
          </x14:formula1>
          <xm:sqref>I50:L50</xm:sqref>
        </x14:dataValidation>
        <x14:dataValidation type="list" allowBlank="1" showInputMessage="1" showErrorMessage="1">
          <x14:formula1>
            <xm:f>Hoja2!$D$3:$D$13</xm:f>
          </x14:formula1>
          <xm:sqref>L21</xm:sqref>
        </x14:dataValidation>
        <x14:dataValidation type="list" allowBlank="1" showInputMessage="1" showErrorMessage="1">
          <x14:formula1>
            <xm:f>Hoja2!$D$2:$D$10</xm:f>
          </x14:formula1>
          <xm:sqref>E11 E13:E14 E35:E42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02"/>
  <sheetViews>
    <sheetView topLeftCell="C1" zoomScale="150" workbookViewId="0">
      <selection activeCell="C11" sqref="C11"/>
    </sheetView>
  </sheetViews>
  <sheetFormatPr baseColWidth="10" defaultColWidth="10.625" defaultRowHeight="15" x14ac:dyDescent="0.2"/>
  <cols>
    <col min="1" max="1" width="2.625" style="1" customWidth="1"/>
    <col min="2" max="2" width="14.5" style="1" bestFit="1" customWidth="1"/>
    <col min="3" max="3" width="110.625" style="1" customWidth="1"/>
    <col min="4" max="16384" width="10.625" style="1"/>
  </cols>
  <sheetData>
    <row r="2" spans="2:3" ht="23.1" customHeight="1" x14ac:dyDescent="0.2">
      <c r="B2" s="239" t="s">
        <v>50</v>
      </c>
      <c r="C2" s="239"/>
    </row>
    <row r="3" spans="2:3" x14ac:dyDescent="0.2">
      <c r="B3" s="10"/>
      <c r="C3" s="12" t="s">
        <v>48</v>
      </c>
    </row>
    <row r="4" spans="2:3" x14ac:dyDescent="0.2">
      <c r="B4" s="11"/>
      <c r="C4" s="12" t="s">
        <v>51</v>
      </c>
    </row>
    <row r="5" spans="2:3" ht="24" customHeight="1" x14ac:dyDescent="0.2">
      <c r="B5" s="240" t="s">
        <v>64</v>
      </c>
      <c r="C5" s="241"/>
    </row>
    <row r="6" spans="2:3" x14ac:dyDescent="0.2">
      <c r="B6" s="13" t="s">
        <v>65</v>
      </c>
      <c r="C6" s="12" t="s">
        <v>53</v>
      </c>
    </row>
    <row r="7" spans="2:3" x14ac:dyDescent="0.2">
      <c r="B7" s="13" t="s">
        <v>66</v>
      </c>
      <c r="C7" s="12" t="s">
        <v>54</v>
      </c>
    </row>
    <row r="8" spans="2:3" x14ac:dyDescent="0.2">
      <c r="B8" s="13" t="s">
        <v>67</v>
      </c>
      <c r="C8" s="12" t="s">
        <v>55</v>
      </c>
    </row>
    <row r="9" spans="2:3" x14ac:dyDescent="0.2">
      <c r="B9" s="13" t="s">
        <v>68</v>
      </c>
      <c r="C9" s="12" t="s">
        <v>56</v>
      </c>
    </row>
    <row r="10" spans="2:3" x14ac:dyDescent="0.2">
      <c r="B10" s="13" t="s">
        <v>74</v>
      </c>
      <c r="C10" s="12" t="s">
        <v>75</v>
      </c>
    </row>
    <row r="11" spans="2:3" x14ac:dyDescent="0.2">
      <c r="B11" s="27" t="s">
        <v>76</v>
      </c>
      <c r="C11" s="12" t="s">
        <v>95</v>
      </c>
    </row>
    <row r="12" spans="2:3" x14ac:dyDescent="0.2">
      <c r="B12" s="13" t="s">
        <v>77</v>
      </c>
      <c r="C12" s="12" t="s">
        <v>78</v>
      </c>
    </row>
    <row r="13" spans="2:3" x14ac:dyDescent="0.2">
      <c r="B13" s="13" t="s">
        <v>79</v>
      </c>
      <c r="C13" s="12" t="s">
        <v>80</v>
      </c>
    </row>
    <row r="14" spans="2:3" x14ac:dyDescent="0.2">
      <c r="B14" s="13" t="s">
        <v>81</v>
      </c>
      <c r="C14" s="18" t="s">
        <v>149</v>
      </c>
    </row>
    <row r="15" spans="2:3" ht="42.75" x14ac:dyDescent="0.2">
      <c r="B15" s="15" t="s">
        <v>150</v>
      </c>
      <c r="C15" s="18" t="s">
        <v>151</v>
      </c>
    </row>
    <row r="16" spans="2:3" x14ac:dyDescent="0.2">
      <c r="B16" s="13" t="s">
        <v>152</v>
      </c>
      <c r="C16" s="12" t="s">
        <v>82</v>
      </c>
    </row>
    <row r="17" spans="2:3" x14ac:dyDescent="0.2">
      <c r="B17" s="13" t="s">
        <v>153</v>
      </c>
      <c r="C17" s="12" t="s">
        <v>154</v>
      </c>
    </row>
    <row r="18" spans="2:3" x14ac:dyDescent="0.2">
      <c r="B18" s="14" t="s">
        <v>155</v>
      </c>
      <c r="C18" s="12" t="s">
        <v>156</v>
      </c>
    </row>
    <row r="19" spans="2:3" x14ac:dyDescent="0.2">
      <c r="B19" s="13" t="s">
        <v>157</v>
      </c>
      <c r="C19" s="12" t="s">
        <v>85</v>
      </c>
    </row>
    <row r="20" spans="2:3" x14ac:dyDescent="0.2">
      <c r="B20" s="27" t="s">
        <v>158</v>
      </c>
      <c r="C20" s="12" t="s">
        <v>52</v>
      </c>
    </row>
    <row r="21" spans="2:3" ht="30" x14ac:dyDescent="0.2">
      <c r="B21" s="27" t="s">
        <v>159</v>
      </c>
      <c r="C21" s="26" t="s">
        <v>87</v>
      </c>
    </row>
    <row r="22" spans="2:3" x14ac:dyDescent="0.2">
      <c r="B22" s="13" t="s">
        <v>160</v>
      </c>
      <c r="C22" s="12" t="s">
        <v>94</v>
      </c>
    </row>
    <row r="23" spans="2:3" ht="30" x14ac:dyDescent="0.2">
      <c r="B23" s="13" t="s">
        <v>161</v>
      </c>
      <c r="C23" s="19" t="s">
        <v>162</v>
      </c>
    </row>
    <row r="24" spans="2:3" ht="30" x14ac:dyDescent="0.2">
      <c r="B24" s="15" t="s">
        <v>163</v>
      </c>
      <c r="C24" s="19" t="s">
        <v>170</v>
      </c>
    </row>
    <row r="25" spans="2:3" ht="30" x14ac:dyDescent="0.2">
      <c r="B25" s="15" t="s">
        <v>164</v>
      </c>
      <c r="C25" s="16" t="s">
        <v>165</v>
      </c>
    </row>
    <row r="26" spans="2:3" x14ac:dyDescent="0.2">
      <c r="B26" s="11" t="s">
        <v>166</v>
      </c>
      <c r="C26" s="12" t="s">
        <v>96</v>
      </c>
    </row>
    <row r="27" spans="2:3" x14ac:dyDescent="0.2">
      <c r="B27" s="11" t="s">
        <v>167</v>
      </c>
      <c r="C27" s="12" t="s">
        <v>97</v>
      </c>
    </row>
    <row r="28" spans="2:3" x14ac:dyDescent="0.2">
      <c r="B28" s="11" t="s">
        <v>168</v>
      </c>
      <c r="C28" s="12" t="s">
        <v>98</v>
      </c>
    </row>
    <row r="29" spans="2:3" ht="30" x14ac:dyDescent="0.2">
      <c r="B29" s="25" t="s">
        <v>169</v>
      </c>
      <c r="C29" s="17" t="s">
        <v>99</v>
      </c>
    </row>
    <row r="30" spans="2:3" ht="30" x14ac:dyDescent="0.2">
      <c r="B30" s="25" t="s">
        <v>171</v>
      </c>
      <c r="C30" s="17" t="s">
        <v>172</v>
      </c>
    </row>
    <row r="31" spans="2:3" x14ac:dyDescent="0.2">
      <c r="B31" s="10" t="s">
        <v>173</v>
      </c>
      <c r="C31" s="12" t="s">
        <v>101</v>
      </c>
    </row>
    <row r="32" spans="2:3" x14ac:dyDescent="0.2">
      <c r="B32" s="25" t="s">
        <v>174</v>
      </c>
      <c r="C32" s="12" t="s">
        <v>175</v>
      </c>
    </row>
    <row r="33" spans="2:3" x14ac:dyDescent="0.2">
      <c r="B33" s="25" t="s">
        <v>176</v>
      </c>
      <c r="C33" s="12" t="s">
        <v>102</v>
      </c>
    </row>
    <row r="34" spans="2:3" x14ac:dyDescent="0.2">
      <c r="B34" s="11" t="s">
        <v>177</v>
      </c>
      <c r="C34" s="12" t="s">
        <v>103</v>
      </c>
    </row>
    <row r="35" spans="2:3" x14ac:dyDescent="0.2">
      <c r="B35" s="12" t="s">
        <v>104</v>
      </c>
      <c r="C35" s="12" t="s">
        <v>179</v>
      </c>
    </row>
    <row r="36" spans="2:3" x14ac:dyDescent="0.2">
      <c r="B36" s="12" t="s">
        <v>105</v>
      </c>
      <c r="C36" s="12" t="s">
        <v>106</v>
      </c>
    </row>
    <row r="37" spans="2:3" x14ac:dyDescent="0.2">
      <c r="B37" s="12" t="s">
        <v>107</v>
      </c>
      <c r="C37" s="12" t="s">
        <v>108</v>
      </c>
    </row>
    <row r="38" spans="2:3" x14ac:dyDescent="0.2">
      <c r="B38" s="12" t="s">
        <v>109</v>
      </c>
      <c r="C38" s="12" t="s">
        <v>180</v>
      </c>
    </row>
    <row r="39" spans="2:3" x14ac:dyDescent="0.2">
      <c r="B39" s="12" t="s">
        <v>118</v>
      </c>
      <c r="C39" s="17" t="s">
        <v>58</v>
      </c>
    </row>
    <row r="40" spans="2:3" x14ac:dyDescent="0.2">
      <c r="B40" s="12" t="s">
        <v>119</v>
      </c>
      <c r="C40" s="17" t="s">
        <v>59</v>
      </c>
    </row>
    <row r="41" spans="2:3" x14ac:dyDescent="0.2">
      <c r="B41" s="11" t="s">
        <v>117</v>
      </c>
      <c r="C41" s="17" t="s">
        <v>114</v>
      </c>
    </row>
    <row r="42" spans="2:3" x14ac:dyDescent="0.2">
      <c r="B42" s="12" t="s">
        <v>120</v>
      </c>
      <c r="C42" s="12" t="s">
        <v>60</v>
      </c>
    </row>
    <row r="43" spans="2:3" ht="30" x14ac:dyDescent="0.2">
      <c r="B43" s="12" t="s">
        <v>121</v>
      </c>
      <c r="C43" s="16" t="s">
        <v>61</v>
      </c>
    </row>
    <row r="44" spans="2:3" ht="30" x14ac:dyDescent="0.2">
      <c r="B44" s="12" t="s">
        <v>181</v>
      </c>
      <c r="C44" s="17" t="s">
        <v>115</v>
      </c>
    </row>
    <row r="45" spans="2:3" x14ac:dyDescent="0.2">
      <c r="B45" s="12" t="s">
        <v>122</v>
      </c>
      <c r="C45" s="12" t="s">
        <v>62</v>
      </c>
    </row>
    <row r="46" spans="2:3" ht="30" x14ac:dyDescent="0.2">
      <c r="B46" s="12" t="s">
        <v>123</v>
      </c>
      <c r="C46" s="16" t="s">
        <v>116</v>
      </c>
    </row>
    <row r="47" spans="2:3" x14ac:dyDescent="0.2">
      <c r="B47" s="12" t="s">
        <v>124</v>
      </c>
      <c r="C47" s="17" t="s">
        <v>63</v>
      </c>
    </row>
    <row r="48" spans="2:3" x14ac:dyDescent="0.2">
      <c r="B48" s="9"/>
      <c r="C48" s="9"/>
    </row>
    <row r="49" spans="2:3" x14ac:dyDescent="0.2">
      <c r="B49" s="9"/>
      <c r="C49" s="9"/>
    </row>
    <row r="50" spans="2:3" ht="45" x14ac:dyDescent="0.2">
      <c r="B50" s="13" t="s">
        <v>83</v>
      </c>
      <c r="C50" s="24" t="s">
        <v>92</v>
      </c>
    </row>
    <row r="51" spans="2:3" ht="30" x14ac:dyDescent="0.2">
      <c r="B51" s="13" t="s">
        <v>84</v>
      </c>
      <c r="C51" s="24" t="s">
        <v>93</v>
      </c>
    </row>
    <row r="52" spans="2:3" x14ac:dyDescent="0.2">
      <c r="B52" s="9"/>
      <c r="C52" s="9"/>
    </row>
    <row r="53" spans="2:3" x14ac:dyDescent="0.2">
      <c r="B53" s="9"/>
      <c r="C53" s="9"/>
    </row>
    <row r="54" spans="2:3" x14ac:dyDescent="0.2">
      <c r="B54" s="9"/>
      <c r="C54" s="9"/>
    </row>
    <row r="55" spans="2:3" x14ac:dyDescent="0.2">
      <c r="B55" s="9"/>
      <c r="C55" s="9"/>
    </row>
    <row r="56" spans="2:3" x14ac:dyDescent="0.2">
      <c r="B56" s="9"/>
      <c r="C56" s="9"/>
    </row>
    <row r="57" spans="2:3" x14ac:dyDescent="0.2">
      <c r="B57" s="9"/>
      <c r="C57" s="9"/>
    </row>
    <row r="58" spans="2:3" x14ac:dyDescent="0.2">
      <c r="B58" s="9"/>
      <c r="C58" s="9"/>
    </row>
    <row r="59" spans="2:3" x14ac:dyDescent="0.2">
      <c r="B59" s="9"/>
      <c r="C59" s="9"/>
    </row>
    <row r="60" spans="2:3" x14ac:dyDescent="0.2">
      <c r="B60" s="9"/>
      <c r="C60" s="9"/>
    </row>
    <row r="61" spans="2:3" x14ac:dyDescent="0.2">
      <c r="B61" s="9"/>
      <c r="C61" s="9"/>
    </row>
    <row r="62" spans="2:3" x14ac:dyDescent="0.2">
      <c r="B62" s="9"/>
      <c r="C62" s="9"/>
    </row>
    <row r="63" spans="2:3" x14ac:dyDescent="0.2">
      <c r="B63" s="9"/>
      <c r="C63" s="9"/>
    </row>
    <row r="64" spans="2:3" x14ac:dyDescent="0.2">
      <c r="B64" s="9"/>
      <c r="C64" s="9"/>
    </row>
    <row r="65" spans="2:3" x14ac:dyDescent="0.2">
      <c r="B65" s="9"/>
      <c r="C65" s="9"/>
    </row>
    <row r="66" spans="2:3" x14ac:dyDescent="0.2">
      <c r="B66" s="9"/>
      <c r="C66" s="9"/>
    </row>
    <row r="67" spans="2:3" x14ac:dyDescent="0.2">
      <c r="B67" s="9"/>
      <c r="C67" s="9"/>
    </row>
    <row r="68" spans="2:3" x14ac:dyDescent="0.2">
      <c r="B68" s="9"/>
      <c r="C68" s="9"/>
    </row>
    <row r="69" spans="2:3" x14ac:dyDescent="0.2">
      <c r="B69" s="9"/>
      <c r="C69" s="9"/>
    </row>
    <row r="70" spans="2:3" x14ac:dyDescent="0.2">
      <c r="B70" s="9"/>
      <c r="C70" s="9"/>
    </row>
    <row r="71" spans="2:3" x14ac:dyDescent="0.2">
      <c r="B71" s="9"/>
      <c r="C71" s="9"/>
    </row>
    <row r="72" spans="2:3" x14ac:dyDescent="0.2">
      <c r="B72" s="9"/>
      <c r="C72" s="9"/>
    </row>
    <row r="73" spans="2:3" x14ac:dyDescent="0.2">
      <c r="B73" s="9"/>
      <c r="C73" s="9"/>
    </row>
    <row r="74" spans="2:3" x14ac:dyDescent="0.2">
      <c r="B74" s="9"/>
      <c r="C74" s="9"/>
    </row>
    <row r="75" spans="2:3" x14ac:dyDescent="0.2">
      <c r="B75" s="9"/>
      <c r="C75" s="9"/>
    </row>
    <row r="76" spans="2:3" x14ac:dyDescent="0.2">
      <c r="B76" s="9"/>
      <c r="C76" s="9"/>
    </row>
    <row r="77" spans="2:3" x14ac:dyDescent="0.2">
      <c r="B77" s="9"/>
      <c r="C77" s="9"/>
    </row>
    <row r="78" spans="2:3" x14ac:dyDescent="0.2">
      <c r="B78" s="9"/>
      <c r="C78" s="9"/>
    </row>
    <row r="79" spans="2:3" x14ac:dyDescent="0.2">
      <c r="B79" s="9"/>
      <c r="C79" s="9"/>
    </row>
    <row r="80" spans="2:3" x14ac:dyDescent="0.2">
      <c r="B80" s="9"/>
      <c r="C80" s="9"/>
    </row>
    <row r="81" spans="2:3" x14ac:dyDescent="0.2">
      <c r="B81" s="9"/>
      <c r="C81" s="9"/>
    </row>
    <row r="82" spans="2:3" x14ac:dyDescent="0.2">
      <c r="B82" s="9"/>
      <c r="C82" s="9"/>
    </row>
    <row r="83" spans="2:3" x14ac:dyDescent="0.2">
      <c r="B83" s="9"/>
      <c r="C83" s="9"/>
    </row>
    <row r="84" spans="2:3" x14ac:dyDescent="0.2">
      <c r="B84" s="9"/>
      <c r="C84" s="9"/>
    </row>
    <row r="85" spans="2:3" x14ac:dyDescent="0.2">
      <c r="B85" s="9"/>
      <c r="C85" s="9"/>
    </row>
    <row r="86" spans="2:3" x14ac:dyDescent="0.2">
      <c r="B86" s="9"/>
      <c r="C86" s="9"/>
    </row>
    <row r="87" spans="2:3" x14ac:dyDescent="0.2">
      <c r="B87" s="9"/>
      <c r="C87" s="9"/>
    </row>
    <row r="88" spans="2:3" x14ac:dyDescent="0.2">
      <c r="B88" s="9"/>
      <c r="C88" s="9"/>
    </row>
    <row r="89" spans="2:3" x14ac:dyDescent="0.2">
      <c r="B89" s="9"/>
      <c r="C89" s="9"/>
    </row>
    <row r="90" spans="2:3" x14ac:dyDescent="0.2">
      <c r="B90" s="9"/>
      <c r="C90" s="9"/>
    </row>
    <row r="91" spans="2:3" x14ac:dyDescent="0.2">
      <c r="B91" s="9"/>
      <c r="C91" s="9"/>
    </row>
    <row r="92" spans="2:3" x14ac:dyDescent="0.2">
      <c r="B92" s="9"/>
      <c r="C92" s="9"/>
    </row>
    <row r="93" spans="2:3" x14ac:dyDescent="0.2">
      <c r="B93" s="9"/>
      <c r="C93" s="9"/>
    </row>
    <row r="94" spans="2:3" x14ac:dyDescent="0.2">
      <c r="B94" s="9"/>
      <c r="C94" s="9"/>
    </row>
    <row r="95" spans="2:3" x14ac:dyDescent="0.2">
      <c r="B95" s="9"/>
      <c r="C95" s="9"/>
    </row>
    <row r="96" spans="2:3" x14ac:dyDescent="0.2">
      <c r="B96" s="9"/>
      <c r="C96" s="9"/>
    </row>
    <row r="97" spans="2:3" x14ac:dyDescent="0.2">
      <c r="B97" s="9"/>
      <c r="C97" s="9"/>
    </row>
    <row r="98" spans="2:3" x14ac:dyDescent="0.2">
      <c r="B98" s="9"/>
      <c r="C98" s="9"/>
    </row>
    <row r="99" spans="2:3" x14ac:dyDescent="0.2">
      <c r="B99" s="9"/>
      <c r="C99" s="9"/>
    </row>
    <row r="100" spans="2:3" x14ac:dyDescent="0.2">
      <c r="B100" s="9"/>
      <c r="C100" s="9"/>
    </row>
    <row r="101" spans="2:3" x14ac:dyDescent="0.2">
      <c r="B101" s="9"/>
      <c r="C101" s="9"/>
    </row>
    <row r="102" spans="2:3" x14ac:dyDescent="0.2">
      <c r="B102" s="9"/>
      <c r="C102" s="9"/>
    </row>
    <row r="103" spans="2:3" x14ac:dyDescent="0.2">
      <c r="B103" s="9"/>
      <c r="C103" s="9"/>
    </row>
    <row r="104" spans="2:3" x14ac:dyDescent="0.2">
      <c r="B104" s="9"/>
      <c r="C104" s="9"/>
    </row>
    <row r="105" spans="2:3" x14ac:dyDescent="0.2">
      <c r="B105" s="9"/>
      <c r="C105" s="9"/>
    </row>
    <row r="106" spans="2:3" x14ac:dyDescent="0.2">
      <c r="B106" s="9"/>
      <c r="C106" s="9"/>
    </row>
    <row r="107" spans="2:3" x14ac:dyDescent="0.2">
      <c r="B107" s="9"/>
      <c r="C107" s="9"/>
    </row>
    <row r="108" spans="2:3" x14ac:dyDescent="0.2">
      <c r="B108" s="9"/>
      <c r="C108" s="9"/>
    </row>
    <row r="109" spans="2:3" x14ac:dyDescent="0.2">
      <c r="B109" s="9"/>
      <c r="C109" s="9"/>
    </row>
    <row r="110" spans="2:3" x14ac:dyDescent="0.2">
      <c r="B110" s="9"/>
      <c r="C110" s="9"/>
    </row>
    <row r="111" spans="2:3" x14ac:dyDescent="0.2">
      <c r="B111" s="9"/>
      <c r="C111" s="9"/>
    </row>
    <row r="112" spans="2:3" x14ac:dyDescent="0.2">
      <c r="B112" s="9"/>
      <c r="C112" s="9"/>
    </row>
    <row r="113" spans="2:3" x14ac:dyDescent="0.2">
      <c r="B113" s="9"/>
      <c r="C113" s="9"/>
    </row>
    <row r="114" spans="2:3" x14ac:dyDescent="0.2">
      <c r="B114" s="9"/>
      <c r="C114" s="9"/>
    </row>
    <row r="115" spans="2:3" x14ac:dyDescent="0.2">
      <c r="B115" s="9"/>
      <c r="C115" s="9"/>
    </row>
    <row r="116" spans="2:3" x14ac:dyDescent="0.2">
      <c r="B116" s="9"/>
      <c r="C116" s="9"/>
    </row>
    <row r="117" spans="2:3" x14ac:dyDescent="0.2">
      <c r="B117" s="9"/>
      <c r="C117" s="9"/>
    </row>
    <row r="118" spans="2:3" x14ac:dyDescent="0.2">
      <c r="B118" s="9"/>
      <c r="C118" s="9"/>
    </row>
    <row r="119" spans="2:3" x14ac:dyDescent="0.2">
      <c r="B119" s="9"/>
      <c r="C119" s="9"/>
    </row>
    <row r="120" spans="2:3" x14ac:dyDescent="0.2">
      <c r="B120" s="9"/>
      <c r="C120" s="9"/>
    </row>
    <row r="121" spans="2:3" x14ac:dyDescent="0.2">
      <c r="B121" s="9"/>
      <c r="C121" s="9"/>
    </row>
    <row r="122" spans="2:3" x14ac:dyDescent="0.2">
      <c r="B122" s="9"/>
      <c r="C122" s="9"/>
    </row>
    <row r="123" spans="2:3" x14ac:dyDescent="0.2">
      <c r="B123" s="9"/>
      <c r="C123" s="9"/>
    </row>
    <row r="124" spans="2:3" x14ac:dyDescent="0.2">
      <c r="B124" s="9"/>
      <c r="C124" s="9"/>
    </row>
    <row r="125" spans="2:3" x14ac:dyDescent="0.2">
      <c r="B125" s="9"/>
      <c r="C125" s="9"/>
    </row>
    <row r="126" spans="2:3" x14ac:dyDescent="0.2">
      <c r="B126" s="9"/>
      <c r="C126" s="9"/>
    </row>
    <row r="127" spans="2:3" x14ac:dyDescent="0.2">
      <c r="B127" s="9"/>
      <c r="C127" s="9"/>
    </row>
    <row r="128" spans="2:3" x14ac:dyDescent="0.2">
      <c r="B128" s="9"/>
      <c r="C128" s="9"/>
    </row>
    <row r="129" spans="2:3" x14ac:dyDescent="0.2">
      <c r="B129" s="9"/>
      <c r="C129" s="9"/>
    </row>
    <row r="130" spans="2:3" x14ac:dyDescent="0.2">
      <c r="B130" s="9"/>
      <c r="C130" s="9"/>
    </row>
    <row r="131" spans="2:3" x14ac:dyDescent="0.2">
      <c r="B131" s="9"/>
      <c r="C131" s="9"/>
    </row>
    <row r="132" spans="2:3" x14ac:dyDescent="0.2">
      <c r="B132" s="9"/>
      <c r="C132" s="9"/>
    </row>
    <row r="133" spans="2:3" x14ac:dyDescent="0.2">
      <c r="B133" s="9"/>
      <c r="C133" s="9"/>
    </row>
    <row r="134" spans="2:3" x14ac:dyDescent="0.2">
      <c r="B134" s="9"/>
      <c r="C134" s="9"/>
    </row>
    <row r="135" spans="2:3" x14ac:dyDescent="0.2">
      <c r="B135" s="9"/>
      <c r="C135" s="9"/>
    </row>
    <row r="136" spans="2:3" x14ac:dyDescent="0.2">
      <c r="B136" s="9"/>
      <c r="C136" s="9"/>
    </row>
    <row r="137" spans="2:3" x14ac:dyDescent="0.2">
      <c r="B137" s="9"/>
      <c r="C137" s="9"/>
    </row>
    <row r="138" spans="2:3" x14ac:dyDescent="0.2">
      <c r="B138" s="9"/>
      <c r="C138" s="9"/>
    </row>
    <row r="139" spans="2:3" x14ac:dyDescent="0.2">
      <c r="B139" s="9"/>
      <c r="C139" s="9"/>
    </row>
    <row r="140" spans="2:3" x14ac:dyDescent="0.2">
      <c r="B140" s="9"/>
      <c r="C140" s="9"/>
    </row>
    <row r="141" spans="2:3" x14ac:dyDescent="0.2">
      <c r="B141" s="9"/>
      <c r="C141" s="9"/>
    </row>
    <row r="142" spans="2:3" x14ac:dyDescent="0.2">
      <c r="B142" s="9"/>
      <c r="C142" s="9"/>
    </row>
    <row r="143" spans="2:3" x14ac:dyDescent="0.2">
      <c r="B143" s="9"/>
      <c r="C143" s="9"/>
    </row>
    <row r="144" spans="2:3" x14ac:dyDescent="0.2">
      <c r="B144" s="9"/>
      <c r="C144" s="9"/>
    </row>
    <row r="145" spans="2:3" x14ac:dyDescent="0.2">
      <c r="B145" s="9"/>
      <c r="C145" s="9"/>
    </row>
    <row r="146" spans="2:3" x14ac:dyDescent="0.2">
      <c r="B146" s="9"/>
      <c r="C146" s="9"/>
    </row>
    <row r="147" spans="2:3" x14ac:dyDescent="0.2">
      <c r="B147" s="9"/>
      <c r="C147" s="9"/>
    </row>
    <row r="148" spans="2:3" x14ac:dyDescent="0.2">
      <c r="B148" s="9"/>
      <c r="C148" s="9"/>
    </row>
    <row r="149" spans="2:3" x14ac:dyDescent="0.2">
      <c r="B149" s="9"/>
      <c r="C149" s="9"/>
    </row>
    <row r="150" spans="2:3" x14ac:dyDescent="0.2">
      <c r="B150" s="9"/>
      <c r="C150" s="9"/>
    </row>
    <row r="151" spans="2:3" x14ac:dyDescent="0.2">
      <c r="B151" s="9"/>
      <c r="C151" s="9"/>
    </row>
    <row r="152" spans="2:3" x14ac:dyDescent="0.2">
      <c r="B152" s="9"/>
      <c r="C152" s="9"/>
    </row>
    <row r="153" spans="2:3" x14ac:dyDescent="0.2">
      <c r="B153" s="9"/>
      <c r="C153" s="9"/>
    </row>
    <row r="154" spans="2:3" x14ac:dyDescent="0.2">
      <c r="B154" s="9"/>
      <c r="C154" s="9"/>
    </row>
    <row r="155" spans="2:3" x14ac:dyDescent="0.2">
      <c r="B155" s="9"/>
      <c r="C155" s="9"/>
    </row>
    <row r="156" spans="2:3" x14ac:dyDescent="0.2">
      <c r="B156" s="9"/>
      <c r="C156" s="9"/>
    </row>
    <row r="157" spans="2:3" x14ac:dyDescent="0.2">
      <c r="B157" s="9"/>
      <c r="C157" s="9"/>
    </row>
    <row r="158" spans="2:3" x14ac:dyDescent="0.2">
      <c r="B158" s="9"/>
      <c r="C158" s="9"/>
    </row>
    <row r="159" spans="2:3" x14ac:dyDescent="0.2">
      <c r="B159" s="9"/>
      <c r="C159" s="9"/>
    </row>
    <row r="160" spans="2:3" x14ac:dyDescent="0.2">
      <c r="B160" s="9"/>
      <c r="C160" s="9"/>
    </row>
    <row r="161" spans="2:3" x14ac:dyDescent="0.2">
      <c r="B161" s="9"/>
      <c r="C161" s="9"/>
    </row>
    <row r="162" spans="2:3" x14ac:dyDescent="0.2">
      <c r="B162" s="9"/>
      <c r="C162" s="9"/>
    </row>
    <row r="163" spans="2:3" x14ac:dyDescent="0.2">
      <c r="B163" s="9"/>
      <c r="C163" s="9"/>
    </row>
    <row r="164" spans="2:3" x14ac:dyDescent="0.2">
      <c r="B164" s="9"/>
      <c r="C164" s="9"/>
    </row>
    <row r="165" spans="2:3" x14ac:dyDescent="0.2">
      <c r="B165" s="9"/>
      <c r="C165" s="9"/>
    </row>
    <row r="166" spans="2:3" x14ac:dyDescent="0.2">
      <c r="B166" s="9"/>
      <c r="C166" s="9"/>
    </row>
    <row r="167" spans="2:3" x14ac:dyDescent="0.2">
      <c r="B167" s="9"/>
      <c r="C167" s="9"/>
    </row>
    <row r="168" spans="2:3" x14ac:dyDescent="0.2">
      <c r="B168" s="9"/>
      <c r="C168" s="9"/>
    </row>
    <row r="169" spans="2:3" x14ac:dyDescent="0.2">
      <c r="B169" s="9"/>
      <c r="C169" s="9"/>
    </row>
    <row r="170" spans="2:3" x14ac:dyDescent="0.2">
      <c r="B170" s="9"/>
      <c r="C170" s="9"/>
    </row>
    <row r="171" spans="2:3" x14ac:dyDescent="0.2">
      <c r="B171" s="9"/>
      <c r="C171" s="9"/>
    </row>
    <row r="172" spans="2:3" x14ac:dyDescent="0.2">
      <c r="B172" s="9"/>
      <c r="C172" s="9"/>
    </row>
    <row r="173" spans="2:3" x14ac:dyDescent="0.2">
      <c r="B173" s="9"/>
      <c r="C173" s="9"/>
    </row>
    <row r="174" spans="2:3" x14ac:dyDescent="0.2">
      <c r="B174" s="9"/>
      <c r="C174" s="9"/>
    </row>
    <row r="175" spans="2:3" x14ac:dyDescent="0.2">
      <c r="B175" s="9"/>
      <c r="C175" s="9"/>
    </row>
    <row r="176" spans="2:3" x14ac:dyDescent="0.2">
      <c r="B176" s="9"/>
      <c r="C176" s="9"/>
    </row>
    <row r="177" spans="2:3" x14ac:dyDescent="0.2">
      <c r="B177" s="9"/>
      <c r="C177" s="9"/>
    </row>
    <row r="178" spans="2:3" x14ac:dyDescent="0.2">
      <c r="B178" s="9"/>
      <c r="C178" s="9"/>
    </row>
    <row r="179" spans="2:3" x14ac:dyDescent="0.2">
      <c r="B179" s="9"/>
      <c r="C179" s="9"/>
    </row>
    <row r="180" spans="2:3" x14ac:dyDescent="0.2">
      <c r="B180" s="9"/>
      <c r="C180" s="9"/>
    </row>
    <row r="181" spans="2:3" x14ac:dyDescent="0.2">
      <c r="B181" s="9"/>
      <c r="C181" s="9"/>
    </row>
    <row r="182" spans="2:3" x14ac:dyDescent="0.2">
      <c r="B182" s="9"/>
      <c r="C182" s="9"/>
    </row>
    <row r="183" spans="2:3" x14ac:dyDescent="0.2">
      <c r="B183" s="9"/>
      <c r="C183" s="9"/>
    </row>
    <row r="184" spans="2:3" x14ac:dyDescent="0.2">
      <c r="B184" s="9"/>
      <c r="C184" s="9"/>
    </row>
    <row r="185" spans="2:3" x14ac:dyDescent="0.2">
      <c r="B185" s="9"/>
      <c r="C185" s="9"/>
    </row>
    <row r="186" spans="2:3" x14ac:dyDescent="0.2">
      <c r="B186" s="9"/>
      <c r="C186" s="9"/>
    </row>
    <row r="187" spans="2:3" x14ac:dyDescent="0.2">
      <c r="B187" s="9"/>
      <c r="C187" s="9"/>
    </row>
    <row r="188" spans="2:3" x14ac:dyDescent="0.2">
      <c r="B188" s="9"/>
      <c r="C188" s="9"/>
    </row>
    <row r="189" spans="2:3" x14ac:dyDescent="0.2">
      <c r="B189" s="9"/>
      <c r="C189" s="9"/>
    </row>
    <row r="190" spans="2:3" x14ac:dyDescent="0.2">
      <c r="B190" s="9"/>
      <c r="C190" s="9"/>
    </row>
    <row r="191" spans="2:3" x14ac:dyDescent="0.2">
      <c r="B191" s="9"/>
      <c r="C191" s="9"/>
    </row>
    <row r="192" spans="2:3" x14ac:dyDescent="0.2">
      <c r="B192" s="9"/>
      <c r="C192" s="9"/>
    </row>
    <row r="193" spans="2:3" x14ac:dyDescent="0.2">
      <c r="B193" s="9"/>
      <c r="C193" s="9"/>
    </row>
    <row r="194" spans="2:3" x14ac:dyDescent="0.2">
      <c r="B194" s="9"/>
      <c r="C194" s="9"/>
    </row>
    <row r="195" spans="2:3" x14ac:dyDescent="0.2">
      <c r="B195" s="9"/>
      <c r="C195" s="9"/>
    </row>
    <row r="196" spans="2:3" x14ac:dyDescent="0.2">
      <c r="B196" s="9"/>
      <c r="C196" s="9"/>
    </row>
    <row r="197" spans="2:3" x14ac:dyDescent="0.2">
      <c r="B197" s="9"/>
      <c r="C197" s="9"/>
    </row>
    <row r="198" spans="2:3" x14ac:dyDescent="0.2">
      <c r="B198" s="9"/>
      <c r="C198" s="9"/>
    </row>
    <row r="199" spans="2:3" x14ac:dyDescent="0.2">
      <c r="B199" s="9"/>
      <c r="C199" s="9"/>
    </row>
    <row r="200" spans="2:3" x14ac:dyDescent="0.2">
      <c r="B200" s="9"/>
      <c r="C200" s="9"/>
    </row>
    <row r="201" spans="2:3" x14ac:dyDescent="0.2">
      <c r="B201" s="9"/>
      <c r="C201" s="9"/>
    </row>
    <row r="202" spans="2:3" x14ac:dyDescent="0.2">
      <c r="B202" s="9"/>
      <c r="C202" s="9"/>
    </row>
  </sheetData>
  <sheetProtection algorithmName="SHA-512" hashValue="iAxYqR5tjH5D1qm59jJdjCRK8Ko8aYEj5Ba7hV5V59fqpdGFljS7AHsSKXLGfWcgl3Nv7ixEC+/Lzu0fAoOF6A==" saltValue="Svzpkxgum+WwnAklHlBPxA==" spinCount="100000" sheet="1" objects="1" scenarios="1"/>
  <mergeCells count="2">
    <mergeCell ref="B2:C2"/>
    <mergeCell ref="B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9"/>
  <sheetViews>
    <sheetView workbookViewId="0">
      <selection activeCell="F15" sqref="F15"/>
    </sheetView>
  </sheetViews>
  <sheetFormatPr baseColWidth="10" defaultRowHeight="15.75" x14ac:dyDescent="0.25"/>
  <cols>
    <col min="1" max="1" width="13.125" customWidth="1"/>
  </cols>
  <sheetData>
    <row r="2" spans="1:4" x14ac:dyDescent="0.25">
      <c r="A2" t="s">
        <v>2</v>
      </c>
      <c r="B2">
        <v>1</v>
      </c>
      <c r="C2">
        <v>1</v>
      </c>
      <c r="D2">
        <v>2019</v>
      </c>
    </row>
    <row r="3" spans="1:4" x14ac:dyDescent="0.25">
      <c r="B3">
        <v>2</v>
      </c>
      <c r="C3">
        <v>2</v>
      </c>
      <c r="D3">
        <v>2020</v>
      </c>
    </row>
    <row r="4" spans="1:4" x14ac:dyDescent="0.25">
      <c r="B4">
        <v>3</v>
      </c>
      <c r="C4">
        <v>3</v>
      </c>
      <c r="D4">
        <v>2021</v>
      </c>
    </row>
    <row r="5" spans="1:4" x14ac:dyDescent="0.25">
      <c r="B5">
        <v>4</v>
      </c>
      <c r="C5">
        <v>4</v>
      </c>
      <c r="D5">
        <v>2022</v>
      </c>
    </row>
    <row r="6" spans="1:4" x14ac:dyDescent="0.25">
      <c r="B6">
        <v>5</v>
      </c>
      <c r="C6">
        <v>5</v>
      </c>
      <c r="D6">
        <v>2023</v>
      </c>
    </row>
    <row r="7" spans="1:4" x14ac:dyDescent="0.25">
      <c r="B7">
        <v>6</v>
      </c>
      <c r="C7">
        <v>6</v>
      </c>
      <c r="D7">
        <v>2024</v>
      </c>
    </row>
    <row r="8" spans="1:4" x14ac:dyDescent="0.25">
      <c r="B8">
        <v>7</v>
      </c>
      <c r="C8">
        <v>7</v>
      </c>
      <c r="D8">
        <v>2025</v>
      </c>
    </row>
    <row r="9" spans="1:4" x14ac:dyDescent="0.25">
      <c r="B9">
        <v>8</v>
      </c>
      <c r="C9">
        <v>8</v>
      </c>
      <c r="D9">
        <v>2026</v>
      </c>
    </row>
    <row r="10" spans="1:4" x14ac:dyDescent="0.25">
      <c r="B10">
        <v>9</v>
      </c>
      <c r="C10">
        <v>9</v>
      </c>
      <c r="D10">
        <v>2027</v>
      </c>
    </row>
    <row r="11" spans="1:4" x14ac:dyDescent="0.25">
      <c r="B11">
        <v>10</v>
      </c>
      <c r="C11">
        <v>10</v>
      </c>
      <c r="D11">
        <v>2028</v>
      </c>
    </row>
    <row r="12" spans="1:4" x14ac:dyDescent="0.25">
      <c r="B12">
        <v>11</v>
      </c>
      <c r="C12">
        <v>11</v>
      </c>
      <c r="D12">
        <v>2029</v>
      </c>
    </row>
    <row r="13" spans="1:4" x14ac:dyDescent="0.25">
      <c r="B13">
        <v>12</v>
      </c>
      <c r="C13">
        <v>12</v>
      </c>
      <c r="D13">
        <v>2030</v>
      </c>
    </row>
    <row r="14" spans="1:4" x14ac:dyDescent="0.25">
      <c r="B14">
        <v>13</v>
      </c>
    </row>
    <row r="15" spans="1:4" x14ac:dyDescent="0.25">
      <c r="B15">
        <v>14</v>
      </c>
    </row>
    <row r="16" spans="1:4" x14ac:dyDescent="0.25">
      <c r="B16">
        <v>15</v>
      </c>
    </row>
    <row r="17" spans="2:2" x14ac:dyDescent="0.25">
      <c r="B17">
        <v>16</v>
      </c>
    </row>
    <row r="18" spans="2:2" x14ac:dyDescent="0.25">
      <c r="B18">
        <v>17</v>
      </c>
    </row>
    <row r="19" spans="2:2" x14ac:dyDescent="0.25">
      <c r="B19">
        <v>18</v>
      </c>
    </row>
    <row r="20" spans="2:2" x14ac:dyDescent="0.25">
      <c r="B20">
        <v>19</v>
      </c>
    </row>
    <row r="21" spans="2:2" x14ac:dyDescent="0.25">
      <c r="B21">
        <v>20</v>
      </c>
    </row>
    <row r="22" spans="2:2" x14ac:dyDescent="0.25">
      <c r="B22">
        <v>21</v>
      </c>
    </row>
    <row r="23" spans="2:2" x14ac:dyDescent="0.25">
      <c r="B23">
        <v>22</v>
      </c>
    </row>
    <row r="24" spans="2:2" x14ac:dyDescent="0.25">
      <c r="B24">
        <v>23</v>
      </c>
    </row>
    <row r="25" spans="2:2" x14ac:dyDescent="0.25">
      <c r="B25">
        <v>24</v>
      </c>
    </row>
    <row r="26" spans="2:2" x14ac:dyDescent="0.25">
      <c r="B26">
        <v>25</v>
      </c>
    </row>
    <row r="27" spans="2:2" x14ac:dyDescent="0.25">
      <c r="B27">
        <v>26</v>
      </c>
    </row>
    <row r="28" spans="2:2" x14ac:dyDescent="0.25">
      <c r="B28">
        <v>27</v>
      </c>
    </row>
    <row r="29" spans="2:2" x14ac:dyDescent="0.25">
      <c r="B29">
        <v>28</v>
      </c>
    </row>
    <row r="30" spans="2:2" x14ac:dyDescent="0.25">
      <c r="B30">
        <v>29</v>
      </c>
    </row>
    <row r="31" spans="2:2" x14ac:dyDescent="0.25">
      <c r="B31">
        <v>30</v>
      </c>
    </row>
    <row r="32" spans="2:2" x14ac:dyDescent="0.25">
      <c r="B32">
        <v>31</v>
      </c>
    </row>
    <row r="34" spans="1:2" x14ac:dyDescent="0.25">
      <c r="A34" t="s">
        <v>0</v>
      </c>
      <c r="B34" t="s">
        <v>5</v>
      </c>
    </row>
    <row r="35" spans="1:2" x14ac:dyDescent="0.25">
      <c r="B35" t="s">
        <v>6</v>
      </c>
    </row>
    <row r="36" spans="1:2" x14ac:dyDescent="0.25">
      <c r="B36" t="s">
        <v>7</v>
      </c>
    </row>
    <row r="37" spans="1:2" x14ac:dyDescent="0.25">
      <c r="B37" t="s">
        <v>8</v>
      </c>
    </row>
    <row r="38" spans="1:2" x14ac:dyDescent="0.25">
      <c r="B38" t="s">
        <v>9</v>
      </c>
    </row>
    <row r="39" spans="1:2" x14ac:dyDescent="0.25">
      <c r="B39" t="s">
        <v>10</v>
      </c>
    </row>
    <row r="40" spans="1:2" x14ac:dyDescent="0.25">
      <c r="B40" t="s">
        <v>11</v>
      </c>
    </row>
    <row r="41" spans="1:2" x14ac:dyDescent="0.25">
      <c r="B41" t="s">
        <v>12</v>
      </c>
    </row>
    <row r="42" spans="1:2" x14ac:dyDescent="0.25">
      <c r="B42" t="s">
        <v>13</v>
      </c>
    </row>
    <row r="44" spans="1:2" x14ac:dyDescent="0.25">
      <c r="A44" t="s">
        <v>32</v>
      </c>
      <c r="B44" t="s">
        <v>33</v>
      </c>
    </row>
    <row r="45" spans="1:2" x14ac:dyDescent="0.25">
      <c r="B45" t="s">
        <v>34</v>
      </c>
    </row>
    <row r="46" spans="1:2" x14ac:dyDescent="0.25">
      <c r="B46" t="s">
        <v>35</v>
      </c>
    </row>
    <row r="48" spans="1:2" x14ac:dyDescent="0.25">
      <c r="A48" t="s">
        <v>37</v>
      </c>
      <c r="B48" t="s">
        <v>38</v>
      </c>
    </row>
    <row r="49" spans="2:2" x14ac:dyDescent="0.25">
      <c r="B49" t="s">
        <v>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60"/>
  <sheetViews>
    <sheetView topLeftCell="A4" workbookViewId="0">
      <selection activeCell="A5" sqref="A5:B23"/>
    </sheetView>
  </sheetViews>
  <sheetFormatPr baseColWidth="10" defaultRowHeight="15" x14ac:dyDescent="0.25"/>
  <cols>
    <col min="1" max="1" width="34.125" style="33" bestFit="1" customWidth="1"/>
    <col min="2" max="2" width="17.5" style="33" customWidth="1"/>
    <col min="3" max="3" width="14.125" style="33" customWidth="1"/>
    <col min="4" max="4" width="13.625" style="33" customWidth="1"/>
    <col min="5" max="5" width="14.125" style="33" customWidth="1"/>
    <col min="6" max="6" width="14.5" style="33" customWidth="1"/>
    <col min="7" max="7" width="14.125" style="33" customWidth="1"/>
    <col min="8" max="8" width="14.625" style="33" customWidth="1"/>
    <col min="9" max="9" width="14.125" style="33" customWidth="1"/>
    <col min="10" max="10" width="14.5" style="33" customWidth="1"/>
    <col min="11" max="11" width="15.5" style="33" customWidth="1"/>
    <col min="12" max="12" width="16.125" style="33" customWidth="1"/>
    <col min="13" max="256" width="10.625" style="33"/>
    <col min="257" max="257" width="34.125" style="33" bestFit="1" customWidth="1"/>
    <col min="258" max="258" width="17.5" style="33" customWidth="1"/>
    <col min="259" max="259" width="14.125" style="33" customWidth="1"/>
    <col min="260" max="260" width="13.625" style="33" customWidth="1"/>
    <col min="261" max="261" width="14.125" style="33" customWidth="1"/>
    <col min="262" max="262" width="14.5" style="33" customWidth="1"/>
    <col min="263" max="263" width="14.125" style="33" customWidth="1"/>
    <col min="264" max="264" width="14.625" style="33" customWidth="1"/>
    <col min="265" max="265" width="14.125" style="33" customWidth="1"/>
    <col min="266" max="266" width="14.5" style="33" customWidth="1"/>
    <col min="267" max="267" width="15.5" style="33" customWidth="1"/>
    <col min="268" max="268" width="16.125" style="33" customWidth="1"/>
    <col min="269" max="512" width="10.625" style="33"/>
    <col min="513" max="513" width="34.125" style="33" bestFit="1" customWidth="1"/>
    <col min="514" max="514" width="17.5" style="33" customWidth="1"/>
    <col min="515" max="515" width="14.125" style="33" customWidth="1"/>
    <col min="516" max="516" width="13.625" style="33" customWidth="1"/>
    <col min="517" max="517" width="14.125" style="33" customWidth="1"/>
    <col min="518" max="518" width="14.5" style="33" customWidth="1"/>
    <col min="519" max="519" width="14.125" style="33" customWidth="1"/>
    <col min="520" max="520" width="14.625" style="33" customWidth="1"/>
    <col min="521" max="521" width="14.125" style="33" customWidth="1"/>
    <col min="522" max="522" width="14.5" style="33" customWidth="1"/>
    <col min="523" max="523" width="15.5" style="33" customWidth="1"/>
    <col min="524" max="524" width="16.125" style="33" customWidth="1"/>
    <col min="525" max="768" width="10.625" style="33"/>
    <col min="769" max="769" width="34.125" style="33" bestFit="1" customWidth="1"/>
    <col min="770" max="770" width="17.5" style="33" customWidth="1"/>
    <col min="771" max="771" width="14.125" style="33" customWidth="1"/>
    <col min="772" max="772" width="13.625" style="33" customWidth="1"/>
    <col min="773" max="773" width="14.125" style="33" customWidth="1"/>
    <col min="774" max="774" width="14.5" style="33" customWidth="1"/>
    <col min="775" max="775" width="14.125" style="33" customWidth="1"/>
    <col min="776" max="776" width="14.625" style="33" customWidth="1"/>
    <col min="777" max="777" width="14.125" style="33" customWidth="1"/>
    <col min="778" max="778" width="14.5" style="33" customWidth="1"/>
    <col min="779" max="779" width="15.5" style="33" customWidth="1"/>
    <col min="780" max="780" width="16.125" style="33" customWidth="1"/>
    <col min="781" max="1024" width="10.625" style="33"/>
    <col min="1025" max="1025" width="34.125" style="33" bestFit="1" customWidth="1"/>
    <col min="1026" max="1026" width="17.5" style="33" customWidth="1"/>
    <col min="1027" max="1027" width="14.125" style="33" customWidth="1"/>
    <col min="1028" max="1028" width="13.625" style="33" customWidth="1"/>
    <col min="1029" max="1029" width="14.125" style="33" customWidth="1"/>
    <col min="1030" max="1030" width="14.5" style="33" customWidth="1"/>
    <col min="1031" max="1031" width="14.125" style="33" customWidth="1"/>
    <col min="1032" max="1032" width="14.625" style="33" customWidth="1"/>
    <col min="1033" max="1033" width="14.125" style="33" customWidth="1"/>
    <col min="1034" max="1034" width="14.5" style="33" customWidth="1"/>
    <col min="1035" max="1035" width="15.5" style="33" customWidth="1"/>
    <col min="1036" max="1036" width="16.125" style="33" customWidth="1"/>
    <col min="1037" max="1280" width="10.625" style="33"/>
    <col min="1281" max="1281" width="34.125" style="33" bestFit="1" customWidth="1"/>
    <col min="1282" max="1282" width="17.5" style="33" customWidth="1"/>
    <col min="1283" max="1283" width="14.125" style="33" customWidth="1"/>
    <col min="1284" max="1284" width="13.625" style="33" customWidth="1"/>
    <col min="1285" max="1285" width="14.125" style="33" customWidth="1"/>
    <col min="1286" max="1286" width="14.5" style="33" customWidth="1"/>
    <col min="1287" max="1287" width="14.125" style="33" customWidth="1"/>
    <col min="1288" max="1288" width="14.625" style="33" customWidth="1"/>
    <col min="1289" max="1289" width="14.125" style="33" customWidth="1"/>
    <col min="1290" max="1290" width="14.5" style="33" customWidth="1"/>
    <col min="1291" max="1291" width="15.5" style="33" customWidth="1"/>
    <col min="1292" max="1292" width="16.125" style="33" customWidth="1"/>
    <col min="1293" max="1536" width="10.625" style="33"/>
    <col min="1537" max="1537" width="34.125" style="33" bestFit="1" customWidth="1"/>
    <col min="1538" max="1538" width="17.5" style="33" customWidth="1"/>
    <col min="1539" max="1539" width="14.125" style="33" customWidth="1"/>
    <col min="1540" max="1540" width="13.625" style="33" customWidth="1"/>
    <col min="1541" max="1541" width="14.125" style="33" customWidth="1"/>
    <col min="1542" max="1542" width="14.5" style="33" customWidth="1"/>
    <col min="1543" max="1543" width="14.125" style="33" customWidth="1"/>
    <col min="1544" max="1544" width="14.625" style="33" customWidth="1"/>
    <col min="1545" max="1545" width="14.125" style="33" customWidth="1"/>
    <col min="1546" max="1546" width="14.5" style="33" customWidth="1"/>
    <col min="1547" max="1547" width="15.5" style="33" customWidth="1"/>
    <col min="1548" max="1548" width="16.125" style="33" customWidth="1"/>
    <col min="1549" max="1792" width="10.625" style="33"/>
    <col min="1793" max="1793" width="34.125" style="33" bestFit="1" customWidth="1"/>
    <col min="1794" max="1794" width="17.5" style="33" customWidth="1"/>
    <col min="1795" max="1795" width="14.125" style="33" customWidth="1"/>
    <col min="1796" max="1796" width="13.625" style="33" customWidth="1"/>
    <col min="1797" max="1797" width="14.125" style="33" customWidth="1"/>
    <col min="1798" max="1798" width="14.5" style="33" customWidth="1"/>
    <col min="1799" max="1799" width="14.125" style="33" customWidth="1"/>
    <col min="1800" max="1800" width="14.625" style="33" customWidth="1"/>
    <col min="1801" max="1801" width="14.125" style="33" customWidth="1"/>
    <col min="1802" max="1802" width="14.5" style="33" customWidth="1"/>
    <col min="1803" max="1803" width="15.5" style="33" customWidth="1"/>
    <col min="1804" max="1804" width="16.125" style="33" customWidth="1"/>
    <col min="1805" max="2048" width="10.625" style="33"/>
    <col min="2049" max="2049" width="34.125" style="33" bestFit="1" customWidth="1"/>
    <col min="2050" max="2050" width="17.5" style="33" customWidth="1"/>
    <col min="2051" max="2051" width="14.125" style="33" customWidth="1"/>
    <col min="2052" max="2052" width="13.625" style="33" customWidth="1"/>
    <col min="2053" max="2053" width="14.125" style="33" customWidth="1"/>
    <col min="2054" max="2054" width="14.5" style="33" customWidth="1"/>
    <col min="2055" max="2055" width="14.125" style="33" customWidth="1"/>
    <col min="2056" max="2056" width="14.625" style="33" customWidth="1"/>
    <col min="2057" max="2057" width="14.125" style="33" customWidth="1"/>
    <col min="2058" max="2058" width="14.5" style="33" customWidth="1"/>
    <col min="2059" max="2059" width="15.5" style="33" customWidth="1"/>
    <col min="2060" max="2060" width="16.125" style="33" customWidth="1"/>
    <col min="2061" max="2304" width="10.625" style="33"/>
    <col min="2305" max="2305" width="34.125" style="33" bestFit="1" customWidth="1"/>
    <col min="2306" max="2306" width="17.5" style="33" customWidth="1"/>
    <col min="2307" max="2307" width="14.125" style="33" customWidth="1"/>
    <col min="2308" max="2308" width="13.625" style="33" customWidth="1"/>
    <col min="2309" max="2309" width="14.125" style="33" customWidth="1"/>
    <col min="2310" max="2310" width="14.5" style="33" customWidth="1"/>
    <col min="2311" max="2311" width="14.125" style="33" customWidth="1"/>
    <col min="2312" max="2312" width="14.625" style="33" customWidth="1"/>
    <col min="2313" max="2313" width="14.125" style="33" customWidth="1"/>
    <col min="2314" max="2314" width="14.5" style="33" customWidth="1"/>
    <col min="2315" max="2315" width="15.5" style="33" customWidth="1"/>
    <col min="2316" max="2316" width="16.125" style="33" customWidth="1"/>
    <col min="2317" max="2560" width="10.625" style="33"/>
    <col min="2561" max="2561" width="34.125" style="33" bestFit="1" customWidth="1"/>
    <col min="2562" max="2562" width="17.5" style="33" customWidth="1"/>
    <col min="2563" max="2563" width="14.125" style="33" customWidth="1"/>
    <col min="2564" max="2564" width="13.625" style="33" customWidth="1"/>
    <col min="2565" max="2565" width="14.125" style="33" customWidth="1"/>
    <col min="2566" max="2566" width="14.5" style="33" customWidth="1"/>
    <col min="2567" max="2567" width="14.125" style="33" customWidth="1"/>
    <col min="2568" max="2568" width="14.625" style="33" customWidth="1"/>
    <col min="2569" max="2569" width="14.125" style="33" customWidth="1"/>
    <col min="2570" max="2570" width="14.5" style="33" customWidth="1"/>
    <col min="2571" max="2571" width="15.5" style="33" customWidth="1"/>
    <col min="2572" max="2572" width="16.125" style="33" customWidth="1"/>
    <col min="2573" max="2816" width="10.625" style="33"/>
    <col min="2817" max="2817" width="34.125" style="33" bestFit="1" customWidth="1"/>
    <col min="2818" max="2818" width="17.5" style="33" customWidth="1"/>
    <col min="2819" max="2819" width="14.125" style="33" customWidth="1"/>
    <col min="2820" max="2820" width="13.625" style="33" customWidth="1"/>
    <col min="2821" max="2821" width="14.125" style="33" customWidth="1"/>
    <col min="2822" max="2822" width="14.5" style="33" customWidth="1"/>
    <col min="2823" max="2823" width="14.125" style="33" customWidth="1"/>
    <col min="2824" max="2824" width="14.625" style="33" customWidth="1"/>
    <col min="2825" max="2825" width="14.125" style="33" customWidth="1"/>
    <col min="2826" max="2826" width="14.5" style="33" customWidth="1"/>
    <col min="2827" max="2827" width="15.5" style="33" customWidth="1"/>
    <col min="2828" max="2828" width="16.125" style="33" customWidth="1"/>
    <col min="2829" max="3072" width="10.625" style="33"/>
    <col min="3073" max="3073" width="34.125" style="33" bestFit="1" customWidth="1"/>
    <col min="3074" max="3074" width="17.5" style="33" customWidth="1"/>
    <col min="3075" max="3075" width="14.125" style="33" customWidth="1"/>
    <col min="3076" max="3076" width="13.625" style="33" customWidth="1"/>
    <col min="3077" max="3077" width="14.125" style="33" customWidth="1"/>
    <col min="3078" max="3078" width="14.5" style="33" customWidth="1"/>
    <col min="3079" max="3079" width="14.125" style="33" customWidth="1"/>
    <col min="3080" max="3080" width="14.625" style="33" customWidth="1"/>
    <col min="3081" max="3081" width="14.125" style="33" customWidth="1"/>
    <col min="3082" max="3082" width="14.5" style="33" customWidth="1"/>
    <col min="3083" max="3083" width="15.5" style="33" customWidth="1"/>
    <col min="3084" max="3084" width="16.125" style="33" customWidth="1"/>
    <col min="3085" max="3328" width="10.625" style="33"/>
    <col min="3329" max="3329" width="34.125" style="33" bestFit="1" customWidth="1"/>
    <col min="3330" max="3330" width="17.5" style="33" customWidth="1"/>
    <col min="3331" max="3331" width="14.125" style="33" customWidth="1"/>
    <col min="3332" max="3332" width="13.625" style="33" customWidth="1"/>
    <col min="3333" max="3333" width="14.125" style="33" customWidth="1"/>
    <col min="3334" max="3334" width="14.5" style="33" customWidth="1"/>
    <col min="3335" max="3335" width="14.125" style="33" customWidth="1"/>
    <col min="3336" max="3336" width="14.625" style="33" customWidth="1"/>
    <col min="3337" max="3337" width="14.125" style="33" customWidth="1"/>
    <col min="3338" max="3338" width="14.5" style="33" customWidth="1"/>
    <col min="3339" max="3339" width="15.5" style="33" customWidth="1"/>
    <col min="3340" max="3340" width="16.125" style="33" customWidth="1"/>
    <col min="3341" max="3584" width="10.625" style="33"/>
    <col min="3585" max="3585" width="34.125" style="33" bestFit="1" customWidth="1"/>
    <col min="3586" max="3586" width="17.5" style="33" customWidth="1"/>
    <col min="3587" max="3587" width="14.125" style="33" customWidth="1"/>
    <col min="3588" max="3588" width="13.625" style="33" customWidth="1"/>
    <col min="3589" max="3589" width="14.125" style="33" customWidth="1"/>
    <col min="3590" max="3590" width="14.5" style="33" customWidth="1"/>
    <col min="3591" max="3591" width="14.125" style="33" customWidth="1"/>
    <col min="3592" max="3592" width="14.625" style="33" customWidth="1"/>
    <col min="3593" max="3593" width="14.125" style="33" customWidth="1"/>
    <col min="3594" max="3594" width="14.5" style="33" customWidth="1"/>
    <col min="3595" max="3595" width="15.5" style="33" customWidth="1"/>
    <col min="3596" max="3596" width="16.125" style="33" customWidth="1"/>
    <col min="3597" max="3840" width="10.625" style="33"/>
    <col min="3841" max="3841" width="34.125" style="33" bestFit="1" customWidth="1"/>
    <col min="3842" max="3842" width="17.5" style="33" customWidth="1"/>
    <col min="3843" max="3843" width="14.125" style="33" customWidth="1"/>
    <col min="3844" max="3844" width="13.625" style="33" customWidth="1"/>
    <col min="3845" max="3845" width="14.125" style="33" customWidth="1"/>
    <col min="3846" max="3846" width="14.5" style="33" customWidth="1"/>
    <col min="3847" max="3847" width="14.125" style="33" customWidth="1"/>
    <col min="3848" max="3848" width="14.625" style="33" customWidth="1"/>
    <col min="3849" max="3849" width="14.125" style="33" customWidth="1"/>
    <col min="3850" max="3850" width="14.5" style="33" customWidth="1"/>
    <col min="3851" max="3851" width="15.5" style="33" customWidth="1"/>
    <col min="3852" max="3852" width="16.125" style="33" customWidth="1"/>
    <col min="3853" max="4096" width="10.625" style="33"/>
    <col min="4097" max="4097" width="34.125" style="33" bestFit="1" customWidth="1"/>
    <col min="4098" max="4098" width="17.5" style="33" customWidth="1"/>
    <col min="4099" max="4099" width="14.125" style="33" customWidth="1"/>
    <col min="4100" max="4100" width="13.625" style="33" customWidth="1"/>
    <col min="4101" max="4101" width="14.125" style="33" customWidth="1"/>
    <col min="4102" max="4102" width="14.5" style="33" customWidth="1"/>
    <col min="4103" max="4103" width="14.125" style="33" customWidth="1"/>
    <col min="4104" max="4104" width="14.625" style="33" customWidth="1"/>
    <col min="4105" max="4105" width="14.125" style="33" customWidth="1"/>
    <col min="4106" max="4106" width="14.5" style="33" customWidth="1"/>
    <col min="4107" max="4107" width="15.5" style="33" customWidth="1"/>
    <col min="4108" max="4108" width="16.125" style="33" customWidth="1"/>
    <col min="4109" max="4352" width="10.625" style="33"/>
    <col min="4353" max="4353" width="34.125" style="33" bestFit="1" customWidth="1"/>
    <col min="4354" max="4354" width="17.5" style="33" customWidth="1"/>
    <col min="4355" max="4355" width="14.125" style="33" customWidth="1"/>
    <col min="4356" max="4356" width="13.625" style="33" customWidth="1"/>
    <col min="4357" max="4357" width="14.125" style="33" customWidth="1"/>
    <col min="4358" max="4358" width="14.5" style="33" customWidth="1"/>
    <col min="4359" max="4359" width="14.125" style="33" customWidth="1"/>
    <col min="4360" max="4360" width="14.625" style="33" customWidth="1"/>
    <col min="4361" max="4361" width="14.125" style="33" customWidth="1"/>
    <col min="4362" max="4362" width="14.5" style="33" customWidth="1"/>
    <col min="4363" max="4363" width="15.5" style="33" customWidth="1"/>
    <col min="4364" max="4364" width="16.125" style="33" customWidth="1"/>
    <col min="4365" max="4608" width="10.625" style="33"/>
    <col min="4609" max="4609" width="34.125" style="33" bestFit="1" customWidth="1"/>
    <col min="4610" max="4610" width="17.5" style="33" customWidth="1"/>
    <col min="4611" max="4611" width="14.125" style="33" customWidth="1"/>
    <col min="4612" max="4612" width="13.625" style="33" customWidth="1"/>
    <col min="4613" max="4613" width="14.125" style="33" customWidth="1"/>
    <col min="4614" max="4614" width="14.5" style="33" customWidth="1"/>
    <col min="4615" max="4615" width="14.125" style="33" customWidth="1"/>
    <col min="4616" max="4616" width="14.625" style="33" customWidth="1"/>
    <col min="4617" max="4617" width="14.125" style="33" customWidth="1"/>
    <col min="4618" max="4618" width="14.5" style="33" customWidth="1"/>
    <col min="4619" max="4619" width="15.5" style="33" customWidth="1"/>
    <col min="4620" max="4620" width="16.125" style="33" customWidth="1"/>
    <col min="4621" max="4864" width="10.625" style="33"/>
    <col min="4865" max="4865" width="34.125" style="33" bestFit="1" customWidth="1"/>
    <col min="4866" max="4866" width="17.5" style="33" customWidth="1"/>
    <col min="4867" max="4867" width="14.125" style="33" customWidth="1"/>
    <col min="4868" max="4868" width="13.625" style="33" customWidth="1"/>
    <col min="4869" max="4869" width="14.125" style="33" customWidth="1"/>
    <col min="4870" max="4870" width="14.5" style="33" customWidth="1"/>
    <col min="4871" max="4871" width="14.125" style="33" customWidth="1"/>
    <col min="4872" max="4872" width="14.625" style="33" customWidth="1"/>
    <col min="4873" max="4873" width="14.125" style="33" customWidth="1"/>
    <col min="4874" max="4874" width="14.5" style="33" customWidth="1"/>
    <col min="4875" max="4875" width="15.5" style="33" customWidth="1"/>
    <col min="4876" max="4876" width="16.125" style="33" customWidth="1"/>
    <col min="4877" max="5120" width="10.625" style="33"/>
    <col min="5121" max="5121" width="34.125" style="33" bestFit="1" customWidth="1"/>
    <col min="5122" max="5122" width="17.5" style="33" customWidth="1"/>
    <col min="5123" max="5123" width="14.125" style="33" customWidth="1"/>
    <col min="5124" max="5124" width="13.625" style="33" customWidth="1"/>
    <col min="5125" max="5125" width="14.125" style="33" customWidth="1"/>
    <col min="5126" max="5126" width="14.5" style="33" customWidth="1"/>
    <col min="5127" max="5127" width="14.125" style="33" customWidth="1"/>
    <col min="5128" max="5128" width="14.625" style="33" customWidth="1"/>
    <col min="5129" max="5129" width="14.125" style="33" customWidth="1"/>
    <col min="5130" max="5130" width="14.5" style="33" customWidth="1"/>
    <col min="5131" max="5131" width="15.5" style="33" customWidth="1"/>
    <col min="5132" max="5132" width="16.125" style="33" customWidth="1"/>
    <col min="5133" max="5376" width="10.625" style="33"/>
    <col min="5377" max="5377" width="34.125" style="33" bestFit="1" customWidth="1"/>
    <col min="5378" max="5378" width="17.5" style="33" customWidth="1"/>
    <col min="5379" max="5379" width="14.125" style="33" customWidth="1"/>
    <col min="5380" max="5380" width="13.625" style="33" customWidth="1"/>
    <col min="5381" max="5381" width="14.125" style="33" customWidth="1"/>
    <col min="5382" max="5382" width="14.5" style="33" customWidth="1"/>
    <col min="5383" max="5383" width="14.125" style="33" customWidth="1"/>
    <col min="5384" max="5384" width="14.625" style="33" customWidth="1"/>
    <col min="5385" max="5385" width="14.125" style="33" customWidth="1"/>
    <col min="5386" max="5386" width="14.5" style="33" customWidth="1"/>
    <col min="5387" max="5387" width="15.5" style="33" customWidth="1"/>
    <col min="5388" max="5388" width="16.125" style="33" customWidth="1"/>
    <col min="5389" max="5632" width="10.625" style="33"/>
    <col min="5633" max="5633" width="34.125" style="33" bestFit="1" customWidth="1"/>
    <col min="5634" max="5634" width="17.5" style="33" customWidth="1"/>
    <col min="5635" max="5635" width="14.125" style="33" customWidth="1"/>
    <col min="5636" max="5636" width="13.625" style="33" customWidth="1"/>
    <col min="5637" max="5637" width="14.125" style="33" customWidth="1"/>
    <col min="5638" max="5638" width="14.5" style="33" customWidth="1"/>
    <col min="5639" max="5639" width="14.125" style="33" customWidth="1"/>
    <col min="5640" max="5640" width="14.625" style="33" customWidth="1"/>
    <col min="5641" max="5641" width="14.125" style="33" customWidth="1"/>
    <col min="5642" max="5642" width="14.5" style="33" customWidth="1"/>
    <col min="5643" max="5643" width="15.5" style="33" customWidth="1"/>
    <col min="5644" max="5644" width="16.125" style="33" customWidth="1"/>
    <col min="5645" max="5888" width="10.625" style="33"/>
    <col min="5889" max="5889" width="34.125" style="33" bestFit="1" customWidth="1"/>
    <col min="5890" max="5890" width="17.5" style="33" customWidth="1"/>
    <col min="5891" max="5891" width="14.125" style="33" customWidth="1"/>
    <col min="5892" max="5892" width="13.625" style="33" customWidth="1"/>
    <col min="5893" max="5893" width="14.125" style="33" customWidth="1"/>
    <col min="5894" max="5894" width="14.5" style="33" customWidth="1"/>
    <col min="5895" max="5895" width="14.125" style="33" customWidth="1"/>
    <col min="5896" max="5896" width="14.625" style="33" customWidth="1"/>
    <col min="5897" max="5897" width="14.125" style="33" customWidth="1"/>
    <col min="5898" max="5898" width="14.5" style="33" customWidth="1"/>
    <col min="5899" max="5899" width="15.5" style="33" customWidth="1"/>
    <col min="5900" max="5900" width="16.125" style="33" customWidth="1"/>
    <col min="5901" max="6144" width="10.625" style="33"/>
    <col min="6145" max="6145" width="34.125" style="33" bestFit="1" customWidth="1"/>
    <col min="6146" max="6146" width="17.5" style="33" customWidth="1"/>
    <col min="6147" max="6147" width="14.125" style="33" customWidth="1"/>
    <col min="6148" max="6148" width="13.625" style="33" customWidth="1"/>
    <col min="6149" max="6149" width="14.125" style="33" customWidth="1"/>
    <col min="6150" max="6150" width="14.5" style="33" customWidth="1"/>
    <col min="6151" max="6151" width="14.125" style="33" customWidth="1"/>
    <col min="6152" max="6152" width="14.625" style="33" customWidth="1"/>
    <col min="6153" max="6153" width="14.125" style="33" customWidth="1"/>
    <col min="6154" max="6154" width="14.5" style="33" customWidth="1"/>
    <col min="6155" max="6155" width="15.5" style="33" customWidth="1"/>
    <col min="6156" max="6156" width="16.125" style="33" customWidth="1"/>
    <col min="6157" max="6400" width="10.625" style="33"/>
    <col min="6401" max="6401" width="34.125" style="33" bestFit="1" customWidth="1"/>
    <col min="6402" max="6402" width="17.5" style="33" customWidth="1"/>
    <col min="6403" max="6403" width="14.125" style="33" customWidth="1"/>
    <col min="6404" max="6404" width="13.625" style="33" customWidth="1"/>
    <col min="6405" max="6405" width="14.125" style="33" customWidth="1"/>
    <col min="6406" max="6406" width="14.5" style="33" customWidth="1"/>
    <col min="6407" max="6407" width="14.125" style="33" customWidth="1"/>
    <col min="6408" max="6408" width="14.625" style="33" customWidth="1"/>
    <col min="6409" max="6409" width="14.125" style="33" customWidth="1"/>
    <col min="6410" max="6410" width="14.5" style="33" customWidth="1"/>
    <col min="6411" max="6411" width="15.5" style="33" customWidth="1"/>
    <col min="6412" max="6412" width="16.125" style="33" customWidth="1"/>
    <col min="6413" max="6656" width="10.625" style="33"/>
    <col min="6657" max="6657" width="34.125" style="33" bestFit="1" customWidth="1"/>
    <col min="6658" max="6658" width="17.5" style="33" customWidth="1"/>
    <col min="6659" max="6659" width="14.125" style="33" customWidth="1"/>
    <col min="6660" max="6660" width="13.625" style="33" customWidth="1"/>
    <col min="6661" max="6661" width="14.125" style="33" customWidth="1"/>
    <col min="6662" max="6662" width="14.5" style="33" customWidth="1"/>
    <col min="6663" max="6663" width="14.125" style="33" customWidth="1"/>
    <col min="6664" max="6664" width="14.625" style="33" customWidth="1"/>
    <col min="6665" max="6665" width="14.125" style="33" customWidth="1"/>
    <col min="6666" max="6666" width="14.5" style="33" customWidth="1"/>
    <col min="6667" max="6667" width="15.5" style="33" customWidth="1"/>
    <col min="6668" max="6668" width="16.125" style="33" customWidth="1"/>
    <col min="6669" max="6912" width="10.625" style="33"/>
    <col min="6913" max="6913" width="34.125" style="33" bestFit="1" customWidth="1"/>
    <col min="6914" max="6914" width="17.5" style="33" customWidth="1"/>
    <col min="6915" max="6915" width="14.125" style="33" customWidth="1"/>
    <col min="6916" max="6916" width="13.625" style="33" customWidth="1"/>
    <col min="6917" max="6917" width="14.125" style="33" customWidth="1"/>
    <col min="6918" max="6918" width="14.5" style="33" customWidth="1"/>
    <col min="6919" max="6919" width="14.125" style="33" customWidth="1"/>
    <col min="6920" max="6920" width="14.625" style="33" customWidth="1"/>
    <col min="6921" max="6921" width="14.125" style="33" customWidth="1"/>
    <col min="6922" max="6922" width="14.5" style="33" customWidth="1"/>
    <col min="6923" max="6923" width="15.5" style="33" customWidth="1"/>
    <col min="6924" max="6924" width="16.125" style="33" customWidth="1"/>
    <col min="6925" max="7168" width="10.625" style="33"/>
    <col min="7169" max="7169" width="34.125" style="33" bestFit="1" customWidth="1"/>
    <col min="7170" max="7170" width="17.5" style="33" customWidth="1"/>
    <col min="7171" max="7171" width="14.125" style="33" customWidth="1"/>
    <col min="7172" max="7172" width="13.625" style="33" customWidth="1"/>
    <col min="7173" max="7173" width="14.125" style="33" customWidth="1"/>
    <col min="7174" max="7174" width="14.5" style="33" customWidth="1"/>
    <col min="7175" max="7175" width="14.125" style="33" customWidth="1"/>
    <col min="7176" max="7176" width="14.625" style="33" customWidth="1"/>
    <col min="7177" max="7177" width="14.125" style="33" customWidth="1"/>
    <col min="7178" max="7178" width="14.5" style="33" customWidth="1"/>
    <col min="7179" max="7179" width="15.5" style="33" customWidth="1"/>
    <col min="7180" max="7180" width="16.125" style="33" customWidth="1"/>
    <col min="7181" max="7424" width="10.625" style="33"/>
    <col min="7425" max="7425" width="34.125" style="33" bestFit="1" customWidth="1"/>
    <col min="7426" max="7426" width="17.5" style="33" customWidth="1"/>
    <col min="7427" max="7427" width="14.125" style="33" customWidth="1"/>
    <col min="7428" max="7428" width="13.625" style="33" customWidth="1"/>
    <col min="7429" max="7429" width="14.125" style="33" customWidth="1"/>
    <col min="7430" max="7430" width="14.5" style="33" customWidth="1"/>
    <col min="7431" max="7431" width="14.125" style="33" customWidth="1"/>
    <col min="7432" max="7432" width="14.625" style="33" customWidth="1"/>
    <col min="7433" max="7433" width="14.125" style="33" customWidth="1"/>
    <col min="7434" max="7434" width="14.5" style="33" customWidth="1"/>
    <col min="7435" max="7435" width="15.5" style="33" customWidth="1"/>
    <col min="7436" max="7436" width="16.125" style="33" customWidth="1"/>
    <col min="7437" max="7680" width="10.625" style="33"/>
    <col min="7681" max="7681" width="34.125" style="33" bestFit="1" customWidth="1"/>
    <col min="7682" max="7682" width="17.5" style="33" customWidth="1"/>
    <col min="7683" max="7683" width="14.125" style="33" customWidth="1"/>
    <col min="7684" max="7684" width="13.625" style="33" customWidth="1"/>
    <col min="7685" max="7685" width="14.125" style="33" customWidth="1"/>
    <col min="7686" max="7686" width="14.5" style="33" customWidth="1"/>
    <col min="7687" max="7687" width="14.125" style="33" customWidth="1"/>
    <col min="7688" max="7688" width="14.625" style="33" customWidth="1"/>
    <col min="7689" max="7689" width="14.125" style="33" customWidth="1"/>
    <col min="7690" max="7690" width="14.5" style="33" customWidth="1"/>
    <col min="7691" max="7691" width="15.5" style="33" customWidth="1"/>
    <col min="7692" max="7692" width="16.125" style="33" customWidth="1"/>
    <col min="7693" max="7936" width="10.625" style="33"/>
    <col min="7937" max="7937" width="34.125" style="33" bestFit="1" customWidth="1"/>
    <col min="7938" max="7938" width="17.5" style="33" customWidth="1"/>
    <col min="7939" max="7939" width="14.125" style="33" customWidth="1"/>
    <col min="7940" max="7940" width="13.625" style="33" customWidth="1"/>
    <col min="7941" max="7941" width="14.125" style="33" customWidth="1"/>
    <col min="7942" max="7942" width="14.5" style="33" customWidth="1"/>
    <col min="7943" max="7943" width="14.125" style="33" customWidth="1"/>
    <col min="7944" max="7944" width="14.625" style="33" customWidth="1"/>
    <col min="7945" max="7945" width="14.125" style="33" customWidth="1"/>
    <col min="7946" max="7946" width="14.5" style="33" customWidth="1"/>
    <col min="7947" max="7947" width="15.5" style="33" customWidth="1"/>
    <col min="7948" max="7948" width="16.125" style="33" customWidth="1"/>
    <col min="7949" max="8192" width="10.625" style="33"/>
    <col min="8193" max="8193" width="34.125" style="33" bestFit="1" customWidth="1"/>
    <col min="8194" max="8194" width="17.5" style="33" customWidth="1"/>
    <col min="8195" max="8195" width="14.125" style="33" customWidth="1"/>
    <col min="8196" max="8196" width="13.625" style="33" customWidth="1"/>
    <col min="8197" max="8197" width="14.125" style="33" customWidth="1"/>
    <col min="8198" max="8198" width="14.5" style="33" customWidth="1"/>
    <col min="8199" max="8199" width="14.125" style="33" customWidth="1"/>
    <col min="8200" max="8200" width="14.625" style="33" customWidth="1"/>
    <col min="8201" max="8201" width="14.125" style="33" customWidth="1"/>
    <col min="8202" max="8202" width="14.5" style="33" customWidth="1"/>
    <col min="8203" max="8203" width="15.5" style="33" customWidth="1"/>
    <col min="8204" max="8204" width="16.125" style="33" customWidth="1"/>
    <col min="8205" max="8448" width="10.625" style="33"/>
    <col min="8449" max="8449" width="34.125" style="33" bestFit="1" customWidth="1"/>
    <col min="8450" max="8450" width="17.5" style="33" customWidth="1"/>
    <col min="8451" max="8451" width="14.125" style="33" customWidth="1"/>
    <col min="8452" max="8452" width="13.625" style="33" customWidth="1"/>
    <col min="8453" max="8453" width="14.125" style="33" customWidth="1"/>
    <col min="8454" max="8454" width="14.5" style="33" customWidth="1"/>
    <col min="8455" max="8455" width="14.125" style="33" customWidth="1"/>
    <col min="8456" max="8456" width="14.625" style="33" customWidth="1"/>
    <col min="8457" max="8457" width="14.125" style="33" customWidth="1"/>
    <col min="8458" max="8458" width="14.5" style="33" customWidth="1"/>
    <col min="8459" max="8459" width="15.5" style="33" customWidth="1"/>
    <col min="8460" max="8460" width="16.125" style="33" customWidth="1"/>
    <col min="8461" max="8704" width="10.625" style="33"/>
    <col min="8705" max="8705" width="34.125" style="33" bestFit="1" customWidth="1"/>
    <col min="8706" max="8706" width="17.5" style="33" customWidth="1"/>
    <col min="8707" max="8707" width="14.125" style="33" customWidth="1"/>
    <col min="8708" max="8708" width="13.625" style="33" customWidth="1"/>
    <col min="8709" max="8709" width="14.125" style="33" customWidth="1"/>
    <col min="8710" max="8710" width="14.5" style="33" customWidth="1"/>
    <col min="8711" max="8711" width="14.125" style="33" customWidth="1"/>
    <col min="8712" max="8712" width="14.625" style="33" customWidth="1"/>
    <col min="8713" max="8713" width="14.125" style="33" customWidth="1"/>
    <col min="8714" max="8714" width="14.5" style="33" customWidth="1"/>
    <col min="8715" max="8715" width="15.5" style="33" customWidth="1"/>
    <col min="8716" max="8716" width="16.125" style="33" customWidth="1"/>
    <col min="8717" max="8960" width="10.625" style="33"/>
    <col min="8961" max="8961" width="34.125" style="33" bestFit="1" customWidth="1"/>
    <col min="8962" max="8962" width="17.5" style="33" customWidth="1"/>
    <col min="8963" max="8963" width="14.125" style="33" customWidth="1"/>
    <col min="8964" max="8964" width="13.625" style="33" customWidth="1"/>
    <col min="8965" max="8965" width="14.125" style="33" customWidth="1"/>
    <col min="8966" max="8966" width="14.5" style="33" customWidth="1"/>
    <col min="8967" max="8967" width="14.125" style="33" customWidth="1"/>
    <col min="8968" max="8968" width="14.625" style="33" customWidth="1"/>
    <col min="8969" max="8969" width="14.125" style="33" customWidth="1"/>
    <col min="8970" max="8970" width="14.5" style="33" customWidth="1"/>
    <col min="8971" max="8971" width="15.5" style="33" customWidth="1"/>
    <col min="8972" max="8972" width="16.125" style="33" customWidth="1"/>
    <col min="8973" max="9216" width="10.625" style="33"/>
    <col min="9217" max="9217" width="34.125" style="33" bestFit="1" customWidth="1"/>
    <col min="9218" max="9218" width="17.5" style="33" customWidth="1"/>
    <col min="9219" max="9219" width="14.125" style="33" customWidth="1"/>
    <col min="9220" max="9220" width="13.625" style="33" customWidth="1"/>
    <col min="9221" max="9221" width="14.125" style="33" customWidth="1"/>
    <col min="9222" max="9222" width="14.5" style="33" customWidth="1"/>
    <col min="9223" max="9223" width="14.125" style="33" customWidth="1"/>
    <col min="9224" max="9224" width="14.625" style="33" customWidth="1"/>
    <col min="9225" max="9225" width="14.125" style="33" customWidth="1"/>
    <col min="9226" max="9226" width="14.5" style="33" customWidth="1"/>
    <col min="9227" max="9227" width="15.5" style="33" customWidth="1"/>
    <col min="9228" max="9228" width="16.125" style="33" customWidth="1"/>
    <col min="9229" max="9472" width="10.625" style="33"/>
    <col min="9473" max="9473" width="34.125" style="33" bestFit="1" customWidth="1"/>
    <col min="9474" max="9474" width="17.5" style="33" customWidth="1"/>
    <col min="9475" max="9475" width="14.125" style="33" customWidth="1"/>
    <col min="9476" max="9476" width="13.625" style="33" customWidth="1"/>
    <col min="9477" max="9477" width="14.125" style="33" customWidth="1"/>
    <col min="9478" max="9478" width="14.5" style="33" customWidth="1"/>
    <col min="9479" max="9479" width="14.125" style="33" customWidth="1"/>
    <col min="9480" max="9480" width="14.625" style="33" customWidth="1"/>
    <col min="9481" max="9481" width="14.125" style="33" customWidth="1"/>
    <col min="9482" max="9482" width="14.5" style="33" customWidth="1"/>
    <col min="9483" max="9483" width="15.5" style="33" customWidth="1"/>
    <col min="9484" max="9484" width="16.125" style="33" customWidth="1"/>
    <col min="9485" max="9728" width="10.625" style="33"/>
    <col min="9729" max="9729" width="34.125" style="33" bestFit="1" customWidth="1"/>
    <col min="9730" max="9730" width="17.5" style="33" customWidth="1"/>
    <col min="9731" max="9731" width="14.125" style="33" customWidth="1"/>
    <col min="9732" max="9732" width="13.625" style="33" customWidth="1"/>
    <col min="9733" max="9733" width="14.125" style="33" customWidth="1"/>
    <col min="9734" max="9734" width="14.5" style="33" customWidth="1"/>
    <col min="9735" max="9735" width="14.125" style="33" customWidth="1"/>
    <col min="9736" max="9736" width="14.625" style="33" customWidth="1"/>
    <col min="9737" max="9737" width="14.125" style="33" customWidth="1"/>
    <col min="9738" max="9738" width="14.5" style="33" customWidth="1"/>
    <col min="9739" max="9739" width="15.5" style="33" customWidth="1"/>
    <col min="9740" max="9740" width="16.125" style="33" customWidth="1"/>
    <col min="9741" max="9984" width="10.625" style="33"/>
    <col min="9985" max="9985" width="34.125" style="33" bestFit="1" customWidth="1"/>
    <col min="9986" max="9986" width="17.5" style="33" customWidth="1"/>
    <col min="9987" max="9987" width="14.125" style="33" customWidth="1"/>
    <col min="9988" max="9988" width="13.625" style="33" customWidth="1"/>
    <col min="9989" max="9989" width="14.125" style="33" customWidth="1"/>
    <col min="9990" max="9990" width="14.5" style="33" customWidth="1"/>
    <col min="9991" max="9991" width="14.125" style="33" customWidth="1"/>
    <col min="9992" max="9992" width="14.625" style="33" customWidth="1"/>
    <col min="9993" max="9993" width="14.125" style="33" customWidth="1"/>
    <col min="9994" max="9994" width="14.5" style="33" customWidth="1"/>
    <col min="9995" max="9995" width="15.5" style="33" customWidth="1"/>
    <col min="9996" max="9996" width="16.125" style="33" customWidth="1"/>
    <col min="9997" max="10240" width="10.625" style="33"/>
    <col min="10241" max="10241" width="34.125" style="33" bestFit="1" customWidth="1"/>
    <col min="10242" max="10242" width="17.5" style="33" customWidth="1"/>
    <col min="10243" max="10243" width="14.125" style="33" customWidth="1"/>
    <col min="10244" max="10244" width="13.625" style="33" customWidth="1"/>
    <col min="10245" max="10245" width="14.125" style="33" customWidth="1"/>
    <col min="10246" max="10246" width="14.5" style="33" customWidth="1"/>
    <col min="10247" max="10247" width="14.125" style="33" customWidth="1"/>
    <col min="10248" max="10248" width="14.625" style="33" customWidth="1"/>
    <col min="10249" max="10249" width="14.125" style="33" customWidth="1"/>
    <col min="10250" max="10250" width="14.5" style="33" customWidth="1"/>
    <col min="10251" max="10251" width="15.5" style="33" customWidth="1"/>
    <col min="10252" max="10252" width="16.125" style="33" customWidth="1"/>
    <col min="10253" max="10496" width="10.625" style="33"/>
    <col min="10497" max="10497" width="34.125" style="33" bestFit="1" customWidth="1"/>
    <col min="10498" max="10498" width="17.5" style="33" customWidth="1"/>
    <col min="10499" max="10499" width="14.125" style="33" customWidth="1"/>
    <col min="10500" max="10500" width="13.625" style="33" customWidth="1"/>
    <col min="10501" max="10501" width="14.125" style="33" customWidth="1"/>
    <col min="10502" max="10502" width="14.5" style="33" customWidth="1"/>
    <col min="10503" max="10503" width="14.125" style="33" customWidth="1"/>
    <col min="10504" max="10504" width="14.625" style="33" customWidth="1"/>
    <col min="10505" max="10505" width="14.125" style="33" customWidth="1"/>
    <col min="10506" max="10506" width="14.5" style="33" customWidth="1"/>
    <col min="10507" max="10507" width="15.5" style="33" customWidth="1"/>
    <col min="10508" max="10508" width="16.125" style="33" customWidth="1"/>
    <col min="10509" max="10752" width="10.625" style="33"/>
    <col min="10753" max="10753" width="34.125" style="33" bestFit="1" customWidth="1"/>
    <col min="10754" max="10754" width="17.5" style="33" customWidth="1"/>
    <col min="10755" max="10755" width="14.125" style="33" customWidth="1"/>
    <col min="10756" max="10756" width="13.625" style="33" customWidth="1"/>
    <col min="10757" max="10757" width="14.125" style="33" customWidth="1"/>
    <col min="10758" max="10758" width="14.5" style="33" customWidth="1"/>
    <col min="10759" max="10759" width="14.125" style="33" customWidth="1"/>
    <col min="10760" max="10760" width="14.625" style="33" customWidth="1"/>
    <col min="10761" max="10761" width="14.125" style="33" customWidth="1"/>
    <col min="10762" max="10762" width="14.5" style="33" customWidth="1"/>
    <col min="10763" max="10763" width="15.5" style="33" customWidth="1"/>
    <col min="10764" max="10764" width="16.125" style="33" customWidth="1"/>
    <col min="10765" max="11008" width="10.625" style="33"/>
    <col min="11009" max="11009" width="34.125" style="33" bestFit="1" customWidth="1"/>
    <col min="11010" max="11010" width="17.5" style="33" customWidth="1"/>
    <col min="11011" max="11011" width="14.125" style="33" customWidth="1"/>
    <col min="11012" max="11012" width="13.625" style="33" customWidth="1"/>
    <col min="11013" max="11013" width="14.125" style="33" customWidth="1"/>
    <col min="11014" max="11014" width="14.5" style="33" customWidth="1"/>
    <col min="11015" max="11015" width="14.125" style="33" customWidth="1"/>
    <col min="11016" max="11016" width="14.625" style="33" customWidth="1"/>
    <col min="11017" max="11017" width="14.125" style="33" customWidth="1"/>
    <col min="11018" max="11018" width="14.5" style="33" customWidth="1"/>
    <col min="11019" max="11019" width="15.5" style="33" customWidth="1"/>
    <col min="11020" max="11020" width="16.125" style="33" customWidth="1"/>
    <col min="11021" max="11264" width="10.625" style="33"/>
    <col min="11265" max="11265" width="34.125" style="33" bestFit="1" customWidth="1"/>
    <col min="11266" max="11266" width="17.5" style="33" customWidth="1"/>
    <col min="11267" max="11267" width="14.125" style="33" customWidth="1"/>
    <col min="11268" max="11268" width="13.625" style="33" customWidth="1"/>
    <col min="11269" max="11269" width="14.125" style="33" customWidth="1"/>
    <col min="11270" max="11270" width="14.5" style="33" customWidth="1"/>
    <col min="11271" max="11271" width="14.125" style="33" customWidth="1"/>
    <col min="11272" max="11272" width="14.625" style="33" customWidth="1"/>
    <col min="11273" max="11273" width="14.125" style="33" customWidth="1"/>
    <col min="11274" max="11274" width="14.5" style="33" customWidth="1"/>
    <col min="11275" max="11275" width="15.5" style="33" customWidth="1"/>
    <col min="11276" max="11276" width="16.125" style="33" customWidth="1"/>
    <col min="11277" max="11520" width="10.625" style="33"/>
    <col min="11521" max="11521" width="34.125" style="33" bestFit="1" customWidth="1"/>
    <col min="11522" max="11522" width="17.5" style="33" customWidth="1"/>
    <col min="11523" max="11523" width="14.125" style="33" customWidth="1"/>
    <col min="11524" max="11524" width="13.625" style="33" customWidth="1"/>
    <col min="11525" max="11525" width="14.125" style="33" customWidth="1"/>
    <col min="11526" max="11526" width="14.5" style="33" customWidth="1"/>
    <col min="11527" max="11527" width="14.125" style="33" customWidth="1"/>
    <col min="11528" max="11528" width="14.625" style="33" customWidth="1"/>
    <col min="11529" max="11529" width="14.125" style="33" customWidth="1"/>
    <col min="11530" max="11530" width="14.5" style="33" customWidth="1"/>
    <col min="11531" max="11531" width="15.5" style="33" customWidth="1"/>
    <col min="11532" max="11532" width="16.125" style="33" customWidth="1"/>
    <col min="11533" max="11776" width="10.625" style="33"/>
    <col min="11777" max="11777" width="34.125" style="33" bestFit="1" customWidth="1"/>
    <col min="11778" max="11778" width="17.5" style="33" customWidth="1"/>
    <col min="11779" max="11779" width="14.125" style="33" customWidth="1"/>
    <col min="11780" max="11780" width="13.625" style="33" customWidth="1"/>
    <col min="11781" max="11781" width="14.125" style="33" customWidth="1"/>
    <col min="11782" max="11782" width="14.5" style="33" customWidth="1"/>
    <col min="11783" max="11783" width="14.125" style="33" customWidth="1"/>
    <col min="11784" max="11784" width="14.625" style="33" customWidth="1"/>
    <col min="11785" max="11785" width="14.125" style="33" customWidth="1"/>
    <col min="11786" max="11786" width="14.5" style="33" customWidth="1"/>
    <col min="11787" max="11787" width="15.5" style="33" customWidth="1"/>
    <col min="11788" max="11788" width="16.125" style="33" customWidth="1"/>
    <col min="11789" max="12032" width="10.625" style="33"/>
    <col min="12033" max="12033" width="34.125" style="33" bestFit="1" customWidth="1"/>
    <col min="12034" max="12034" width="17.5" style="33" customWidth="1"/>
    <col min="12035" max="12035" width="14.125" style="33" customWidth="1"/>
    <col min="12036" max="12036" width="13.625" style="33" customWidth="1"/>
    <col min="12037" max="12037" width="14.125" style="33" customWidth="1"/>
    <col min="12038" max="12038" width="14.5" style="33" customWidth="1"/>
    <col min="12039" max="12039" width="14.125" style="33" customWidth="1"/>
    <col min="12040" max="12040" width="14.625" style="33" customWidth="1"/>
    <col min="12041" max="12041" width="14.125" style="33" customWidth="1"/>
    <col min="12042" max="12042" width="14.5" style="33" customWidth="1"/>
    <col min="12043" max="12043" width="15.5" style="33" customWidth="1"/>
    <col min="12044" max="12044" width="16.125" style="33" customWidth="1"/>
    <col min="12045" max="12288" width="10.625" style="33"/>
    <col min="12289" max="12289" width="34.125" style="33" bestFit="1" customWidth="1"/>
    <col min="12290" max="12290" width="17.5" style="33" customWidth="1"/>
    <col min="12291" max="12291" width="14.125" style="33" customWidth="1"/>
    <col min="12292" max="12292" width="13.625" style="33" customWidth="1"/>
    <col min="12293" max="12293" width="14.125" style="33" customWidth="1"/>
    <col min="12294" max="12294" width="14.5" style="33" customWidth="1"/>
    <col min="12295" max="12295" width="14.125" style="33" customWidth="1"/>
    <col min="12296" max="12296" width="14.625" style="33" customWidth="1"/>
    <col min="12297" max="12297" width="14.125" style="33" customWidth="1"/>
    <col min="12298" max="12298" width="14.5" style="33" customWidth="1"/>
    <col min="12299" max="12299" width="15.5" style="33" customWidth="1"/>
    <col min="12300" max="12300" width="16.125" style="33" customWidth="1"/>
    <col min="12301" max="12544" width="10.625" style="33"/>
    <col min="12545" max="12545" width="34.125" style="33" bestFit="1" customWidth="1"/>
    <col min="12546" max="12546" width="17.5" style="33" customWidth="1"/>
    <col min="12547" max="12547" width="14.125" style="33" customWidth="1"/>
    <col min="12548" max="12548" width="13.625" style="33" customWidth="1"/>
    <col min="12549" max="12549" width="14.125" style="33" customWidth="1"/>
    <col min="12550" max="12550" width="14.5" style="33" customWidth="1"/>
    <col min="12551" max="12551" width="14.125" style="33" customWidth="1"/>
    <col min="12552" max="12552" width="14.625" style="33" customWidth="1"/>
    <col min="12553" max="12553" width="14.125" style="33" customWidth="1"/>
    <col min="12554" max="12554" width="14.5" style="33" customWidth="1"/>
    <col min="12555" max="12555" width="15.5" style="33" customWidth="1"/>
    <col min="12556" max="12556" width="16.125" style="33" customWidth="1"/>
    <col min="12557" max="12800" width="10.625" style="33"/>
    <col min="12801" max="12801" width="34.125" style="33" bestFit="1" customWidth="1"/>
    <col min="12802" max="12802" width="17.5" style="33" customWidth="1"/>
    <col min="12803" max="12803" width="14.125" style="33" customWidth="1"/>
    <col min="12804" max="12804" width="13.625" style="33" customWidth="1"/>
    <col min="12805" max="12805" width="14.125" style="33" customWidth="1"/>
    <col min="12806" max="12806" width="14.5" style="33" customWidth="1"/>
    <col min="12807" max="12807" width="14.125" style="33" customWidth="1"/>
    <col min="12808" max="12808" width="14.625" style="33" customWidth="1"/>
    <col min="12809" max="12809" width="14.125" style="33" customWidth="1"/>
    <col min="12810" max="12810" width="14.5" style="33" customWidth="1"/>
    <col min="12811" max="12811" width="15.5" style="33" customWidth="1"/>
    <col min="12812" max="12812" width="16.125" style="33" customWidth="1"/>
    <col min="12813" max="13056" width="10.625" style="33"/>
    <col min="13057" max="13057" width="34.125" style="33" bestFit="1" customWidth="1"/>
    <col min="13058" max="13058" width="17.5" style="33" customWidth="1"/>
    <col min="13059" max="13059" width="14.125" style="33" customWidth="1"/>
    <col min="13060" max="13060" width="13.625" style="33" customWidth="1"/>
    <col min="13061" max="13061" width="14.125" style="33" customWidth="1"/>
    <col min="13062" max="13062" width="14.5" style="33" customWidth="1"/>
    <col min="13063" max="13063" width="14.125" style="33" customWidth="1"/>
    <col min="13064" max="13064" width="14.625" style="33" customWidth="1"/>
    <col min="13065" max="13065" width="14.125" style="33" customWidth="1"/>
    <col min="13066" max="13066" width="14.5" style="33" customWidth="1"/>
    <col min="13067" max="13067" width="15.5" style="33" customWidth="1"/>
    <col min="13068" max="13068" width="16.125" style="33" customWidth="1"/>
    <col min="13069" max="13312" width="10.625" style="33"/>
    <col min="13313" max="13313" width="34.125" style="33" bestFit="1" customWidth="1"/>
    <col min="13314" max="13314" width="17.5" style="33" customWidth="1"/>
    <col min="13315" max="13315" width="14.125" style="33" customWidth="1"/>
    <col min="13316" max="13316" width="13.625" style="33" customWidth="1"/>
    <col min="13317" max="13317" width="14.125" style="33" customWidth="1"/>
    <col min="13318" max="13318" width="14.5" style="33" customWidth="1"/>
    <col min="13319" max="13319" width="14.125" style="33" customWidth="1"/>
    <col min="13320" max="13320" width="14.625" style="33" customWidth="1"/>
    <col min="13321" max="13321" width="14.125" style="33" customWidth="1"/>
    <col min="13322" max="13322" width="14.5" style="33" customWidth="1"/>
    <col min="13323" max="13323" width="15.5" style="33" customWidth="1"/>
    <col min="13324" max="13324" width="16.125" style="33" customWidth="1"/>
    <col min="13325" max="13568" width="10.625" style="33"/>
    <col min="13569" max="13569" width="34.125" style="33" bestFit="1" customWidth="1"/>
    <col min="13570" max="13570" width="17.5" style="33" customWidth="1"/>
    <col min="13571" max="13571" width="14.125" style="33" customWidth="1"/>
    <col min="13572" max="13572" width="13.625" style="33" customWidth="1"/>
    <col min="13573" max="13573" width="14.125" style="33" customWidth="1"/>
    <col min="13574" max="13574" width="14.5" style="33" customWidth="1"/>
    <col min="13575" max="13575" width="14.125" style="33" customWidth="1"/>
    <col min="13576" max="13576" width="14.625" style="33" customWidth="1"/>
    <col min="13577" max="13577" width="14.125" style="33" customWidth="1"/>
    <col min="13578" max="13578" width="14.5" style="33" customWidth="1"/>
    <col min="13579" max="13579" width="15.5" style="33" customWidth="1"/>
    <col min="13580" max="13580" width="16.125" style="33" customWidth="1"/>
    <col min="13581" max="13824" width="10.625" style="33"/>
    <col min="13825" max="13825" width="34.125" style="33" bestFit="1" customWidth="1"/>
    <col min="13826" max="13826" width="17.5" style="33" customWidth="1"/>
    <col min="13827" max="13827" width="14.125" style="33" customWidth="1"/>
    <col min="13828" max="13828" width="13.625" style="33" customWidth="1"/>
    <col min="13829" max="13829" width="14.125" style="33" customWidth="1"/>
    <col min="13830" max="13830" width="14.5" style="33" customWidth="1"/>
    <col min="13831" max="13831" width="14.125" style="33" customWidth="1"/>
    <col min="13832" max="13832" width="14.625" style="33" customWidth="1"/>
    <col min="13833" max="13833" width="14.125" style="33" customWidth="1"/>
    <col min="13834" max="13834" width="14.5" style="33" customWidth="1"/>
    <col min="13835" max="13835" width="15.5" style="33" customWidth="1"/>
    <col min="13836" max="13836" width="16.125" style="33" customWidth="1"/>
    <col min="13837" max="14080" width="10.625" style="33"/>
    <col min="14081" max="14081" width="34.125" style="33" bestFit="1" customWidth="1"/>
    <col min="14082" max="14082" width="17.5" style="33" customWidth="1"/>
    <col min="14083" max="14083" width="14.125" style="33" customWidth="1"/>
    <col min="14084" max="14084" width="13.625" style="33" customWidth="1"/>
    <col min="14085" max="14085" width="14.125" style="33" customWidth="1"/>
    <col min="14086" max="14086" width="14.5" style="33" customWidth="1"/>
    <col min="14087" max="14087" width="14.125" style="33" customWidth="1"/>
    <col min="14088" max="14088" width="14.625" style="33" customWidth="1"/>
    <col min="14089" max="14089" width="14.125" style="33" customWidth="1"/>
    <col min="14090" max="14090" width="14.5" style="33" customWidth="1"/>
    <col min="14091" max="14091" width="15.5" style="33" customWidth="1"/>
    <col min="14092" max="14092" width="16.125" style="33" customWidth="1"/>
    <col min="14093" max="14336" width="10.625" style="33"/>
    <col min="14337" max="14337" width="34.125" style="33" bestFit="1" customWidth="1"/>
    <col min="14338" max="14338" width="17.5" style="33" customWidth="1"/>
    <col min="14339" max="14339" width="14.125" style="33" customWidth="1"/>
    <col min="14340" max="14340" width="13.625" style="33" customWidth="1"/>
    <col min="14341" max="14341" width="14.125" style="33" customWidth="1"/>
    <col min="14342" max="14342" width="14.5" style="33" customWidth="1"/>
    <col min="14343" max="14343" width="14.125" style="33" customWidth="1"/>
    <col min="14344" max="14344" width="14.625" style="33" customWidth="1"/>
    <col min="14345" max="14345" width="14.125" style="33" customWidth="1"/>
    <col min="14346" max="14346" width="14.5" style="33" customWidth="1"/>
    <col min="14347" max="14347" width="15.5" style="33" customWidth="1"/>
    <col min="14348" max="14348" width="16.125" style="33" customWidth="1"/>
    <col min="14349" max="14592" width="10.625" style="33"/>
    <col min="14593" max="14593" width="34.125" style="33" bestFit="1" customWidth="1"/>
    <col min="14594" max="14594" width="17.5" style="33" customWidth="1"/>
    <col min="14595" max="14595" width="14.125" style="33" customWidth="1"/>
    <col min="14596" max="14596" width="13.625" style="33" customWidth="1"/>
    <col min="14597" max="14597" width="14.125" style="33" customWidth="1"/>
    <col min="14598" max="14598" width="14.5" style="33" customWidth="1"/>
    <col min="14599" max="14599" width="14.125" style="33" customWidth="1"/>
    <col min="14600" max="14600" width="14.625" style="33" customWidth="1"/>
    <col min="14601" max="14601" width="14.125" style="33" customWidth="1"/>
    <col min="14602" max="14602" width="14.5" style="33" customWidth="1"/>
    <col min="14603" max="14603" width="15.5" style="33" customWidth="1"/>
    <col min="14604" max="14604" width="16.125" style="33" customWidth="1"/>
    <col min="14605" max="14848" width="10.625" style="33"/>
    <col min="14849" max="14849" width="34.125" style="33" bestFit="1" customWidth="1"/>
    <col min="14850" max="14850" width="17.5" style="33" customWidth="1"/>
    <col min="14851" max="14851" width="14.125" style="33" customWidth="1"/>
    <col min="14852" max="14852" width="13.625" style="33" customWidth="1"/>
    <col min="14853" max="14853" width="14.125" style="33" customWidth="1"/>
    <col min="14854" max="14854" width="14.5" style="33" customWidth="1"/>
    <col min="14855" max="14855" width="14.125" style="33" customWidth="1"/>
    <col min="14856" max="14856" width="14.625" style="33" customWidth="1"/>
    <col min="14857" max="14857" width="14.125" style="33" customWidth="1"/>
    <col min="14858" max="14858" width="14.5" style="33" customWidth="1"/>
    <col min="14859" max="14859" width="15.5" style="33" customWidth="1"/>
    <col min="14860" max="14860" width="16.125" style="33" customWidth="1"/>
    <col min="14861" max="15104" width="10.625" style="33"/>
    <col min="15105" max="15105" width="34.125" style="33" bestFit="1" customWidth="1"/>
    <col min="15106" max="15106" width="17.5" style="33" customWidth="1"/>
    <col min="15107" max="15107" width="14.125" style="33" customWidth="1"/>
    <col min="15108" max="15108" width="13.625" style="33" customWidth="1"/>
    <col min="15109" max="15109" width="14.125" style="33" customWidth="1"/>
    <col min="15110" max="15110" width="14.5" style="33" customWidth="1"/>
    <col min="15111" max="15111" width="14.125" style="33" customWidth="1"/>
    <col min="15112" max="15112" width="14.625" style="33" customWidth="1"/>
    <col min="15113" max="15113" width="14.125" style="33" customWidth="1"/>
    <col min="15114" max="15114" width="14.5" style="33" customWidth="1"/>
    <col min="15115" max="15115" width="15.5" style="33" customWidth="1"/>
    <col min="15116" max="15116" width="16.125" style="33" customWidth="1"/>
    <col min="15117" max="15360" width="10.625" style="33"/>
    <col min="15361" max="15361" width="34.125" style="33" bestFit="1" customWidth="1"/>
    <col min="15362" max="15362" width="17.5" style="33" customWidth="1"/>
    <col min="15363" max="15363" width="14.125" style="33" customWidth="1"/>
    <col min="15364" max="15364" width="13.625" style="33" customWidth="1"/>
    <col min="15365" max="15365" width="14.125" style="33" customWidth="1"/>
    <col min="15366" max="15366" width="14.5" style="33" customWidth="1"/>
    <col min="15367" max="15367" width="14.125" style="33" customWidth="1"/>
    <col min="15368" max="15368" width="14.625" style="33" customWidth="1"/>
    <col min="15369" max="15369" width="14.125" style="33" customWidth="1"/>
    <col min="15370" max="15370" width="14.5" style="33" customWidth="1"/>
    <col min="15371" max="15371" width="15.5" style="33" customWidth="1"/>
    <col min="15372" max="15372" width="16.125" style="33" customWidth="1"/>
    <col min="15373" max="15616" width="10.625" style="33"/>
    <col min="15617" max="15617" width="34.125" style="33" bestFit="1" customWidth="1"/>
    <col min="15618" max="15618" width="17.5" style="33" customWidth="1"/>
    <col min="15619" max="15619" width="14.125" style="33" customWidth="1"/>
    <col min="15620" max="15620" width="13.625" style="33" customWidth="1"/>
    <col min="15621" max="15621" width="14.125" style="33" customWidth="1"/>
    <col min="15622" max="15622" width="14.5" style="33" customWidth="1"/>
    <col min="15623" max="15623" width="14.125" style="33" customWidth="1"/>
    <col min="15624" max="15624" width="14.625" style="33" customWidth="1"/>
    <col min="15625" max="15625" width="14.125" style="33" customWidth="1"/>
    <col min="15626" max="15626" width="14.5" style="33" customWidth="1"/>
    <col min="15627" max="15627" width="15.5" style="33" customWidth="1"/>
    <col min="15628" max="15628" width="16.125" style="33" customWidth="1"/>
    <col min="15629" max="15872" width="10.625" style="33"/>
    <col min="15873" max="15873" width="34.125" style="33" bestFit="1" customWidth="1"/>
    <col min="15874" max="15874" width="17.5" style="33" customWidth="1"/>
    <col min="15875" max="15875" width="14.125" style="33" customWidth="1"/>
    <col min="15876" max="15876" width="13.625" style="33" customWidth="1"/>
    <col min="15877" max="15877" width="14.125" style="33" customWidth="1"/>
    <col min="15878" max="15878" width="14.5" style="33" customWidth="1"/>
    <col min="15879" max="15879" width="14.125" style="33" customWidth="1"/>
    <col min="15880" max="15880" width="14.625" style="33" customWidth="1"/>
    <col min="15881" max="15881" width="14.125" style="33" customWidth="1"/>
    <col min="15882" max="15882" width="14.5" style="33" customWidth="1"/>
    <col min="15883" max="15883" width="15.5" style="33" customWidth="1"/>
    <col min="15884" max="15884" width="16.125" style="33" customWidth="1"/>
    <col min="15885" max="16128" width="10.625" style="33"/>
    <col min="16129" max="16129" width="34.125" style="33" bestFit="1" customWidth="1"/>
    <col min="16130" max="16130" width="17.5" style="33" customWidth="1"/>
    <col min="16131" max="16131" width="14.125" style="33" customWidth="1"/>
    <col min="16132" max="16132" width="13.625" style="33" customWidth="1"/>
    <col min="16133" max="16133" width="14.125" style="33" customWidth="1"/>
    <col min="16134" max="16134" width="14.5" style="33" customWidth="1"/>
    <col min="16135" max="16135" width="14.125" style="33" customWidth="1"/>
    <col min="16136" max="16136" width="14.625" style="33" customWidth="1"/>
    <col min="16137" max="16137" width="14.125" style="33" customWidth="1"/>
    <col min="16138" max="16138" width="14.5" style="33" customWidth="1"/>
    <col min="16139" max="16139" width="15.5" style="33" customWidth="1"/>
    <col min="16140" max="16140" width="16.125" style="33" customWidth="1"/>
    <col min="16141" max="16384" width="10.625" style="33"/>
  </cols>
  <sheetData>
    <row r="2" spans="1:12" s="30" customFormat="1" ht="18" x14ac:dyDescent="0.25">
      <c r="A2" s="29" t="s">
        <v>110</v>
      </c>
      <c r="D2" s="31"/>
    </row>
    <row r="3" spans="1:12" s="30" customFormat="1" ht="23.25" customHeight="1" thickBot="1" x14ac:dyDescent="0.5">
      <c r="A3" s="32">
        <f>CuentaCobroPN!N43</f>
        <v>0</v>
      </c>
    </row>
    <row r="4" spans="1:12" ht="15.75" thickTop="1" x14ac:dyDescent="0.25">
      <c r="C4" s="34" t="str">
        <f>RIGHT($A$3,(10))</f>
        <v>0</v>
      </c>
      <c r="D4" s="35" t="str">
        <f>RIGHT($A$3,(9))</f>
        <v>0</v>
      </c>
      <c r="E4" s="35" t="str">
        <f>RIGHT($A$3,(8))</f>
        <v>0</v>
      </c>
      <c r="F4" s="35" t="str">
        <f>RIGHT($A$3,(7))</f>
        <v>0</v>
      </c>
      <c r="G4" s="35" t="str">
        <f>RIGHT($A$3,(6))</f>
        <v>0</v>
      </c>
      <c r="H4" s="35" t="str">
        <f>RIGHT($A$3,(5))</f>
        <v>0</v>
      </c>
      <c r="I4" s="35" t="str">
        <f>RIGHT($A$3,(4))</f>
        <v>0</v>
      </c>
      <c r="J4" s="35" t="str">
        <f>RIGHT($A$3,(3))</f>
        <v>0</v>
      </c>
      <c r="K4" s="35" t="str">
        <f>RIGHT($A$3,(2))</f>
        <v>0</v>
      </c>
      <c r="L4" s="36" t="str">
        <f>RIGHT($A$3)</f>
        <v>0</v>
      </c>
    </row>
    <row r="5" spans="1:12" x14ac:dyDescent="0.25">
      <c r="A5" s="242" t="s">
        <v>111</v>
      </c>
      <c r="B5" s="243"/>
      <c r="C5" s="37">
        <f t="shared" ref="C5:K5" si="0">LEN(C4)</f>
        <v>1</v>
      </c>
      <c r="D5" s="33">
        <f t="shared" si="0"/>
        <v>1</v>
      </c>
      <c r="E5" s="33">
        <f t="shared" si="0"/>
        <v>1</v>
      </c>
      <c r="F5" s="33">
        <f t="shared" si="0"/>
        <v>1</v>
      </c>
      <c r="G5" s="33">
        <f t="shared" si="0"/>
        <v>1</v>
      </c>
      <c r="H5" s="33">
        <f t="shared" si="0"/>
        <v>1</v>
      </c>
      <c r="I5" s="33">
        <f t="shared" si="0"/>
        <v>1</v>
      </c>
      <c r="J5" s="33">
        <f t="shared" si="0"/>
        <v>1</v>
      </c>
      <c r="K5" s="33">
        <f t="shared" si="0"/>
        <v>1</v>
      </c>
      <c r="L5" s="38">
        <f>LEN(L4)</f>
        <v>1</v>
      </c>
    </row>
    <row r="6" spans="1:12" x14ac:dyDescent="0.25">
      <c r="A6" s="243"/>
      <c r="B6" s="243"/>
      <c r="C6" s="37" t="b">
        <f>IF(C5=10,TRUE,FALSE)</f>
        <v>0</v>
      </c>
      <c r="D6" s="33" t="b">
        <f>IF(D5=9,TRUE,FALSE)</f>
        <v>0</v>
      </c>
      <c r="E6" s="33" t="b">
        <f>IF(E5=8,TRUE,FALSE)</f>
        <v>0</v>
      </c>
      <c r="F6" s="33" t="b">
        <f>IF(F5=7,TRUE,FALSE)</f>
        <v>0</v>
      </c>
      <c r="G6" s="33" t="b">
        <f>IF(G5=6,TRUE,FALSE)</f>
        <v>0</v>
      </c>
      <c r="H6" s="33" t="b">
        <f>IF(H5=5,TRUE,FALSE)</f>
        <v>0</v>
      </c>
      <c r="I6" s="33" t="b">
        <f>IF(I5=4,TRUE,FALSE)</f>
        <v>0</v>
      </c>
      <c r="J6" s="33" t="b">
        <f>IF(J5=3,TRUE,FALSE)</f>
        <v>0</v>
      </c>
      <c r="K6" s="33" t="b">
        <f>IF(K5=2,TRUE,FALSE)</f>
        <v>0</v>
      </c>
      <c r="L6" s="38" t="b">
        <f>IF(L5=1,TRUE,FALSE)</f>
        <v>1</v>
      </c>
    </row>
    <row r="7" spans="1:12" x14ac:dyDescent="0.25">
      <c r="A7" s="243"/>
      <c r="B7" s="243"/>
      <c r="C7" s="37" t="str">
        <f t="shared" ref="C7:L7" si="1">MID(C4,1,1)</f>
        <v>0</v>
      </c>
      <c r="D7" s="33" t="str">
        <f t="shared" si="1"/>
        <v>0</v>
      </c>
      <c r="E7" s="33" t="str">
        <f t="shared" si="1"/>
        <v>0</v>
      </c>
      <c r="F7" s="33" t="str">
        <f t="shared" si="1"/>
        <v>0</v>
      </c>
      <c r="G7" s="33" t="str">
        <f t="shared" si="1"/>
        <v>0</v>
      </c>
      <c r="H7" s="33" t="str">
        <f t="shared" si="1"/>
        <v>0</v>
      </c>
      <c r="I7" s="33" t="str">
        <f t="shared" si="1"/>
        <v>0</v>
      </c>
      <c r="J7" s="33" t="str">
        <f t="shared" si="1"/>
        <v>0</v>
      </c>
      <c r="K7" s="33" t="str">
        <f t="shared" si="1"/>
        <v>0</v>
      </c>
      <c r="L7" s="38" t="str">
        <f t="shared" si="1"/>
        <v>0</v>
      </c>
    </row>
    <row r="8" spans="1:12" x14ac:dyDescent="0.25">
      <c r="A8" s="243"/>
      <c r="B8" s="243"/>
      <c r="C8" s="37">
        <f t="shared" ref="C8:H8" si="2">IF(C6=TRUE,(VALUE(C7)),0)</f>
        <v>0</v>
      </c>
      <c r="D8" s="33">
        <f t="shared" si="2"/>
        <v>0</v>
      </c>
      <c r="E8" s="33">
        <f t="shared" si="2"/>
        <v>0</v>
      </c>
      <c r="F8" s="33">
        <f t="shared" si="2"/>
        <v>0</v>
      </c>
      <c r="G8" s="33">
        <f t="shared" si="2"/>
        <v>0</v>
      </c>
      <c r="H8" s="33">
        <f t="shared" si="2"/>
        <v>0</v>
      </c>
      <c r="I8" s="33">
        <f>IF(I6=TRUE,(VALUE(I7)),)</f>
        <v>0</v>
      </c>
      <c r="J8" s="33">
        <f>IF(J6=TRUE,(VALUE(J7)),0)</f>
        <v>0</v>
      </c>
      <c r="K8" s="33">
        <f>IF(K6=TRUE,(VALUE(K7)),0)</f>
        <v>0</v>
      </c>
      <c r="L8" s="38">
        <f>IF(L6=TRUE,(VALUE(L7)),0)</f>
        <v>0</v>
      </c>
    </row>
    <row r="9" spans="1:12" x14ac:dyDescent="0.25">
      <c r="A9" s="243"/>
      <c r="B9" s="243"/>
      <c r="C9" s="37"/>
      <c r="L9" s="38"/>
    </row>
    <row r="10" spans="1:12" s="40" customFormat="1" x14ac:dyDescent="0.25">
      <c r="A10" s="243"/>
      <c r="B10" s="243"/>
      <c r="C10" s="39">
        <f t="shared" ref="C10:L10" si="3">C8</f>
        <v>0</v>
      </c>
      <c r="D10" s="40">
        <f t="shared" si="3"/>
        <v>0</v>
      </c>
      <c r="E10" s="40">
        <f t="shared" si="3"/>
        <v>0</v>
      </c>
      <c r="F10" s="40">
        <f t="shared" si="3"/>
        <v>0</v>
      </c>
      <c r="G10" s="40">
        <f t="shared" si="3"/>
        <v>0</v>
      </c>
      <c r="H10" s="40">
        <f t="shared" si="3"/>
        <v>0</v>
      </c>
      <c r="I10" s="40">
        <f t="shared" si="3"/>
        <v>0</v>
      </c>
      <c r="J10" s="40">
        <f t="shared" si="3"/>
        <v>0</v>
      </c>
      <c r="K10" s="40">
        <f t="shared" si="3"/>
        <v>0</v>
      </c>
      <c r="L10" s="41">
        <f t="shared" si="3"/>
        <v>0</v>
      </c>
    </row>
    <row r="11" spans="1:12" x14ac:dyDescent="0.25">
      <c r="A11" s="243"/>
      <c r="B11" s="243"/>
      <c r="C11" s="37"/>
      <c r="L11" s="38"/>
    </row>
    <row r="12" spans="1:12" x14ac:dyDescent="0.25">
      <c r="A12" s="243"/>
      <c r="B12" s="243"/>
      <c r="C12" s="37"/>
      <c r="L12" s="38"/>
    </row>
    <row r="13" spans="1:12" x14ac:dyDescent="0.25">
      <c r="A13" s="243"/>
      <c r="B13" s="243"/>
      <c r="C13" s="37"/>
      <c r="L13" s="38"/>
    </row>
    <row r="14" spans="1:12" x14ac:dyDescent="0.25">
      <c r="A14" s="243"/>
      <c r="B14" s="243"/>
      <c r="C14" s="37" t="b">
        <f>IF(C10=1," MIL",IF(C10=2," DOSMIL",IF(C10=3," TRESMIL",IF(C10=4," CUATROMIL",IF(C10=5," CINCOMIL")))))</f>
        <v>0</v>
      </c>
      <c r="D14" s="33" t="b">
        <f>IF(D10=1," CIENTO",IF(D10=2," DOSCIENTOS ",IF(D10=3," TRESCIENTOS",IF(D10=4," CUATROCIENTOS",IF(D10=5," QUINIENTOS")))))</f>
        <v>0</v>
      </c>
      <c r="E14" s="33" t="b">
        <f>IF(E10=1," DIEZ Y",IF(E10=2,"VENTI ",IF(E10=3," TREINTA Y",IF(E10=4," CUARENTA Y",IF(E10=5," CINCUENTA Y")))))</f>
        <v>0</v>
      </c>
      <c r="F14" s="33" t="b">
        <f>IF(F10=1," MILLONES",IF(F10=2," DOSMILLONES",IF(F10=3," TRESMILLONES",IF(F10=4," CUATROMILLONES",IF(F10=5," CINCOMILLONES")))))</f>
        <v>0</v>
      </c>
      <c r="G14" s="33" t="b">
        <f>IF(G10=1," CIENTO",IF(G10=2," DOSCIENTOS ",IF(G10=3," TRESCIENTOS",IF(G10=4," CUATROCIENTOS",IF(G10=5," QUINIENTOS")))))</f>
        <v>0</v>
      </c>
      <c r="H14" s="33" t="b">
        <f>IF(H10=1," DIEZ Y",IF(H10=2,"VENTI ",IF(H10=3," TREINTA Y",IF(H10=4," CUARENTA Y",IF(H10=5," CINCUENTA Y")))))</f>
        <v>0</v>
      </c>
      <c r="I14" s="33" t="b">
        <f>IF(I10=1," MIL",IF(I10=2," DOSMIL",IF(I10=3," TRESMIL",IF(I10=4," CUATROMIL",IF(I10=5," CINCOMIL")))))</f>
        <v>0</v>
      </c>
      <c r="J14" s="33" t="b">
        <f>IF(J10=1," CIENTO",IF(J10=2," DOSCIENTOS ",IF(J10=3," TRESCIENTOS",IF(J10=4," CUATROCIENTOS",IF(J10=5," QUINIENTOS")))))</f>
        <v>0</v>
      </c>
      <c r="K14" s="33" t="b">
        <f>IF(K10=1," DIEZ Y",IF(K10=2,"VENTI ",IF(K10=3," TREINTA Y",IF(K10=4," CUARENTA Y",IF(K10=5," CINCUENTA Y")))))</f>
        <v>0</v>
      </c>
      <c r="L14" s="38" t="b">
        <f>IF(L10=1," UN",IF(L10=2," DOS",IF(L10=3," TRES",IF(L10=4," CUATRO",IF(L10=5," CINCO")))))</f>
        <v>0</v>
      </c>
    </row>
    <row r="15" spans="1:12" x14ac:dyDescent="0.25">
      <c r="A15" s="243"/>
      <c r="B15" s="243"/>
      <c r="C15" s="37" t="b">
        <f>IF(C10=6," SEISMIL",IF(C10=7," SIETEMIL",IF(C10=8," OCHOMIL",IF(C10=9," NUEVEMIL"))))</f>
        <v>0</v>
      </c>
      <c r="D15" s="33" t="b">
        <f>IF(D10=6," SEISCIENTOS",IF(D10=7," SETECIENTOS",IF(D10=8," OCHOCIENTOS",IF(D10=9," NOVECIENTOS"))))</f>
        <v>0</v>
      </c>
      <c r="E15" s="33" t="b">
        <f>IF(E10=6," SESENTA Y",IF(E10=7," SETENTA Y",IF(E10=8," OCHENTA Y",IF(E10=9," NOVENTA Y"))))</f>
        <v>0</v>
      </c>
      <c r="F15" s="33" t="b">
        <f>IF(F10=6," SEISMILLONES",IF(F10=7," SIETEMILLONES",IF(F10=8," OCHOMILLONES",IF(F10=9," NUEVEMILLONES"))))</f>
        <v>0</v>
      </c>
      <c r="G15" s="33" t="b">
        <f>IF(G10=6," SEISCIENTOS",IF(G10=7," SETECIENTOS",IF(G10=8," OCHOCIENTOS",IF(G10=9," NOVECIENTOS"))))</f>
        <v>0</v>
      </c>
      <c r="H15" s="33" t="b">
        <f>IF(H10=6," SESENTA Y",IF(H10=7," SETENTA Y",IF(H10=8," OCHENTA Y",IF(H10=9," NOVENTA Y"))))</f>
        <v>0</v>
      </c>
      <c r="I15" s="33" t="b">
        <f>IF(I10=6," SEISMIL",IF(I10=7," SIETEMIL",IF(I10=8," OCHOMIL",IF(I10=9," NUEVEMIL"))))</f>
        <v>0</v>
      </c>
      <c r="J15" s="33" t="b">
        <f>IF(J10=6," SEISCIENTOS",IF(J10=7," SETECIENTOS",IF(J10=8," OCHOCIENTOS",IF(J10=9," NOVECIENTOS"))))</f>
        <v>0</v>
      </c>
      <c r="K15" s="33" t="b">
        <f>IF(K10=6," SESENTA Y",IF(K10=7," SETENTA Y",IF(K10=8," OCHENTA Y",IF(K10=9," NOVENTA Y"))))</f>
        <v>0</v>
      </c>
      <c r="L15" s="38" t="b">
        <f>IF(L10=6," SEIS",IF(L10=7," SIETE",IF(L10=8," OCHO",IF(L10=9," NUEVE"))))</f>
        <v>0</v>
      </c>
    </row>
    <row r="16" spans="1:12" x14ac:dyDescent="0.25">
      <c r="A16" s="243"/>
      <c r="B16" s="243"/>
      <c r="C16" s="37" t="b">
        <f t="shared" ref="C16:L16" si="4">IF(C14=FALSE,C15,C14)</f>
        <v>0</v>
      </c>
      <c r="D16" s="33" t="b">
        <f t="shared" si="4"/>
        <v>0</v>
      </c>
      <c r="E16" s="33" t="b">
        <f t="shared" si="4"/>
        <v>0</v>
      </c>
      <c r="F16" s="33" t="b">
        <f t="shared" si="4"/>
        <v>0</v>
      </c>
      <c r="G16" s="33" t="b">
        <f t="shared" si="4"/>
        <v>0</v>
      </c>
      <c r="H16" s="33" t="b">
        <f t="shared" si="4"/>
        <v>0</v>
      </c>
      <c r="I16" s="33" t="b">
        <f t="shared" si="4"/>
        <v>0</v>
      </c>
      <c r="J16" s="33" t="b">
        <f t="shared" si="4"/>
        <v>0</v>
      </c>
      <c r="K16" s="33" t="b">
        <f t="shared" si="4"/>
        <v>0</v>
      </c>
      <c r="L16" s="38" t="b">
        <f t="shared" si="4"/>
        <v>0</v>
      </c>
    </row>
    <row r="17" spans="1:12" x14ac:dyDescent="0.25">
      <c r="A17" s="243"/>
      <c r="B17" s="243"/>
      <c r="C17" s="37" t="str">
        <f>CONCATENATE(B10,C10,D10,E10,F10,)</f>
        <v>0000</v>
      </c>
      <c r="D17" s="33" t="str">
        <f>CONCATENATE(D10,E10,F10)</f>
        <v>000</v>
      </c>
      <c r="E17" s="33" t="str">
        <f>CONCATENATE(E10,F10)</f>
        <v>00</v>
      </c>
      <c r="F17" s="33" t="str">
        <f>CONCATENATE(E10,F10)</f>
        <v>00</v>
      </c>
      <c r="G17" s="33" t="str">
        <f>CONCATENATE(G10,H10,I10)</f>
        <v>000</v>
      </c>
      <c r="H17" s="33" t="str">
        <f>CONCATENATE(H10,I10)</f>
        <v>00</v>
      </c>
      <c r="I17" s="33" t="str">
        <f>CONCATENATE(H10,I10)</f>
        <v>00</v>
      </c>
      <c r="J17" s="33" t="str">
        <f>CONCATENATE(J10,K10,L10)</f>
        <v>000</v>
      </c>
      <c r="K17" s="33" t="str">
        <f>CONCATENATE(K10,L10)</f>
        <v>00</v>
      </c>
      <c r="L17" s="38" t="str">
        <f>CONCATENATE(K10,L10)</f>
        <v>00</v>
      </c>
    </row>
    <row r="18" spans="1:12" x14ac:dyDescent="0.25">
      <c r="A18" s="243"/>
      <c r="B18" s="243"/>
      <c r="C18" s="37" t="str">
        <f>IF(C10=0,"",IF(C17="00000","",IF(C17="10000","",IF(C17="11000","",IF(C17="12000","",IF(C17="13000","",IF(C17="14000","",IF(C17="15000",""))))))))</f>
        <v/>
      </c>
      <c r="D18" s="33" t="str">
        <f>IF(D10=0,"",IF(D17="000","",IF(D17="100"," CIEN MILLONES" )))</f>
        <v/>
      </c>
      <c r="E18" s="33" t="str">
        <f>IF(E10=0,"",IF(E17="00","",IF(E17="10"," DIEZ MILLONES",IF(E17="11"," ONCE MILLONES",IF(E17="12"," DOCE MILLONES",IF(E17="13"," TRECE MILLONES",IF(E17="14"," CATORCE MILLONES",IF(E17="15"," QUINCE MILLONES"))))))))</f>
        <v/>
      </c>
      <c r="F18" s="33" t="str">
        <f>IF(F10=0,"",IF(F17="00","",IF(F17="10","",IF(F17="11","",IF(F17="12","",IF(F17="13","",IF(F17="14","",IF(F17="15",""))))))))</f>
        <v/>
      </c>
      <c r="G18" s="33" t="str">
        <f>IF(G10=0,"",IF(G17="000","",IF(G17="100"," CIEN MIL" )))</f>
        <v/>
      </c>
      <c r="H18" s="33" t="str">
        <f>IF(H10=0,"",IF(H17="00","",IF(H17="10"," DIEZ MIL",IF(H17="11"," ONCE MIL",IF(H17="12"," DOCE MIL",IF(H17="13"," TRECE MIL",IF(H17="14"," CATORCE MIL",IF(H17="15"," QUINCE MIL"))))))))</f>
        <v/>
      </c>
      <c r="I18" s="33" t="str">
        <f>IF(I10=0,"",IF(I17="00","",IF(I17="10","",IF(I17="11","",IF(I17="12","",IF(I17="13","",IF(I17="14","",IF(I17="15",""))))))))</f>
        <v/>
      </c>
      <c r="J18" s="33" t="str">
        <f>IF(J10=0,"",IF(J17="000","",IF(J17="100"," CIEN" )))</f>
        <v/>
      </c>
      <c r="K18" s="33" t="str">
        <f>IF(K10=0,"",IF(K17="00","",IF(K17="10"," DIEZ",IF(K17="11"," ONCE",IF(K17="12"," DOCE",IF(K17="13"," TRECE",IF(K17="14"," CATORCE",IF(K17="15"," QUINCE"))))))))</f>
        <v/>
      </c>
      <c r="L18" s="38" t="str">
        <f>IF(L10=0,"",IF(L17="00","",IF(L17="10","",IF(L17="11","",IF(L17="12","",IF(L17="13","",IF(L17="14","",IF(L17="15",""))))))))</f>
        <v/>
      </c>
    </row>
    <row r="19" spans="1:12" x14ac:dyDescent="0.25">
      <c r="A19" s="243"/>
      <c r="B19" s="243"/>
      <c r="C19" s="37" t="str">
        <f>IF(C18=FALSE,C16,C18)</f>
        <v/>
      </c>
      <c r="D19" s="33" t="b">
        <f>IF(D17="200"," DOSCIENTOS MILLONES",IF(D17="300"," TRESCIENTOS MILLONES",IF(D17="400"," CUATROCIENTOS MILLONES",IF(D17="500"," QUINIENTOS MILLONES",IF(D17="600"," SEISCIENTOS MILLONES",IF(D17="700"," SETECIENTOS MILLONES",IF(D17="800"," OCHOCIENTOS MILLONES",IF(D17="900"," NOVECIENTOS MILLONES"))))))))</f>
        <v>0</v>
      </c>
      <c r="E19" s="33" t="b">
        <f>IF(E17="20"," VEINTE",IF(E17="30"," TREINTA",IF(E17="40"," CUARENTA",IF(E17="50"," CINCUENTA",IF(E17="60"," SESENTA",IF(E17="80"," OCHENTA",IF(E17="90"," NOVENTA")))))))</f>
        <v>0</v>
      </c>
      <c r="F19" s="33" t="str">
        <f>IF(F18=FALSE,F16,F18)</f>
        <v/>
      </c>
      <c r="G19" s="33" t="b">
        <f>IF(G17="200"," DOSCIENTOS MIL",IF(G17="300"," TRESCIENTOS MIL",IF(G17="400"," CUATROCIENTOS MIL",IF(G17="500"," QUINIENTOS MIL",IF(G17="600"," SEISCIENTOS MIL",IF(G17="700"," SETECIENTOS MIL",IF(G17="800"," OCHOCIENTOS MIL",IF(G17="900"," NOVECIENTOS MIL"))))))))</f>
        <v>0</v>
      </c>
      <c r="H19" s="33" t="b">
        <f>IF(H17="20"," VEINTE MIL",IF(H17="30"," TREINTA MIL",IF(H17="40"," CUARENTA MIL",IF(H17="50"," CINCUENTA MIL",IF(H17="60"," SESENTA MIL",IF(H17="80"," OCHENTA MIL",IF(H17="90"," NOVENTA MIL")))))))</f>
        <v>0</v>
      </c>
      <c r="I19" s="33" t="str">
        <f>IF(I18=FALSE,I16,I18)</f>
        <v/>
      </c>
      <c r="J19" s="33" t="str">
        <f>IF(J18=FALSE,J16,J18)</f>
        <v/>
      </c>
      <c r="K19" s="33" t="b">
        <f>IF(K17="20"," VEINTE",IF(K17="30"," TREINTA",IF(K17="40"," CUARENTA",IF(K17="50"," CINCUENTA",IF(K17="60"," SESENTA",IF(K17="80"," OCHENTA",IF(K17="90"," NOVENTA")))))))</f>
        <v>0</v>
      </c>
      <c r="L19" s="38" t="str">
        <f>IF(L18=FALSE,L16,L18)</f>
        <v/>
      </c>
    </row>
    <row r="20" spans="1:12" x14ac:dyDescent="0.25">
      <c r="A20" s="243"/>
      <c r="B20" s="243"/>
      <c r="C20" s="37"/>
      <c r="D20" s="33" t="str">
        <f>IF(D18=FALSE,D16,D18)</f>
        <v/>
      </c>
      <c r="E20" s="33" t="str">
        <f>IF(E18=FALSE,E16,E18)</f>
        <v/>
      </c>
      <c r="F20" s="33" t="str">
        <f>CONCATENATE(C10,D10,E10,F10)</f>
        <v>0000</v>
      </c>
      <c r="G20" s="33" t="str">
        <f>IF(G18=FALSE,G16,G18)</f>
        <v/>
      </c>
      <c r="H20" s="33" t="str">
        <f>IF(H18=FALSE,H16,H18)</f>
        <v/>
      </c>
      <c r="K20" s="33" t="str">
        <f>IF(K18=FALSE,K16,K18)</f>
        <v/>
      </c>
      <c r="L20" s="38"/>
    </row>
    <row r="21" spans="1:12" x14ac:dyDescent="0.25">
      <c r="A21" s="243"/>
      <c r="B21" s="243"/>
      <c r="C21" s="37"/>
      <c r="D21" s="33" t="str">
        <f>IF(D19=FALSE,D20,D19)</f>
        <v/>
      </c>
      <c r="E21" s="33" t="str">
        <f>IF(E19=FALSE,E20,E19)</f>
        <v/>
      </c>
      <c r="F21" s="33" t="str">
        <f>IF(F20="0001","UN MILLÓN",F19)</f>
        <v/>
      </c>
      <c r="G21" s="33" t="str">
        <f>IF(G19=FALSE,G20,G19)</f>
        <v/>
      </c>
      <c r="H21" s="33" t="str">
        <f>IF(H19=FALSE,H20,H19)</f>
        <v/>
      </c>
      <c r="K21" s="33" t="str">
        <f>IF(K19=FALSE,K20,K19)</f>
        <v/>
      </c>
      <c r="L21" s="38"/>
    </row>
    <row r="22" spans="1:12" x14ac:dyDescent="0.25">
      <c r="A22" s="243"/>
      <c r="B22" s="243"/>
      <c r="C22" s="37"/>
      <c r="L22" s="38"/>
    </row>
    <row r="23" spans="1:12" ht="15.75" thickBot="1" x14ac:dyDescent="0.3">
      <c r="A23" s="243"/>
      <c r="B23" s="243"/>
      <c r="C23" s="42" t="str">
        <f>C19</f>
        <v/>
      </c>
      <c r="D23" s="43" t="str">
        <f>D21</f>
        <v/>
      </c>
      <c r="E23" s="43" t="str">
        <f>E21</f>
        <v/>
      </c>
      <c r="F23" s="43" t="str">
        <f>F21</f>
        <v/>
      </c>
      <c r="G23" s="43" t="str">
        <f>G21</f>
        <v/>
      </c>
      <c r="H23" s="43" t="str">
        <f>H21</f>
        <v/>
      </c>
      <c r="I23" s="43" t="str">
        <f>I19</f>
        <v/>
      </c>
      <c r="J23" s="43" t="str">
        <f>J19</f>
        <v/>
      </c>
      <c r="K23" s="43" t="str">
        <f>K21</f>
        <v/>
      </c>
      <c r="L23" s="44" t="str">
        <f>L19</f>
        <v/>
      </c>
    </row>
    <row r="24" spans="1:12" ht="15.75" thickTop="1" x14ac:dyDescent="0.25"/>
    <row r="26" spans="1:12" ht="26.25" x14ac:dyDescent="0.4">
      <c r="A26" s="45" t="s">
        <v>112</v>
      </c>
      <c r="C26" s="46" t="str">
        <f>CONCATENATE(C23,D23,E23,F23,G23,H23,I23,J23,K23,L23)</f>
        <v/>
      </c>
      <c r="D26" s="46"/>
      <c r="E26" s="46"/>
      <c r="F26" s="46"/>
      <c r="G26" s="46"/>
    </row>
    <row r="29" spans="1:12" x14ac:dyDescent="0.25">
      <c r="J29" s="47"/>
    </row>
    <row r="34" spans="3:12" x14ac:dyDescent="0.25">
      <c r="C34" s="33" t="str">
        <f>RIGHT($J$29,(10))</f>
        <v/>
      </c>
      <c r="D34" s="33" t="str">
        <f>RIGHT($J$29,(9))</f>
        <v/>
      </c>
      <c r="E34" s="33" t="str">
        <f>RIGHT($J$29,(8))</f>
        <v/>
      </c>
      <c r="F34" s="33" t="str">
        <f>RIGHT($J$29,(7))</f>
        <v/>
      </c>
      <c r="G34" s="33" t="str">
        <f>RIGHT($J$29,(6))</f>
        <v/>
      </c>
      <c r="H34" s="33" t="str">
        <f>RIGHT($J$29,(5))</f>
        <v/>
      </c>
      <c r="I34" s="33" t="str">
        <f>RIGHT($J$29,(4))</f>
        <v/>
      </c>
      <c r="J34" s="33" t="str">
        <f>RIGHT($J$29,(3))</f>
        <v/>
      </c>
      <c r="K34" s="33" t="str">
        <f>RIGHT($J$29,(2))</f>
        <v/>
      </c>
      <c r="L34" s="33" t="str">
        <f>RIGHT($J$29)</f>
        <v/>
      </c>
    </row>
    <row r="35" spans="3:12" x14ac:dyDescent="0.25">
      <c r="C35" s="33">
        <f t="shared" ref="C35:L35" si="5">LEN(C34)</f>
        <v>0</v>
      </c>
      <c r="D35" s="33">
        <f t="shared" si="5"/>
        <v>0</v>
      </c>
      <c r="E35" s="33">
        <f t="shared" si="5"/>
        <v>0</v>
      </c>
      <c r="F35" s="33">
        <f t="shared" si="5"/>
        <v>0</v>
      </c>
      <c r="G35" s="33">
        <f t="shared" si="5"/>
        <v>0</v>
      </c>
      <c r="H35" s="33">
        <f t="shared" si="5"/>
        <v>0</v>
      </c>
      <c r="I35" s="33">
        <f t="shared" si="5"/>
        <v>0</v>
      </c>
      <c r="J35" s="33">
        <f t="shared" si="5"/>
        <v>0</v>
      </c>
      <c r="K35" s="33">
        <f t="shared" si="5"/>
        <v>0</v>
      </c>
      <c r="L35" s="33">
        <f t="shared" si="5"/>
        <v>0</v>
      </c>
    </row>
    <row r="36" spans="3:12" x14ac:dyDescent="0.25">
      <c r="C36" s="33" t="b">
        <f>IF(C35=10,TRUE,FALSE)</f>
        <v>0</v>
      </c>
      <c r="D36" s="33" t="b">
        <f>IF(D35=9,TRUE,FALSE)</f>
        <v>0</v>
      </c>
      <c r="E36" s="33" t="b">
        <f>IF(E35=8,TRUE,FALSE)</f>
        <v>0</v>
      </c>
      <c r="F36" s="33" t="b">
        <f>IF(F35=7,TRUE,FALSE)</f>
        <v>0</v>
      </c>
      <c r="G36" s="33" t="b">
        <f>IF(G35=6,TRUE,FALSE)</f>
        <v>0</v>
      </c>
      <c r="H36" s="33" t="b">
        <f>IF(H35=5,TRUE,FALSE)</f>
        <v>0</v>
      </c>
      <c r="I36" s="33" t="b">
        <f>IF(I35=4,TRUE,FALSE)</f>
        <v>0</v>
      </c>
      <c r="J36" s="33" t="b">
        <f>IF(J35=3,TRUE,FALSE)</f>
        <v>0</v>
      </c>
      <c r="K36" s="33" t="b">
        <f>IF(K35=2,TRUE,FALSE)</f>
        <v>0</v>
      </c>
      <c r="L36" s="33" t="b">
        <f>IF(L35=1,TRUE,FALSE)</f>
        <v>0</v>
      </c>
    </row>
    <row r="37" spans="3:12" x14ac:dyDescent="0.25">
      <c r="C37" s="33" t="str">
        <f t="shared" ref="C37:L37" si="6">MID(C34,1,1)</f>
        <v/>
      </c>
      <c r="D37" s="33" t="str">
        <f t="shared" si="6"/>
        <v/>
      </c>
      <c r="E37" s="33" t="str">
        <f t="shared" si="6"/>
        <v/>
      </c>
      <c r="F37" s="33" t="str">
        <f t="shared" si="6"/>
        <v/>
      </c>
      <c r="G37" s="33" t="str">
        <f t="shared" si="6"/>
        <v/>
      </c>
      <c r="H37" s="33" t="str">
        <f t="shared" si="6"/>
        <v/>
      </c>
      <c r="I37" s="33" t="str">
        <f t="shared" si="6"/>
        <v/>
      </c>
      <c r="J37" s="33" t="str">
        <f t="shared" si="6"/>
        <v/>
      </c>
      <c r="K37" s="33" t="str">
        <f t="shared" si="6"/>
        <v/>
      </c>
      <c r="L37" s="33" t="str">
        <f t="shared" si="6"/>
        <v/>
      </c>
    </row>
    <row r="38" spans="3:12" x14ac:dyDescent="0.25">
      <c r="C38" s="33">
        <f t="shared" ref="C38:H38" si="7">IF(C36=TRUE,(VALUE(C37)),0)</f>
        <v>0</v>
      </c>
      <c r="D38" s="33">
        <f t="shared" si="7"/>
        <v>0</v>
      </c>
      <c r="E38" s="33">
        <f t="shared" si="7"/>
        <v>0</v>
      </c>
      <c r="F38" s="33">
        <f t="shared" si="7"/>
        <v>0</v>
      </c>
      <c r="G38" s="33">
        <f t="shared" si="7"/>
        <v>0</v>
      </c>
      <c r="H38" s="33">
        <f t="shared" si="7"/>
        <v>0</v>
      </c>
      <c r="I38" s="33">
        <f>IF(I36=TRUE,(VALUE(I37)),)</f>
        <v>0</v>
      </c>
      <c r="J38" s="33">
        <f>IF(J36=TRUE,(VALUE(J37)),0)</f>
        <v>0</v>
      </c>
      <c r="K38" s="33">
        <f>IF(K36=TRUE,(VALUE(K37)),0)</f>
        <v>0</v>
      </c>
      <c r="L38" s="33">
        <f>IF(L36=TRUE,(VALUE(L37)),0)</f>
        <v>0</v>
      </c>
    </row>
    <row r="40" spans="3:12" x14ac:dyDescent="0.25">
      <c r="C40" s="40">
        <f t="shared" ref="C40:L40" si="8">C38</f>
        <v>0</v>
      </c>
      <c r="D40" s="40">
        <f t="shared" si="8"/>
        <v>0</v>
      </c>
      <c r="E40" s="40">
        <f t="shared" si="8"/>
        <v>0</v>
      </c>
      <c r="F40" s="40">
        <f t="shared" si="8"/>
        <v>0</v>
      </c>
      <c r="G40" s="40">
        <f t="shared" si="8"/>
        <v>0</v>
      </c>
      <c r="H40" s="40">
        <f t="shared" si="8"/>
        <v>0</v>
      </c>
      <c r="I40" s="40">
        <f t="shared" si="8"/>
        <v>0</v>
      </c>
      <c r="J40" s="40">
        <f t="shared" si="8"/>
        <v>0</v>
      </c>
      <c r="K40" s="40">
        <f t="shared" si="8"/>
        <v>0</v>
      </c>
      <c r="L40" s="40">
        <f t="shared" si="8"/>
        <v>0</v>
      </c>
    </row>
    <row r="44" spans="3:12" x14ac:dyDescent="0.25">
      <c r="C44" s="33" t="b">
        <f>IF(C40=1," MIL",IF(C40=2," DOSMIL",IF(C40=3," TRESMIL",IF(C40=4," CUATROMIL",IF(C40=5," CINCOMIL")))))</f>
        <v>0</v>
      </c>
      <c r="D44" s="33" t="b">
        <f>IF(D40=1," CIENTO",IF(D40=2," DOSCIENTOS ",IF(D40=3," TRESCIENTOS",IF(D40=4," CUATROCIENTOS",IF(D40=5," QUINIENTOS")))))</f>
        <v>0</v>
      </c>
      <c r="E44" s="33" t="b">
        <f>IF(E40=1," DIEZ Y",IF(E40=2,"VENTI ",IF(E40=3," TREINTA Y",IF(E40=4," CUARENTA Y",IF(E40=5," CINCUENTA Y")))))</f>
        <v>0</v>
      </c>
      <c r="F44" s="33" t="b">
        <f>IF(F40=1," MILLONES",IF(F40=2," DOSMILLONES",IF(F40=3," TRESMILLONES",IF(F40=4," CUATROMILLONES",IF(F40=5," CINCOMILLONES")))))</f>
        <v>0</v>
      </c>
      <c r="G44" s="33" t="b">
        <f>IF(G40=1," CIENTO",IF(G40=2," DOSCIENTOS ",IF(G40=3," TRESCIENTOS",IF(G40=4," CUATROCIENTOS",IF(G40=5," QUINIENTOS")))))</f>
        <v>0</v>
      </c>
      <c r="H44" s="33" t="b">
        <f>IF(H40=1," DIEZ Y",IF(H40=2,"VENTI ",IF(H40=3," TREINTA Y",IF(H40=4," CUARENTA Y",IF(H40=5," CINCUENTA Y")))))</f>
        <v>0</v>
      </c>
      <c r="I44" s="33" t="b">
        <f>IF(I40=1," MIL",IF(I40=2," DOSMIL",IF(I40=3," TRESMIL",IF(I40=4," CUATROMIL",IF(I40=5," CINCOMIL")))))</f>
        <v>0</v>
      </c>
      <c r="J44" s="33" t="b">
        <f>IF(J40=1," CIENTO",IF(J40=2," DOSCIENTOS ",IF(J40=3," TRESCIENTOS",IF(J40=4," CUATROCIENTOS",IF(J40=5," QUINIENTOS")))))</f>
        <v>0</v>
      </c>
      <c r="K44" s="33" t="b">
        <f>IF(K40=1," DIEZ Y",IF(K40=2,"VENTI ",IF(K40=3," TREINTA Y",IF(K40=4," CUARENTA Y",IF(K40=5," CINCUENTA Y")))))</f>
        <v>0</v>
      </c>
      <c r="L44" s="33" t="b">
        <f>IF(L40=1," UN",IF(L40=2," DOS",IF(L40=3," TRES",IF(L40=4," CUATRO",IF(L40=5," CINCO")))))</f>
        <v>0</v>
      </c>
    </row>
    <row r="45" spans="3:12" x14ac:dyDescent="0.25">
      <c r="C45" s="33" t="b">
        <f>IF(C40=6," SEISMIL",IF(C40=7," SIETEMIL",IF(C40=8," OCHOMIL",IF(C40=9," NUEVEMIL"))))</f>
        <v>0</v>
      </c>
      <c r="D45" s="33" t="b">
        <f>IF(D40=6," SEISCIENTOS",IF(D40=7," SETECIENTOS",IF(D40=8," OCHOCIENTOS",IF(D40=9," NOVECIENTOS"))))</f>
        <v>0</v>
      </c>
      <c r="E45" s="33" t="b">
        <f>IF(E40=6," SESENTA Y",IF(E40=7," SETENTA Y",IF(E40=8," OCHENTA Y",IF(E40=9," NOVENTA Y"))))</f>
        <v>0</v>
      </c>
      <c r="F45" s="33" t="b">
        <f>IF(F40=6," SEISMILLONES",IF(F40=7," SIETEMILLONES",IF(F40=8," OCHOMILLONES",IF(F40=9," NUEVEMILLONES"))))</f>
        <v>0</v>
      </c>
      <c r="G45" s="33" t="b">
        <f>IF(G40=6," SEISCIENTOS",IF(G40=7," SETECIENTOS",IF(G40=8," OCHOCIENTOS",IF(G40=9," NOVECIENTOS"))))</f>
        <v>0</v>
      </c>
      <c r="H45" s="33" t="b">
        <f>IF(H40=6," SESENTA Y",IF(H40=7," SETENTA Y",IF(H40=8," OCHENTA Y",IF(H40=9," NOVENTA Y"))))</f>
        <v>0</v>
      </c>
      <c r="I45" s="33" t="b">
        <f>IF(I40=6," SEISMIL",IF(I40=7," SIETEMIL",IF(I40=8," OCHOMIL",IF(I40=9," NUEVEMIL"))))</f>
        <v>0</v>
      </c>
      <c r="J45" s="33" t="b">
        <f>IF(J40=6," SEISCIENTOS",IF(J40=7," SETECIENTOS",IF(J40=8," OCHOCIENTOS",IF(J40=9," NOVECIENTOS"))))</f>
        <v>0</v>
      </c>
      <c r="K45" s="33" t="b">
        <f>IF(K40=6," SESENTA Y",IF(K40=7," SETENTA Y",IF(K40=8," OCHENTA Y",IF(K40=9," NOVENTA Y"))))</f>
        <v>0</v>
      </c>
      <c r="L45" s="33" t="b">
        <f>IF(L40=6," SEIS",IF(L40=7," SIETE",IF(L40=8," OCHO",IF(L40=9," NUEVE"))))</f>
        <v>0</v>
      </c>
    </row>
    <row r="46" spans="3:12" x14ac:dyDescent="0.25">
      <c r="C46" s="33" t="b">
        <f t="shared" ref="C46:L46" si="9">IF(C44=FALSE,C45,C44)</f>
        <v>0</v>
      </c>
      <c r="D46" s="33" t="b">
        <f t="shared" si="9"/>
        <v>0</v>
      </c>
      <c r="E46" s="33" t="b">
        <f t="shared" si="9"/>
        <v>0</v>
      </c>
      <c r="F46" s="33" t="b">
        <f t="shared" si="9"/>
        <v>0</v>
      </c>
      <c r="G46" s="33" t="b">
        <f t="shared" si="9"/>
        <v>0</v>
      </c>
      <c r="H46" s="33" t="b">
        <f t="shared" si="9"/>
        <v>0</v>
      </c>
      <c r="I46" s="33" t="b">
        <f t="shared" si="9"/>
        <v>0</v>
      </c>
      <c r="J46" s="33" t="b">
        <f t="shared" si="9"/>
        <v>0</v>
      </c>
      <c r="K46" s="33" t="b">
        <f t="shared" si="9"/>
        <v>0</v>
      </c>
      <c r="L46" s="33" t="b">
        <f t="shared" si="9"/>
        <v>0</v>
      </c>
    </row>
    <row r="47" spans="3:12" x14ac:dyDescent="0.25">
      <c r="C47" s="33" t="str">
        <f>CONCATENATE(B40,C40,D40,E40,F40,)</f>
        <v>0000</v>
      </c>
      <c r="D47" s="33" t="str">
        <f>CONCATENATE(D40,E40,F40)</f>
        <v>000</v>
      </c>
      <c r="E47" s="33" t="str">
        <f>CONCATENATE(E40,F40)</f>
        <v>00</v>
      </c>
      <c r="F47" s="33" t="str">
        <f>CONCATENATE(E40,F40)</f>
        <v>00</v>
      </c>
      <c r="G47" s="33" t="str">
        <f>CONCATENATE(G40,H40,I40)</f>
        <v>000</v>
      </c>
      <c r="H47" s="33" t="str">
        <f>CONCATENATE(H40,I40)</f>
        <v>00</v>
      </c>
      <c r="I47" s="33" t="str">
        <f>CONCATENATE(H40,I40)</f>
        <v>00</v>
      </c>
      <c r="J47" s="33" t="str">
        <f>CONCATENATE(J40,K40,L40)</f>
        <v>000</v>
      </c>
      <c r="K47" s="33" t="str">
        <f>CONCATENATE(K40,L40)</f>
        <v>00</v>
      </c>
      <c r="L47" s="33" t="str">
        <f>CONCATENATE(K40,L40)</f>
        <v>00</v>
      </c>
    </row>
    <row r="48" spans="3:12" x14ac:dyDescent="0.25">
      <c r="C48" s="33" t="str">
        <f>IF(C40=0,"",IF(C47="00000","",IF(C47="10000","",IF(C47="11000","",IF(C47="12000","",IF(C47="13000","",IF(C47="14000","",IF(C47="15000",""))))))))</f>
        <v/>
      </c>
      <c r="D48" s="33" t="str">
        <f>IF(D40=0,"",IF(D47="000","",IF(D47="100"," CIEN MILLONES" )))</f>
        <v/>
      </c>
      <c r="E48" s="33" t="str">
        <f>IF(E40=0,"",IF(E47="00","",IF(E47="10"," DIEZ MILLONES",IF(E47="11"," ONCE MILLONES",IF(E47="12"," DOCE MILLONES",IF(E47="13"," TRECE MILLONES",IF(E47="14"," CATORCE MILLONES",IF(E47="15"," QUINCE MILLONES"))))))))</f>
        <v/>
      </c>
      <c r="F48" s="33" t="str">
        <f>IF(F40=0,"",IF(F47="00","",IF(F47="10","",IF(F47="11","",IF(F47="12","",IF(F47="13","",IF(F47="14","",IF(F47="15",""))))))))</f>
        <v/>
      </c>
      <c r="G48" s="33" t="str">
        <f>IF(G40=0,"",IF(G47="000","",IF(G47="100"," CIEN MIL" )))</f>
        <v/>
      </c>
      <c r="H48" s="33" t="str">
        <f>IF(H40=0,"",IF(H47="00","",IF(H47="10"," DIEZ MIL",IF(H47="11"," ONCE MIL",IF(H47="12"," DOCE MIL",IF(H47="13"," TRECE MIL",IF(H47="14"," CATORCE MIL",IF(H47="15"," QUINCE MIL"))))))))</f>
        <v/>
      </c>
      <c r="I48" s="33" t="str">
        <f>IF(I40=0,"",IF(I47="00","",IF(I47="10","",IF(I47="11","",IF(I47="12","",IF(I47="13","",IF(I47="14","",IF(I47="15",""))))))))</f>
        <v/>
      </c>
      <c r="J48" s="33" t="str">
        <f>IF(J40=0,"",IF(J47="000","",IF(J47="100"," CIEN" )))</f>
        <v/>
      </c>
      <c r="K48" s="33" t="str">
        <f>IF(K40=0,"",IF(K47="00","",IF(K47="10"," DIEZ",IF(K47="11"," ONCE",IF(K47="12"," DOCE",IF(K47="13"," TRECE",IF(K47="14"," CATORCE",IF(K47="15"," QUINCE"))))))))</f>
        <v/>
      </c>
      <c r="L48" s="33" t="str">
        <f>IF(L40=0,"",IF(L47="00","",IF(L47="10","",IF(L47="11","",IF(L47="12","",IF(L47="13","",IF(L47="14","",IF(L47="15",""))))))))</f>
        <v/>
      </c>
    </row>
    <row r="49" spans="3:12" x14ac:dyDescent="0.25">
      <c r="C49" s="33" t="str">
        <f>IF(C48=FALSE,C46,C48)</f>
        <v/>
      </c>
      <c r="D49" s="33" t="b">
        <f>IF(D47="200"," DOSCIENTOS MILLONES",IF(D47="300"," TRESCIENTOS MILLONES",IF(D47="400"," CUATROCIENTOS MILLONES",IF(D47="500"," QUINIENTOS MILLONES",IF(D47="600"," SEISCIENTOS MILLONES",IF(D47="700"," SETECIENTOS MILLONES",IF(D47="800"," OCHOCIENTOS MILLONES",IF(D47="900"," NOVECIENTOS MILLONES"))))))))</f>
        <v>0</v>
      </c>
      <c r="E49" s="33" t="b">
        <f>IF(E47="20"," VEINTE",IF(E47="30"," TREINTA",IF(E47="40"," CUARENTA",IF(E47="50"," CINCUENTA",IF(E47="60"," SESENTA",IF(E47="80"," OCHENTA",IF(E47="90"," NOVENTA")))))))</f>
        <v>0</v>
      </c>
      <c r="F49" s="33" t="str">
        <f>IF(F48=FALSE,F46,F48)</f>
        <v/>
      </c>
      <c r="G49" s="33" t="b">
        <f>IF(G47="200"," DOSCIENTOS MIL",IF(G47="300"," TRESCIENTOS MIL",IF(G47="400"," CUATROCIENTOS MIL",IF(G47="500"," QUINIENTOS MIL",IF(G47="600"," SEISCIENTOS MIL",IF(G47="700"," SETECIENTOS MIL",IF(G47="800"," OCHOCIENTOS MIL",IF(G47="900"," NOVECIENTOS MIL"))))))))</f>
        <v>0</v>
      </c>
      <c r="H49" s="33" t="b">
        <f>IF(H47="20"," VEINTE MIL",IF(H47="30"," TREINTA MIL",IF(H47="40"," CUARENTA MIL",IF(H47="50"," CINCUENTA MIL",IF(H47="60"," SESENTA MIL",IF(H47="80"," OCHENTA MIL",IF(H47="90"," NOVENTA MIL")))))))</f>
        <v>0</v>
      </c>
      <c r="I49" s="33" t="str">
        <f>IF(I48=FALSE,I46,I48)</f>
        <v/>
      </c>
      <c r="J49" s="33" t="str">
        <f>IF(J48=FALSE,J46,J48)</f>
        <v/>
      </c>
      <c r="K49" s="33" t="b">
        <f>IF(K47="20"," VEINTE",IF(K47="30"," TREINTA",IF(K47="40"," CUARENTA",IF(K47="50"," CINCUENTA",IF(K47="60"," SESENTA",IF(K47="80"," OCHENTA",IF(K47="90"," NOVENTA")))))))</f>
        <v>0</v>
      </c>
      <c r="L49" s="33" t="str">
        <f>IF(L48=FALSE,L46,L48)</f>
        <v/>
      </c>
    </row>
    <row r="50" spans="3:12" x14ac:dyDescent="0.25">
      <c r="D50" s="33" t="str">
        <f>IF(D48=FALSE,D46,D48)</f>
        <v/>
      </c>
      <c r="E50" s="33" t="str">
        <f>IF(E48=FALSE,E46,E48)</f>
        <v/>
      </c>
      <c r="F50" s="33" t="str">
        <f>CONCATENATE(C40,D40,E40,F40)</f>
        <v>0000</v>
      </c>
      <c r="G50" s="33" t="str">
        <f>IF(G48=FALSE,G46,G48)</f>
        <v/>
      </c>
      <c r="H50" s="33" t="str">
        <f>IF(H48=FALSE,H46,H48)</f>
        <v/>
      </c>
      <c r="K50" s="33" t="str">
        <f>IF(K48=FALSE,K46,K48)</f>
        <v/>
      </c>
    </row>
    <row r="51" spans="3:12" x14ac:dyDescent="0.25">
      <c r="D51" s="33" t="str">
        <f>IF(D49=FALSE,D50,D49)</f>
        <v/>
      </c>
      <c r="E51" s="33" t="str">
        <f>IF(E49=FALSE,E50,E49)</f>
        <v/>
      </c>
      <c r="F51" s="33" t="str">
        <f>IF(F50="0001","UN MILLÓN",F49)</f>
        <v/>
      </c>
      <c r="G51" s="33" t="str">
        <f>IF(G49=FALSE,G50,G49)</f>
        <v/>
      </c>
      <c r="H51" s="33" t="str">
        <f>IF(H49=FALSE,H50,H49)</f>
        <v/>
      </c>
      <c r="K51" s="33" t="str">
        <f>IF(K49=FALSE,K50,K49)</f>
        <v/>
      </c>
    </row>
    <row r="53" spans="3:12" x14ac:dyDescent="0.25">
      <c r="C53" s="33" t="str">
        <f>C49</f>
        <v/>
      </c>
      <c r="D53" s="33" t="str">
        <f>D51</f>
        <v/>
      </c>
      <c r="E53" s="33" t="str">
        <f>E51</f>
        <v/>
      </c>
      <c r="F53" s="33" t="str">
        <f>F51</f>
        <v/>
      </c>
      <c r="G53" s="33" t="str">
        <f>G51</f>
        <v/>
      </c>
      <c r="H53" s="33" t="str">
        <f>H51</f>
        <v/>
      </c>
      <c r="I53" s="33" t="str">
        <f>I49</f>
        <v/>
      </c>
      <c r="J53" s="33" t="str">
        <f>J49</f>
        <v/>
      </c>
      <c r="K53" s="33" t="str">
        <f>K51</f>
        <v/>
      </c>
      <c r="L53" s="33" t="str">
        <f>L49</f>
        <v/>
      </c>
    </row>
    <row r="60" spans="3:12" x14ac:dyDescent="0.25">
      <c r="C60" s="33" t="str">
        <f>CONCATENATE(C53,D53,E53,F53,G53,H53,I53,J53,K53,L53)</f>
        <v/>
      </c>
    </row>
  </sheetData>
  <mergeCells count="1">
    <mergeCell ref="A5:B23"/>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CuentaCobroPN</vt:lpstr>
      <vt:lpstr>Instrucciones</vt:lpstr>
      <vt:lpstr>Hoja2</vt:lpstr>
      <vt:lpstr>Números a Letras</vt:lpstr>
      <vt:lpstr>CuentaCobroPN!Área_de_impresión</vt:lpstr>
      <vt:lpstr>CuentaCobroPN!Títulos_a_imprimir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Favio Zamora Valero</cp:lastModifiedBy>
  <cp:lastPrinted>2021-04-07T17:05:49Z</cp:lastPrinted>
  <dcterms:created xsi:type="dcterms:W3CDTF">2021-02-11T18:13:15Z</dcterms:created>
  <dcterms:modified xsi:type="dcterms:W3CDTF">2022-03-09T19:18:49Z</dcterms:modified>
</cp:coreProperties>
</file>