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ustomProperty1.bin" ContentType="application/vnd.openxmlformats-officedocument.spreadsheetml.customProperty"/>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bomberosbog-my.sharepoint.com/personal/joabril_bomberosbogota_gov_co/Documents/UAE Bomberos Jose Alberto Abril Bernal - OAP/UAE BOMBEROS BOGOTA 2026/1. PAA 2026 BOGOTA CAMINA SEGURA/MODIF PAA VR 15 A VR 16 - 2026 UAECOB/"/>
    </mc:Choice>
  </mc:AlternateContent>
  <xr:revisionPtr revIDLastSave="653" documentId="8_{6286C17E-A5FA-483B-A3C1-0C4AF7540308}" xr6:coauthVersionLast="47" xr6:coauthVersionMax="47" xr10:uidLastSave="{E52D8439-871F-42D1-AEA6-9FDCA1438F1F}"/>
  <bookViews>
    <workbookView xWindow="-110" yWindow="-110" windowWidth="19420" windowHeight="11500" tabRatio="702" firstSheet="1" activeTab="1" xr2:uid="{00000000-000D-0000-FFFF-FFFF00000000}"/>
  </bookViews>
  <sheets>
    <sheet name="TD PAA Vr 16" sheetId="16" state="hidden" r:id="rId1"/>
    <sheet name="PAA VR16 2026 UAECOB BCS" sheetId="1" r:id="rId2"/>
    <sheet name="Control PAA Vr0" sheetId="9" state="hidden" r:id="rId3"/>
    <sheet name="Distribución Pptal Inv" sheetId="6" state="hidden" r:id="rId4"/>
    <sheet name="TD" sheetId="4" state="hidden" r:id="rId5"/>
    <sheet name="resumen" sheetId="2" state="hidden" r:id="rId6"/>
  </sheets>
  <definedNames>
    <definedName name="_xlnm._FilterDatabase" localSheetId="1" hidden="1">'PAA VR16 2026 UAECOB BCS'!#REF!</definedName>
    <definedName name="_xlnm._FilterDatabase" localSheetId="4" hidden="1">TD!$J$66:$K$66</definedName>
    <definedName name="_Hlk177992892" localSheetId="1">'PAA VR16 2026 UAECOB BCS'!#REF!</definedName>
    <definedName name="Sec_Prog_MGA">#REF!</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9" i="1" l="1"/>
  <c r="AC89" i="1" s="1"/>
  <c r="Y89" i="1"/>
  <c r="Z89" i="1" s="1"/>
  <c r="AB88" i="1"/>
  <c r="AC88" i="1" s="1"/>
  <c r="Y88" i="1"/>
  <c r="Z88" i="1" s="1"/>
  <c r="U5" i="1"/>
  <c r="S88" i="1"/>
  <c r="S89" i="1"/>
  <c r="T88" i="1"/>
  <c r="T89" i="1"/>
  <c r="U88" i="1"/>
  <c r="U89" i="1"/>
  <c r="V88" i="1"/>
  <c r="V89" i="1"/>
  <c r="W88" i="1"/>
  <c r="W89" i="1"/>
  <c r="AI88" i="1"/>
  <c r="AI89" i="1"/>
  <c r="AB87" i="1"/>
  <c r="AC87" i="1" s="1"/>
  <c r="Y87" i="1"/>
  <c r="Z87" i="1" s="1"/>
  <c r="S87" i="1"/>
  <c r="T87" i="1"/>
  <c r="U87" i="1"/>
  <c r="V87" i="1"/>
  <c r="W87" i="1"/>
  <c r="T902" i="1"/>
  <c r="T901" i="1"/>
  <c r="T891" i="1"/>
  <c r="T890" i="1"/>
  <c r="T861" i="1"/>
  <c r="T860" i="1"/>
  <c r="T837" i="1"/>
  <c r="T788" i="1"/>
  <c r="T787" i="1"/>
  <c r="T782" i="1"/>
  <c r="T724" i="1"/>
  <c r="T720" i="1"/>
  <c r="T719" i="1"/>
  <c r="T714" i="1"/>
  <c r="T706" i="1"/>
  <c r="T694" i="1"/>
  <c r="T680" i="1"/>
  <c r="T651" i="1"/>
  <c r="T650" i="1"/>
  <c r="T649" i="1"/>
  <c r="T648" i="1"/>
  <c r="T647" i="1"/>
  <c r="T646" i="1"/>
  <c r="T643" i="1"/>
  <c r="T619" i="1"/>
  <c r="T614" i="1"/>
  <c r="T613" i="1"/>
  <c r="T612" i="1"/>
  <c r="T611" i="1"/>
  <c r="T610" i="1"/>
  <c r="T609" i="1"/>
  <c r="T608" i="1"/>
  <c r="T607" i="1"/>
  <c r="T606" i="1"/>
  <c r="T605" i="1"/>
  <c r="T604" i="1"/>
  <c r="T603" i="1"/>
  <c r="T602" i="1"/>
  <c r="T586" i="1"/>
  <c r="T558"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12" i="1"/>
  <c r="T13"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14"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15" i="1"/>
  <c r="T320" i="1"/>
  <c r="T321" i="1"/>
  <c r="T322" i="1"/>
  <c r="T16"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7" i="1"/>
  <c r="T588" i="1"/>
  <c r="T589" i="1"/>
  <c r="T590" i="1"/>
  <c r="T591" i="1"/>
  <c r="T592" i="1"/>
  <c r="T593" i="1"/>
  <c r="T594" i="1"/>
  <c r="T595" i="1"/>
  <c r="T596" i="1"/>
  <c r="T597" i="1"/>
  <c r="T598" i="1"/>
  <c r="T599" i="1"/>
  <c r="T600" i="1"/>
  <c r="T601" i="1"/>
  <c r="T17" i="1"/>
  <c r="T615" i="1"/>
  <c r="T616" i="1"/>
  <c r="T617" i="1"/>
  <c r="T618" i="1"/>
  <c r="T620" i="1"/>
  <c r="T621" i="1"/>
  <c r="T622" i="1"/>
  <c r="T623" i="1"/>
  <c r="T624" i="1"/>
  <c r="T625" i="1"/>
  <c r="T626" i="1"/>
  <c r="T627" i="1"/>
  <c r="T628" i="1"/>
  <c r="T629" i="1"/>
  <c r="T630" i="1"/>
  <c r="T631" i="1"/>
  <c r="T632" i="1"/>
  <c r="T633" i="1"/>
  <c r="T634" i="1"/>
  <c r="T635" i="1"/>
  <c r="T636" i="1"/>
  <c r="T637" i="1"/>
  <c r="T638" i="1"/>
  <c r="T639" i="1"/>
  <c r="T640" i="1"/>
  <c r="T641" i="1"/>
  <c r="T642" i="1"/>
  <c r="T18" i="1"/>
  <c r="T644" i="1"/>
  <c r="T645" i="1"/>
  <c r="T652" i="1"/>
  <c r="T653" i="1"/>
  <c r="T654" i="1"/>
  <c r="T655" i="1"/>
  <c r="T656" i="1"/>
  <c r="T19" i="1"/>
  <c r="T657" i="1"/>
  <c r="T658" i="1"/>
  <c r="T659" i="1"/>
  <c r="T660" i="1"/>
  <c r="T661" i="1"/>
  <c r="T662" i="1"/>
  <c r="T663" i="1"/>
  <c r="T664" i="1"/>
  <c r="T665" i="1"/>
  <c r="T666" i="1"/>
  <c r="T667" i="1"/>
  <c r="T668" i="1"/>
  <c r="T669" i="1"/>
  <c r="T670" i="1"/>
  <c r="T671" i="1"/>
  <c r="T672" i="1"/>
  <c r="T20" i="1"/>
  <c r="T673" i="1"/>
  <c r="T674" i="1"/>
  <c r="T675" i="1"/>
  <c r="T676" i="1"/>
  <c r="T677" i="1"/>
  <c r="T678" i="1"/>
  <c r="T679" i="1"/>
  <c r="T681" i="1"/>
  <c r="T682" i="1"/>
  <c r="T683" i="1"/>
  <c r="T684" i="1"/>
  <c r="T685" i="1"/>
  <c r="T686" i="1"/>
  <c r="T687" i="1"/>
  <c r="T688" i="1"/>
  <c r="T689" i="1"/>
  <c r="T690" i="1"/>
  <c r="T691" i="1"/>
  <c r="T692" i="1"/>
  <c r="T693" i="1"/>
  <c r="T695" i="1"/>
  <c r="T696" i="1"/>
  <c r="T697" i="1"/>
  <c r="T698" i="1"/>
  <c r="T699" i="1"/>
  <c r="T700" i="1"/>
  <c r="T701" i="1"/>
  <c r="T702" i="1"/>
  <c r="T703" i="1"/>
  <c r="T704" i="1"/>
  <c r="T705" i="1"/>
  <c r="T707" i="1"/>
  <c r="T708" i="1"/>
  <c r="T709" i="1"/>
  <c r="T710" i="1"/>
  <c r="T711" i="1"/>
  <c r="T712" i="1"/>
  <c r="T713" i="1"/>
  <c r="T21" i="1"/>
  <c r="T22" i="1"/>
  <c r="T715" i="1"/>
  <c r="T716" i="1"/>
  <c r="T717" i="1"/>
  <c r="T718" i="1"/>
  <c r="T23" i="1"/>
  <c r="T24" i="1"/>
  <c r="T721" i="1"/>
  <c r="T722" i="1"/>
  <c r="T723" i="1"/>
  <c r="T725" i="1"/>
  <c r="T726" i="1"/>
  <c r="T25" i="1"/>
  <c r="T727" i="1"/>
  <c r="T728" i="1"/>
  <c r="T729" i="1"/>
  <c r="T730" i="1"/>
  <c r="T731" i="1"/>
  <c r="T732" i="1"/>
  <c r="T26" i="1"/>
  <c r="T27"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3" i="1"/>
  <c r="T784" i="1"/>
  <c r="T785" i="1"/>
  <c r="T786" i="1"/>
  <c r="T789" i="1"/>
  <c r="T790" i="1"/>
  <c r="T791" i="1"/>
  <c r="T792" i="1"/>
  <c r="T793" i="1"/>
  <c r="T794" i="1"/>
  <c r="T795" i="1"/>
  <c r="T796" i="1"/>
  <c r="T797" i="1"/>
  <c r="T798" i="1"/>
  <c r="T799" i="1"/>
  <c r="T800" i="1"/>
  <c r="T801" i="1"/>
  <c r="T28"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8" i="1"/>
  <c r="T29" i="1"/>
  <c r="T839" i="1"/>
  <c r="T840" i="1"/>
  <c r="T841" i="1"/>
  <c r="T842" i="1"/>
  <c r="T843" i="1"/>
  <c r="T844" i="1"/>
  <c r="T845" i="1"/>
  <c r="T846" i="1"/>
  <c r="T847" i="1"/>
  <c r="T848" i="1"/>
  <c r="T849" i="1"/>
  <c r="T850" i="1"/>
  <c r="T851" i="1"/>
  <c r="T852" i="1"/>
  <c r="T853" i="1"/>
  <c r="T854" i="1"/>
  <c r="T855" i="1"/>
  <c r="T856" i="1"/>
  <c r="T857" i="1"/>
  <c r="T858" i="1"/>
  <c r="T859" i="1"/>
  <c r="T862" i="1"/>
  <c r="T863" i="1"/>
  <c r="T864" i="1"/>
  <c r="T865" i="1"/>
  <c r="T866" i="1"/>
  <c r="T867" i="1"/>
  <c r="T868" i="1"/>
  <c r="T869" i="1"/>
  <c r="T870" i="1"/>
  <c r="T871" i="1"/>
  <c r="T872" i="1"/>
  <c r="T873" i="1"/>
  <c r="T874" i="1"/>
  <c r="T875" i="1"/>
  <c r="T876" i="1"/>
  <c r="T877" i="1"/>
  <c r="T878" i="1"/>
  <c r="T30" i="1"/>
  <c r="T879" i="1"/>
  <c r="T880" i="1"/>
  <c r="T881" i="1"/>
  <c r="T882" i="1"/>
  <c r="T883" i="1"/>
  <c r="T884" i="1"/>
  <c r="T885" i="1"/>
  <c r="T886" i="1"/>
  <c r="T887" i="1"/>
  <c r="T888" i="1"/>
  <c r="T889" i="1"/>
  <c r="T892" i="1"/>
  <c r="T893" i="1"/>
  <c r="T894" i="1"/>
  <c r="T895" i="1"/>
  <c r="T896" i="1"/>
  <c r="T897" i="1"/>
  <c r="T898" i="1"/>
  <c r="T31" i="1"/>
  <c r="T899" i="1"/>
  <c r="T900" i="1"/>
  <c r="T903" i="1"/>
  <c r="T904" i="1"/>
  <c r="T905" i="1"/>
  <c r="T906" i="1"/>
  <c r="T907" i="1"/>
  <c r="T32"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33" i="1"/>
  <c r="T935" i="1"/>
  <c r="T936" i="1"/>
  <c r="T937" i="1"/>
  <c r="T938"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AB86" i="1"/>
  <c r="AC86" i="1" s="1"/>
  <c r="AB85" i="1"/>
  <c r="AC85" i="1" s="1"/>
  <c r="AB84" i="1"/>
  <c r="AC84" i="1" s="1"/>
  <c r="AB83" i="1"/>
  <c r="AC83" i="1" s="1"/>
  <c r="AB82" i="1"/>
  <c r="AC82" i="1" s="1"/>
  <c r="AB81" i="1"/>
  <c r="AC81" i="1" s="1"/>
  <c r="AB80" i="1"/>
  <c r="AC80" i="1" s="1"/>
  <c r="AB79" i="1"/>
  <c r="AC79" i="1" s="1"/>
  <c r="AB78" i="1"/>
  <c r="AC78" i="1" s="1"/>
  <c r="AB77" i="1"/>
  <c r="AC77" i="1" s="1"/>
  <c r="AB76" i="1"/>
  <c r="AC76" i="1" s="1"/>
  <c r="AB75" i="1"/>
  <c r="AC75" i="1" s="1"/>
  <c r="AB74" i="1"/>
  <c r="AC74" i="1" s="1"/>
  <c r="AB73" i="1"/>
  <c r="AC73" i="1" s="1"/>
  <c r="AB72" i="1"/>
  <c r="AC72" i="1" s="1"/>
  <c r="AB71" i="1"/>
  <c r="AC71" i="1" s="1"/>
  <c r="AB70" i="1"/>
  <c r="AC70" i="1" s="1"/>
  <c r="AB69" i="1"/>
  <c r="AC69" i="1" s="1"/>
  <c r="AB68" i="1"/>
  <c r="AC68" i="1" s="1"/>
  <c r="Y86" i="1"/>
  <c r="Z86" i="1" s="1"/>
  <c r="Y85" i="1"/>
  <c r="Z85" i="1" s="1"/>
  <c r="AD85" i="1" s="1"/>
  <c r="AF85" i="1" s="1"/>
  <c r="Y84" i="1"/>
  <c r="Z84" i="1" s="1"/>
  <c r="AD84" i="1" s="1"/>
  <c r="AF84" i="1" s="1"/>
  <c r="Y83" i="1"/>
  <c r="Z83" i="1" s="1"/>
  <c r="AD83" i="1" s="1"/>
  <c r="AF83" i="1" s="1"/>
  <c r="Y82" i="1"/>
  <c r="Z82" i="1" s="1"/>
  <c r="Y81" i="1"/>
  <c r="Z81" i="1" s="1"/>
  <c r="Y80" i="1"/>
  <c r="Z80" i="1" s="1"/>
  <c r="Y79" i="1"/>
  <c r="Z79" i="1" s="1"/>
  <c r="Y78" i="1"/>
  <c r="Z78" i="1" s="1"/>
  <c r="Y77" i="1"/>
  <c r="Z77" i="1" s="1"/>
  <c r="Y76" i="1"/>
  <c r="Z76" i="1" s="1"/>
  <c r="Y75" i="1"/>
  <c r="Z75" i="1" s="1"/>
  <c r="Y74" i="1"/>
  <c r="Z74" i="1" s="1"/>
  <c r="Y73" i="1"/>
  <c r="Z73" i="1" s="1"/>
  <c r="Y72" i="1"/>
  <c r="Z72" i="1" s="1"/>
  <c r="Y71" i="1"/>
  <c r="Z71" i="1" s="1"/>
  <c r="Y70" i="1"/>
  <c r="Z70" i="1" s="1"/>
  <c r="Y69" i="1"/>
  <c r="Z69" i="1" s="1"/>
  <c r="Y68" i="1"/>
  <c r="Z68" i="1" s="1"/>
  <c r="S68" i="1"/>
  <c r="S69" i="1"/>
  <c r="S70" i="1"/>
  <c r="S71" i="1"/>
  <c r="S72" i="1"/>
  <c r="S73" i="1"/>
  <c r="S74" i="1"/>
  <c r="S75" i="1"/>
  <c r="S76" i="1"/>
  <c r="S77" i="1"/>
  <c r="S78" i="1"/>
  <c r="S79" i="1"/>
  <c r="S80" i="1"/>
  <c r="S81" i="1"/>
  <c r="S82" i="1"/>
  <c r="S83" i="1"/>
  <c r="S84" i="1"/>
  <c r="S85" i="1"/>
  <c r="S86" i="1"/>
  <c r="U68" i="1"/>
  <c r="U69" i="1"/>
  <c r="U70" i="1"/>
  <c r="U71" i="1"/>
  <c r="U72" i="1"/>
  <c r="U73" i="1"/>
  <c r="U74" i="1"/>
  <c r="U75" i="1"/>
  <c r="U76" i="1"/>
  <c r="U77" i="1"/>
  <c r="U78" i="1"/>
  <c r="U79" i="1"/>
  <c r="U80" i="1"/>
  <c r="U81" i="1"/>
  <c r="U82" i="1"/>
  <c r="U83" i="1"/>
  <c r="U84" i="1"/>
  <c r="U85" i="1"/>
  <c r="U86" i="1"/>
  <c r="V68" i="1"/>
  <c r="V69" i="1"/>
  <c r="V70" i="1"/>
  <c r="V71" i="1"/>
  <c r="V72" i="1"/>
  <c r="V73" i="1"/>
  <c r="V74" i="1"/>
  <c r="V75" i="1"/>
  <c r="V76" i="1"/>
  <c r="V77" i="1"/>
  <c r="V78" i="1"/>
  <c r="V79" i="1"/>
  <c r="V80" i="1"/>
  <c r="V81" i="1"/>
  <c r="V82" i="1"/>
  <c r="V83" i="1"/>
  <c r="V84" i="1"/>
  <c r="V85" i="1"/>
  <c r="V86" i="1"/>
  <c r="W68" i="1"/>
  <c r="W69" i="1"/>
  <c r="W70" i="1"/>
  <c r="W71" i="1"/>
  <c r="W72" i="1"/>
  <c r="W73" i="1"/>
  <c r="W74" i="1"/>
  <c r="W75" i="1"/>
  <c r="W76" i="1"/>
  <c r="W77" i="1"/>
  <c r="W78" i="1"/>
  <c r="W79" i="1"/>
  <c r="W80" i="1"/>
  <c r="W81" i="1"/>
  <c r="W82" i="1"/>
  <c r="AE82" i="1" s="1"/>
  <c r="W83" i="1"/>
  <c r="W84" i="1"/>
  <c r="W85" i="1"/>
  <c r="W86" i="1"/>
  <c r="AE68" i="1"/>
  <c r="AE69" i="1"/>
  <c r="AE70" i="1"/>
  <c r="AE71" i="1"/>
  <c r="AE72" i="1"/>
  <c r="AE73" i="1"/>
  <c r="AE74" i="1"/>
  <c r="AE75" i="1"/>
  <c r="AB67" i="1"/>
  <c r="AC67" i="1" s="1"/>
  <c r="Y67" i="1"/>
  <c r="Z67" i="1" s="1"/>
  <c r="S67" i="1"/>
  <c r="U67" i="1"/>
  <c r="V67" i="1"/>
  <c r="W67" i="1"/>
  <c r="AB66" i="1"/>
  <c r="AC66" i="1" s="1"/>
  <c r="AB65" i="1"/>
  <c r="AC65" i="1" s="1"/>
  <c r="AB64" i="1"/>
  <c r="AC64" i="1" s="1"/>
  <c r="AB63" i="1"/>
  <c r="AC63" i="1" s="1"/>
  <c r="AB62" i="1"/>
  <c r="AC62" i="1" s="1"/>
  <c r="AB61" i="1"/>
  <c r="AC61" i="1" s="1"/>
  <c r="AB60" i="1"/>
  <c r="AC60" i="1" s="1"/>
  <c r="Y66" i="1"/>
  <c r="Z66" i="1" s="1"/>
  <c r="Y65" i="1"/>
  <c r="Z65" i="1" s="1"/>
  <c r="Y64" i="1"/>
  <c r="Z64" i="1" s="1"/>
  <c r="Y63" i="1"/>
  <c r="Z63" i="1" s="1"/>
  <c r="Y62" i="1"/>
  <c r="Z62" i="1" s="1"/>
  <c r="Y61" i="1"/>
  <c r="Z61" i="1" s="1"/>
  <c r="Y60" i="1"/>
  <c r="Z60" i="1" s="1"/>
  <c r="S60" i="1"/>
  <c r="S61" i="1"/>
  <c r="S62" i="1"/>
  <c r="S63" i="1"/>
  <c r="S64" i="1"/>
  <c r="S65" i="1"/>
  <c r="S66" i="1"/>
  <c r="U60" i="1"/>
  <c r="U61" i="1"/>
  <c r="U62" i="1"/>
  <c r="U63" i="1"/>
  <c r="U64" i="1"/>
  <c r="U65" i="1"/>
  <c r="U66" i="1"/>
  <c r="V60" i="1"/>
  <c r="V61" i="1"/>
  <c r="V62" i="1"/>
  <c r="V63" i="1"/>
  <c r="V64" i="1"/>
  <c r="V65" i="1"/>
  <c r="V66" i="1"/>
  <c r="W60" i="1"/>
  <c r="W61" i="1"/>
  <c r="W62" i="1"/>
  <c r="W63" i="1"/>
  <c r="W64" i="1"/>
  <c r="W65" i="1"/>
  <c r="W66" i="1"/>
  <c r="AB59" i="1"/>
  <c r="AC59" i="1" s="1"/>
  <c r="Y59" i="1"/>
  <c r="Z59" i="1" s="1"/>
  <c r="AD59" i="1" s="1"/>
  <c r="AF59" i="1" s="1"/>
  <c r="S59" i="1"/>
  <c r="U59" i="1"/>
  <c r="V59" i="1"/>
  <c r="W59" i="1"/>
  <c r="AB58" i="1"/>
  <c r="AC58" i="1" s="1"/>
  <c r="AB57" i="1"/>
  <c r="AC57" i="1" s="1"/>
  <c r="AB56" i="1"/>
  <c r="AC56" i="1" s="1"/>
  <c r="AB55" i="1"/>
  <c r="AC55" i="1" s="1"/>
  <c r="AB54" i="1"/>
  <c r="AC54" i="1" s="1"/>
  <c r="AB53" i="1"/>
  <c r="AC53" i="1" s="1"/>
  <c r="AB52" i="1"/>
  <c r="AC52" i="1" s="1"/>
  <c r="Y58" i="1"/>
  <c r="Z58" i="1" s="1"/>
  <c r="Y57" i="1"/>
  <c r="Z57" i="1" s="1"/>
  <c r="Y56" i="1"/>
  <c r="Z56" i="1" s="1"/>
  <c r="Y55" i="1"/>
  <c r="Z55" i="1" s="1"/>
  <c r="Y54" i="1"/>
  <c r="Z54" i="1" s="1"/>
  <c r="Y53" i="1"/>
  <c r="Z53" i="1" s="1"/>
  <c r="Y52" i="1"/>
  <c r="Z52" i="1" s="1"/>
  <c r="S52" i="1"/>
  <c r="S53" i="1"/>
  <c r="S54" i="1"/>
  <c r="S55" i="1"/>
  <c r="S56" i="1"/>
  <c r="S57" i="1"/>
  <c r="S58" i="1"/>
  <c r="U52" i="1"/>
  <c r="U53" i="1"/>
  <c r="U54" i="1"/>
  <c r="U55" i="1"/>
  <c r="U56" i="1"/>
  <c r="U57" i="1"/>
  <c r="U58" i="1"/>
  <c r="V52" i="1"/>
  <c r="V53" i="1"/>
  <c r="V54" i="1"/>
  <c r="V55" i="1"/>
  <c r="V56" i="1"/>
  <c r="V57" i="1"/>
  <c r="V58" i="1"/>
  <c r="W52" i="1"/>
  <c r="AE52" i="1" s="1"/>
  <c r="W53" i="1"/>
  <c r="AE53" i="1" s="1"/>
  <c r="W54" i="1"/>
  <c r="AE54" i="1" s="1"/>
  <c r="W55" i="1"/>
  <c r="W56" i="1"/>
  <c r="AE56" i="1" s="1"/>
  <c r="W57" i="1"/>
  <c r="AE57" i="1" s="1"/>
  <c r="W58" i="1"/>
  <c r="AE55" i="1"/>
  <c r="AB51" i="1"/>
  <c r="AC51" i="1" s="1"/>
  <c r="AB50" i="1"/>
  <c r="AC50" i="1" s="1"/>
  <c r="Y51" i="1"/>
  <c r="Z51" i="1" s="1"/>
  <c r="Y50" i="1"/>
  <c r="Z50" i="1" s="1"/>
  <c r="S50" i="1"/>
  <c r="S51" i="1"/>
  <c r="U50" i="1"/>
  <c r="U51" i="1"/>
  <c r="V50" i="1"/>
  <c r="V51" i="1"/>
  <c r="W50" i="1"/>
  <c r="W51" i="1"/>
  <c r="AB49" i="1"/>
  <c r="AC49" i="1" s="1"/>
  <c r="Y49" i="1"/>
  <c r="Z49" i="1" s="1"/>
  <c r="S49" i="1"/>
  <c r="U49" i="1"/>
  <c r="V49" i="1"/>
  <c r="W49" i="1"/>
  <c r="AB48" i="1"/>
  <c r="AB47" i="1"/>
  <c r="AB46" i="1"/>
  <c r="AB45" i="1"/>
  <c r="Y48" i="1"/>
  <c r="Z48" i="1" s="1"/>
  <c r="Y47" i="1"/>
  <c r="Y46" i="1"/>
  <c r="Z46" i="1" s="1"/>
  <c r="Y45" i="1"/>
  <c r="Z45" i="1" s="1"/>
  <c r="S46" i="1"/>
  <c r="S47" i="1"/>
  <c r="S48" i="1"/>
  <c r="U46" i="1"/>
  <c r="U47" i="1"/>
  <c r="U48" i="1"/>
  <c r="V46" i="1"/>
  <c r="V47" i="1"/>
  <c r="V48" i="1"/>
  <c r="W46" i="1"/>
  <c r="AE46" i="1" s="1"/>
  <c r="W47" i="1"/>
  <c r="W48" i="1"/>
  <c r="Z47" i="1"/>
  <c r="AC46" i="1"/>
  <c r="AC47" i="1"/>
  <c r="AC48" i="1"/>
  <c r="S45" i="1"/>
  <c r="U45" i="1"/>
  <c r="V45" i="1"/>
  <c r="W45" i="1"/>
  <c r="AC45" i="1"/>
  <c r="AB44" i="1"/>
  <c r="AC44" i="1" s="1"/>
  <c r="AB43" i="1"/>
  <c r="AC43" i="1" s="1"/>
  <c r="AB42" i="1"/>
  <c r="AC42" i="1" s="1"/>
  <c r="AB41" i="1"/>
  <c r="AC41" i="1" s="1"/>
  <c r="AB40" i="1"/>
  <c r="AC40" i="1" s="1"/>
  <c r="AB39" i="1"/>
  <c r="AC39" i="1" s="1"/>
  <c r="AB38" i="1"/>
  <c r="AC38" i="1" s="1"/>
  <c r="AB37" i="1"/>
  <c r="AC37" i="1" s="1"/>
  <c r="AB36" i="1"/>
  <c r="AC36" i="1" s="1"/>
  <c r="Y44" i="1"/>
  <c r="Z44" i="1" s="1"/>
  <c r="Y43" i="1"/>
  <c r="Z43" i="1" s="1"/>
  <c r="Y42" i="1"/>
  <c r="Z42" i="1" s="1"/>
  <c r="Y41" i="1"/>
  <c r="Z41" i="1" s="1"/>
  <c r="Y40" i="1"/>
  <c r="Z40" i="1" s="1"/>
  <c r="Y39" i="1"/>
  <c r="Z39" i="1" s="1"/>
  <c r="Y38" i="1"/>
  <c r="Z38" i="1" s="1"/>
  <c r="Y37" i="1"/>
  <c r="Z37" i="1" s="1"/>
  <c r="Y36" i="1"/>
  <c r="Z36" i="1" s="1"/>
  <c r="S36" i="1"/>
  <c r="S37" i="1"/>
  <c r="S38" i="1"/>
  <c r="S39" i="1"/>
  <c r="S40" i="1"/>
  <c r="S41" i="1"/>
  <c r="S42" i="1"/>
  <c r="S43" i="1"/>
  <c r="S44" i="1"/>
  <c r="U36" i="1"/>
  <c r="U37" i="1"/>
  <c r="U38" i="1"/>
  <c r="U39" i="1"/>
  <c r="U40" i="1"/>
  <c r="U41" i="1"/>
  <c r="U42" i="1"/>
  <c r="U43" i="1"/>
  <c r="U44" i="1"/>
  <c r="V36" i="1"/>
  <c r="V37" i="1"/>
  <c r="V38" i="1"/>
  <c r="V39" i="1"/>
  <c r="V40" i="1"/>
  <c r="V41" i="1"/>
  <c r="V42" i="1"/>
  <c r="V43" i="1"/>
  <c r="V44" i="1"/>
  <c r="W36" i="1"/>
  <c r="W37" i="1"/>
  <c r="W38" i="1"/>
  <c r="W39" i="1"/>
  <c r="W40" i="1"/>
  <c r="W41" i="1"/>
  <c r="W42" i="1"/>
  <c r="W43" i="1"/>
  <c r="W44" i="1"/>
  <c r="AB35" i="1"/>
  <c r="AC35" i="1" s="1"/>
  <c r="Y35" i="1"/>
  <c r="Z35" i="1" s="1"/>
  <c r="S35" i="1"/>
  <c r="U35" i="1"/>
  <c r="V35" i="1"/>
  <c r="W35" i="1"/>
  <c r="AB34" i="1"/>
  <c r="AC34" i="1" s="1"/>
  <c r="Y34" i="1"/>
  <c r="Z34" i="1" s="1"/>
  <c r="S34" i="1"/>
  <c r="U34" i="1"/>
  <c r="V34" i="1"/>
  <c r="W34" i="1"/>
  <c r="J680" i="1"/>
  <c r="AB938" i="1"/>
  <c r="AB937" i="1"/>
  <c r="AB936" i="1"/>
  <c r="AB935" i="1"/>
  <c r="AB33" i="1"/>
  <c r="AB934" i="1"/>
  <c r="AB933" i="1"/>
  <c r="AB932" i="1"/>
  <c r="AB931" i="1"/>
  <c r="AB930" i="1"/>
  <c r="AB929" i="1"/>
  <c r="AB928" i="1"/>
  <c r="AB927" i="1"/>
  <c r="AB926" i="1"/>
  <c r="AB925" i="1"/>
  <c r="AB924" i="1"/>
  <c r="AB923" i="1"/>
  <c r="AB922" i="1"/>
  <c r="AB921" i="1"/>
  <c r="AB920" i="1"/>
  <c r="AB919" i="1"/>
  <c r="AB918" i="1"/>
  <c r="AB917" i="1"/>
  <c r="AB916" i="1"/>
  <c r="AB915" i="1"/>
  <c r="AB914" i="1"/>
  <c r="AB913" i="1"/>
  <c r="AB912" i="1"/>
  <c r="AB911" i="1"/>
  <c r="AB910" i="1"/>
  <c r="AB909" i="1"/>
  <c r="AB908" i="1"/>
  <c r="AB32" i="1"/>
  <c r="AB907" i="1"/>
  <c r="AB906" i="1"/>
  <c r="AB905" i="1"/>
  <c r="AB904" i="1"/>
  <c r="AB903" i="1"/>
  <c r="Y938" i="1"/>
  <c r="Y937" i="1"/>
  <c r="Y936" i="1"/>
  <c r="Y935" i="1"/>
  <c r="Y33" i="1"/>
  <c r="Y934" i="1"/>
  <c r="Y933" i="1"/>
  <c r="Y932" i="1"/>
  <c r="Y931" i="1"/>
  <c r="Y930" i="1"/>
  <c r="Y929" i="1"/>
  <c r="Y928" i="1"/>
  <c r="Y927" i="1"/>
  <c r="Y926" i="1"/>
  <c r="Y925" i="1"/>
  <c r="Y924" i="1"/>
  <c r="Y923" i="1"/>
  <c r="Y922" i="1"/>
  <c r="Y921" i="1"/>
  <c r="Y920" i="1"/>
  <c r="Y919" i="1"/>
  <c r="Y918" i="1"/>
  <c r="Y917" i="1"/>
  <c r="Y916" i="1"/>
  <c r="Y915" i="1"/>
  <c r="Y914" i="1"/>
  <c r="Y913" i="1"/>
  <c r="Y912" i="1"/>
  <c r="Y911" i="1"/>
  <c r="Y910" i="1"/>
  <c r="Y909" i="1"/>
  <c r="Y908" i="1"/>
  <c r="Y32" i="1"/>
  <c r="Y907" i="1"/>
  <c r="Y906" i="1"/>
  <c r="Y905" i="1"/>
  <c r="Y904" i="1"/>
  <c r="Y903" i="1"/>
  <c r="S903" i="1"/>
  <c r="S904" i="1"/>
  <c r="S905" i="1"/>
  <c r="S906" i="1"/>
  <c r="S907" i="1"/>
  <c r="S32"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33" i="1"/>
  <c r="S935" i="1"/>
  <c r="S936" i="1"/>
  <c r="S937" i="1"/>
  <c r="S938" i="1"/>
  <c r="U903" i="1"/>
  <c r="U904" i="1"/>
  <c r="U905" i="1"/>
  <c r="U906" i="1"/>
  <c r="U907" i="1"/>
  <c r="U32"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33" i="1"/>
  <c r="U935" i="1"/>
  <c r="U936" i="1"/>
  <c r="U937" i="1"/>
  <c r="U938" i="1"/>
  <c r="V903" i="1"/>
  <c r="V904" i="1"/>
  <c r="V905" i="1"/>
  <c r="V906" i="1"/>
  <c r="V907" i="1"/>
  <c r="V32"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33" i="1"/>
  <c r="V935" i="1"/>
  <c r="V936" i="1"/>
  <c r="V937" i="1"/>
  <c r="V938" i="1"/>
  <c r="W903" i="1"/>
  <c r="W904" i="1"/>
  <c r="W905" i="1"/>
  <c r="W906" i="1"/>
  <c r="W907" i="1"/>
  <c r="W32"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33" i="1"/>
  <c r="W935" i="1"/>
  <c r="W936" i="1"/>
  <c r="W937" i="1"/>
  <c r="W938" i="1"/>
  <c r="AB902" i="1"/>
  <c r="AB901" i="1"/>
  <c r="AB900" i="1"/>
  <c r="AC900" i="1" s="1"/>
  <c r="Y902" i="1"/>
  <c r="Z902" i="1" s="1"/>
  <c r="Y901" i="1"/>
  <c r="Z901" i="1" s="1"/>
  <c r="Y900" i="1"/>
  <c r="S900" i="1"/>
  <c r="S901" i="1"/>
  <c r="S902" i="1"/>
  <c r="U900" i="1"/>
  <c r="U901" i="1"/>
  <c r="U902" i="1"/>
  <c r="V900" i="1"/>
  <c r="V901" i="1"/>
  <c r="V902" i="1"/>
  <c r="W900" i="1"/>
  <c r="W901" i="1"/>
  <c r="W902" i="1"/>
  <c r="AC902" i="1"/>
  <c r="AB899" i="1"/>
  <c r="AB31" i="1"/>
  <c r="AC31" i="1" s="1"/>
  <c r="AB898" i="1"/>
  <c r="AC898" i="1" s="1"/>
  <c r="AB897" i="1"/>
  <c r="AB896" i="1"/>
  <c r="AB895" i="1"/>
  <c r="AB894" i="1"/>
  <c r="AC894" i="1" s="1"/>
  <c r="AB893" i="1"/>
  <c r="AC893" i="1" s="1"/>
  <c r="AB892" i="1"/>
  <c r="Y899" i="1"/>
  <c r="Y31" i="1"/>
  <c r="Z31" i="1" s="1"/>
  <c r="Y898" i="1"/>
  <c r="Z898" i="1" s="1"/>
  <c r="Y897" i="1"/>
  <c r="Y896" i="1"/>
  <c r="Y895" i="1"/>
  <c r="Z895" i="1" s="1"/>
  <c r="Y894" i="1"/>
  <c r="Z894" i="1" s="1"/>
  <c r="Y893" i="1"/>
  <c r="Y892" i="1"/>
  <c r="S892" i="1"/>
  <c r="S893" i="1"/>
  <c r="S894" i="1"/>
  <c r="S895" i="1"/>
  <c r="S896" i="1"/>
  <c r="S897" i="1"/>
  <c r="S898" i="1"/>
  <c r="S31" i="1"/>
  <c r="S899" i="1"/>
  <c r="U892" i="1"/>
  <c r="U893" i="1"/>
  <c r="U894" i="1"/>
  <c r="U895" i="1"/>
  <c r="U896" i="1"/>
  <c r="U897" i="1"/>
  <c r="U898" i="1"/>
  <c r="U31" i="1"/>
  <c r="U899" i="1"/>
  <c r="V892" i="1"/>
  <c r="V893" i="1"/>
  <c r="V894" i="1"/>
  <c r="V895" i="1"/>
  <c r="V896" i="1"/>
  <c r="V897" i="1"/>
  <c r="V898" i="1"/>
  <c r="V31" i="1"/>
  <c r="V899" i="1"/>
  <c r="W892" i="1"/>
  <c r="W893" i="1"/>
  <c r="W894" i="1"/>
  <c r="W895" i="1"/>
  <c r="W896" i="1"/>
  <c r="W897" i="1"/>
  <c r="W898" i="1"/>
  <c r="W31" i="1"/>
  <c r="W899" i="1"/>
  <c r="AB889" i="1"/>
  <c r="AB888" i="1"/>
  <c r="Y889" i="1"/>
  <c r="Y888" i="1"/>
  <c r="AB891" i="1"/>
  <c r="AB890" i="1"/>
  <c r="Y891" i="1"/>
  <c r="Y890" i="1"/>
  <c r="AB887" i="1"/>
  <c r="Y887" i="1"/>
  <c r="S887" i="1"/>
  <c r="S888" i="1"/>
  <c r="S889" i="1"/>
  <c r="S890" i="1"/>
  <c r="S891" i="1"/>
  <c r="U887" i="1"/>
  <c r="U888" i="1"/>
  <c r="U889" i="1"/>
  <c r="U890" i="1"/>
  <c r="U891" i="1"/>
  <c r="V887" i="1"/>
  <c r="V888" i="1"/>
  <c r="V889" i="1"/>
  <c r="V890" i="1"/>
  <c r="V891" i="1"/>
  <c r="W887" i="1"/>
  <c r="W888" i="1"/>
  <c r="W889" i="1"/>
  <c r="W890" i="1"/>
  <c r="W891" i="1"/>
  <c r="AB886" i="1"/>
  <c r="AC886" i="1" s="1"/>
  <c r="Y886" i="1"/>
  <c r="Z886" i="1" s="1"/>
  <c r="S886" i="1"/>
  <c r="U886" i="1"/>
  <c r="V886" i="1"/>
  <c r="W886" i="1"/>
  <c r="AB885" i="1"/>
  <c r="AB884" i="1"/>
  <c r="Y885" i="1"/>
  <c r="Y884" i="1"/>
  <c r="S884" i="1"/>
  <c r="S885" i="1"/>
  <c r="U884" i="1"/>
  <c r="U885" i="1"/>
  <c r="V884" i="1"/>
  <c r="V885" i="1"/>
  <c r="W884" i="1"/>
  <c r="W885" i="1"/>
  <c r="J685" i="1"/>
  <c r="J695" i="1"/>
  <c r="J675" i="1"/>
  <c r="J684" i="1"/>
  <c r="J454" i="1"/>
  <c r="Q6" i="1" s="1"/>
  <c r="AB883" i="1"/>
  <c r="AB882" i="1"/>
  <c r="AB881" i="1"/>
  <c r="Y883" i="1"/>
  <c r="Y882" i="1"/>
  <c r="Y881" i="1"/>
  <c r="S881" i="1"/>
  <c r="S882" i="1"/>
  <c r="S883" i="1"/>
  <c r="U881" i="1"/>
  <c r="U882" i="1"/>
  <c r="U883" i="1"/>
  <c r="V881" i="1"/>
  <c r="V882" i="1"/>
  <c r="V883" i="1"/>
  <c r="W881" i="1"/>
  <c r="W882" i="1"/>
  <c r="W883" i="1"/>
  <c r="AB869" i="1"/>
  <c r="Y869" i="1"/>
  <c r="AB880" i="1"/>
  <c r="AB879" i="1"/>
  <c r="Y880" i="1"/>
  <c r="Y879" i="1"/>
  <c r="S880" i="1"/>
  <c r="U880" i="1"/>
  <c r="V880" i="1"/>
  <c r="W880" i="1"/>
  <c r="S869" i="1"/>
  <c r="U869" i="1"/>
  <c r="V869" i="1"/>
  <c r="W869" i="1"/>
  <c r="AB30" i="1"/>
  <c r="Y30" i="1"/>
  <c r="S30" i="1"/>
  <c r="S879" i="1"/>
  <c r="U30" i="1"/>
  <c r="U879" i="1"/>
  <c r="V30" i="1"/>
  <c r="V879" i="1"/>
  <c r="W30" i="1"/>
  <c r="W879" i="1"/>
  <c r="AB878" i="1"/>
  <c r="AC878" i="1" s="1"/>
  <c r="Y878" i="1"/>
  <c r="S878" i="1"/>
  <c r="U878" i="1"/>
  <c r="V878" i="1"/>
  <c r="W878" i="1"/>
  <c r="AB877" i="1"/>
  <c r="AB876" i="1"/>
  <c r="AB875" i="1"/>
  <c r="AB874" i="1"/>
  <c r="AB873" i="1"/>
  <c r="AB872" i="1"/>
  <c r="AB871" i="1"/>
  <c r="Y877" i="1"/>
  <c r="Y876" i="1"/>
  <c r="Y875" i="1"/>
  <c r="Y874" i="1"/>
  <c r="Y873" i="1"/>
  <c r="Y872" i="1"/>
  <c r="Y871" i="1"/>
  <c r="S871" i="1"/>
  <c r="S872" i="1"/>
  <c r="S873" i="1"/>
  <c r="S874" i="1"/>
  <c r="S875" i="1"/>
  <c r="S876" i="1"/>
  <c r="S877" i="1"/>
  <c r="U871" i="1"/>
  <c r="U872" i="1"/>
  <c r="U873" i="1"/>
  <c r="U874" i="1"/>
  <c r="U875" i="1"/>
  <c r="U876" i="1"/>
  <c r="U877" i="1"/>
  <c r="V871" i="1"/>
  <c r="V872" i="1"/>
  <c r="V873" i="1"/>
  <c r="V874" i="1"/>
  <c r="V875" i="1"/>
  <c r="V876" i="1"/>
  <c r="V877" i="1"/>
  <c r="W871" i="1"/>
  <c r="W872" i="1"/>
  <c r="W873" i="1"/>
  <c r="W874" i="1"/>
  <c r="W875" i="1"/>
  <c r="W876" i="1"/>
  <c r="W877" i="1"/>
  <c r="AB870" i="1"/>
  <c r="Y870" i="1"/>
  <c r="S870" i="1"/>
  <c r="U870" i="1"/>
  <c r="V870" i="1"/>
  <c r="W870" i="1"/>
  <c r="AB868" i="1"/>
  <c r="Y868" i="1"/>
  <c r="S868" i="1"/>
  <c r="U868" i="1"/>
  <c r="V868" i="1"/>
  <c r="W868" i="1"/>
  <c r="AB867" i="1"/>
  <c r="AB866" i="1"/>
  <c r="AB865" i="1"/>
  <c r="Y867" i="1"/>
  <c r="Y866" i="1"/>
  <c r="Y865" i="1"/>
  <c r="S865" i="1"/>
  <c r="S866" i="1"/>
  <c r="S867" i="1"/>
  <c r="U865" i="1"/>
  <c r="U866" i="1"/>
  <c r="U867" i="1"/>
  <c r="V865" i="1"/>
  <c r="V866" i="1"/>
  <c r="V867" i="1"/>
  <c r="W865" i="1"/>
  <c r="W866" i="1"/>
  <c r="W867" i="1"/>
  <c r="AB864" i="1"/>
  <c r="AB863" i="1"/>
  <c r="Y864" i="1"/>
  <c r="Y863" i="1"/>
  <c r="S864" i="1"/>
  <c r="U864" i="1"/>
  <c r="V864" i="1"/>
  <c r="W864" i="1"/>
  <c r="S863" i="1"/>
  <c r="U863" i="1"/>
  <c r="V863" i="1"/>
  <c r="W863" i="1"/>
  <c r="AB862" i="1"/>
  <c r="AC862" i="1" s="1"/>
  <c r="Y862" i="1"/>
  <c r="Z862" i="1" s="1"/>
  <c r="S862" i="1"/>
  <c r="U862" i="1"/>
  <c r="V862" i="1"/>
  <c r="W862" i="1"/>
  <c r="AB861" i="1"/>
  <c r="AC861" i="1" s="1"/>
  <c r="Y861" i="1"/>
  <c r="Z861" i="1" s="1"/>
  <c r="AB860" i="1"/>
  <c r="AC860" i="1" s="1"/>
  <c r="Y860" i="1"/>
  <c r="Z860" i="1" s="1"/>
  <c r="S861" i="1"/>
  <c r="U861" i="1"/>
  <c r="V861" i="1"/>
  <c r="W861" i="1"/>
  <c r="S860" i="1"/>
  <c r="U860" i="1"/>
  <c r="V860" i="1"/>
  <c r="W860" i="1"/>
  <c r="S320" i="1"/>
  <c r="U320" i="1"/>
  <c r="V320" i="1"/>
  <c r="W320" i="1"/>
  <c r="Y320" i="1"/>
  <c r="Z320" i="1" s="1"/>
  <c r="AB320" i="1"/>
  <c r="AC320" i="1" s="1"/>
  <c r="S712" i="1"/>
  <c r="U712" i="1"/>
  <c r="V712" i="1"/>
  <c r="W712" i="1"/>
  <c r="Y712" i="1"/>
  <c r="Z712" i="1" s="1"/>
  <c r="AB712" i="1"/>
  <c r="AC712" i="1" s="1"/>
  <c r="AB859" i="1"/>
  <c r="AC859" i="1" s="1"/>
  <c r="Y859" i="1"/>
  <c r="Z859" i="1" s="1"/>
  <c r="AB858" i="1"/>
  <c r="AC858" i="1" s="1"/>
  <c r="Y858" i="1"/>
  <c r="Z858" i="1" s="1"/>
  <c r="AB857" i="1"/>
  <c r="AC857" i="1" s="1"/>
  <c r="Y857" i="1"/>
  <c r="Z857" i="1" s="1"/>
  <c r="S859" i="1"/>
  <c r="U859" i="1"/>
  <c r="V859" i="1"/>
  <c r="W859" i="1"/>
  <c r="S858" i="1"/>
  <c r="U858" i="1"/>
  <c r="V858" i="1"/>
  <c r="W858" i="1"/>
  <c r="S857" i="1"/>
  <c r="U857" i="1"/>
  <c r="V857" i="1"/>
  <c r="W857" i="1"/>
  <c r="AB856" i="1"/>
  <c r="AC856" i="1" s="1"/>
  <c r="AB855" i="1"/>
  <c r="AC855" i="1" s="1"/>
  <c r="AB854" i="1"/>
  <c r="AC854" i="1" s="1"/>
  <c r="AB853" i="1"/>
  <c r="AC853" i="1" s="1"/>
  <c r="AB852" i="1"/>
  <c r="AC852" i="1" s="1"/>
  <c r="Y856" i="1"/>
  <c r="Z856" i="1" s="1"/>
  <c r="Y855" i="1"/>
  <c r="Z855" i="1" s="1"/>
  <c r="Y854" i="1"/>
  <c r="Z854" i="1" s="1"/>
  <c r="Y853" i="1"/>
  <c r="Z853" i="1" s="1"/>
  <c r="Y852" i="1"/>
  <c r="Z852" i="1" s="1"/>
  <c r="S856" i="1"/>
  <c r="U856" i="1"/>
  <c r="V856" i="1"/>
  <c r="W856" i="1"/>
  <c r="S855" i="1"/>
  <c r="U855" i="1"/>
  <c r="V855" i="1"/>
  <c r="W855" i="1"/>
  <c r="S854" i="1"/>
  <c r="U854" i="1"/>
  <c r="V854" i="1"/>
  <c r="W854" i="1"/>
  <c r="S853" i="1"/>
  <c r="U853" i="1"/>
  <c r="V853" i="1"/>
  <c r="W853" i="1"/>
  <c r="S852" i="1"/>
  <c r="U852" i="1"/>
  <c r="V852" i="1"/>
  <c r="W852" i="1"/>
  <c r="AB851" i="1"/>
  <c r="AC851" i="1" s="1"/>
  <c r="AB850" i="1"/>
  <c r="AC850" i="1" s="1"/>
  <c r="AB849" i="1"/>
  <c r="AC849" i="1" s="1"/>
  <c r="AB848" i="1"/>
  <c r="AC848" i="1" s="1"/>
  <c r="AB847" i="1"/>
  <c r="AC847" i="1" s="1"/>
  <c r="AB846" i="1"/>
  <c r="AC846" i="1" s="1"/>
  <c r="AB845" i="1"/>
  <c r="AC845" i="1" s="1"/>
  <c r="AB844" i="1"/>
  <c r="AC844" i="1" s="1"/>
  <c r="AB843" i="1"/>
  <c r="AC843" i="1" s="1"/>
  <c r="AB842" i="1"/>
  <c r="AC842" i="1" s="1"/>
  <c r="AB841" i="1"/>
  <c r="AC841" i="1" s="1"/>
  <c r="AB840" i="1"/>
  <c r="AC840" i="1" s="1"/>
  <c r="AB839" i="1"/>
  <c r="AC839" i="1" s="1"/>
  <c r="Y851" i="1"/>
  <c r="Z851" i="1" s="1"/>
  <c r="Y850" i="1"/>
  <c r="Z850" i="1" s="1"/>
  <c r="Y849" i="1"/>
  <c r="Z849" i="1" s="1"/>
  <c r="Y848" i="1"/>
  <c r="Z848" i="1" s="1"/>
  <c r="Y847" i="1"/>
  <c r="Z847" i="1" s="1"/>
  <c r="Y846" i="1"/>
  <c r="Z846" i="1" s="1"/>
  <c r="Y845" i="1"/>
  <c r="Z845" i="1" s="1"/>
  <c r="Y844" i="1"/>
  <c r="Z844" i="1" s="1"/>
  <c r="Y843" i="1"/>
  <c r="Z843" i="1" s="1"/>
  <c r="Y842" i="1"/>
  <c r="Z842" i="1" s="1"/>
  <c r="Y841" i="1"/>
  <c r="Z841" i="1" s="1"/>
  <c r="Y840" i="1"/>
  <c r="Z840" i="1" s="1"/>
  <c r="Y839" i="1"/>
  <c r="Z839" i="1" s="1"/>
  <c r="S851" i="1"/>
  <c r="U851" i="1"/>
  <c r="V851" i="1"/>
  <c r="W851" i="1"/>
  <c r="S850" i="1"/>
  <c r="U850" i="1"/>
  <c r="V850" i="1"/>
  <c r="W850" i="1"/>
  <c r="S849" i="1"/>
  <c r="U849" i="1"/>
  <c r="V849" i="1"/>
  <c r="W849" i="1"/>
  <c r="S848" i="1"/>
  <c r="U848" i="1"/>
  <c r="V848" i="1"/>
  <c r="W848" i="1"/>
  <c r="S847" i="1"/>
  <c r="U847" i="1"/>
  <c r="V847" i="1"/>
  <c r="W847" i="1"/>
  <c r="S846" i="1"/>
  <c r="U846" i="1"/>
  <c r="V846" i="1"/>
  <c r="W846" i="1"/>
  <c r="S845" i="1"/>
  <c r="U845" i="1"/>
  <c r="V845" i="1"/>
  <c r="W845" i="1"/>
  <c r="S844" i="1"/>
  <c r="U844" i="1"/>
  <c r="V844" i="1"/>
  <c r="W844" i="1"/>
  <c r="S843" i="1"/>
  <c r="U843" i="1"/>
  <c r="V843" i="1"/>
  <c r="W843" i="1"/>
  <c r="S842" i="1"/>
  <c r="U842" i="1"/>
  <c r="V842" i="1"/>
  <c r="W842" i="1"/>
  <c r="S841" i="1"/>
  <c r="U841" i="1"/>
  <c r="V841" i="1"/>
  <c r="W841" i="1"/>
  <c r="S840" i="1"/>
  <c r="U840" i="1"/>
  <c r="V840" i="1"/>
  <c r="W840" i="1"/>
  <c r="S839" i="1"/>
  <c r="U839" i="1"/>
  <c r="V839" i="1"/>
  <c r="W839" i="1"/>
  <c r="AB29" i="1"/>
  <c r="AC29" i="1" s="1"/>
  <c r="Y29" i="1"/>
  <c r="Z29" i="1" s="1"/>
  <c r="AB838" i="1"/>
  <c r="AC838" i="1" s="1"/>
  <c r="AB837" i="1"/>
  <c r="AC837" i="1" s="1"/>
  <c r="Y838" i="1"/>
  <c r="Z838" i="1" s="1"/>
  <c r="Y837" i="1"/>
  <c r="Z837" i="1" s="1"/>
  <c r="S29" i="1"/>
  <c r="U29" i="1"/>
  <c r="V29" i="1"/>
  <c r="W29" i="1"/>
  <c r="S838" i="1"/>
  <c r="U838" i="1"/>
  <c r="V838" i="1"/>
  <c r="W838" i="1"/>
  <c r="S837" i="1"/>
  <c r="U837" i="1"/>
  <c r="V837" i="1"/>
  <c r="W837" i="1"/>
  <c r="AB836" i="1"/>
  <c r="AC836" i="1" s="1"/>
  <c r="AB835" i="1"/>
  <c r="AC835" i="1" s="1"/>
  <c r="AB834" i="1"/>
  <c r="AC834" i="1" s="1"/>
  <c r="AB833" i="1"/>
  <c r="AC833" i="1" s="1"/>
  <c r="AB832" i="1"/>
  <c r="AC832" i="1" s="1"/>
  <c r="AB831" i="1"/>
  <c r="AC831" i="1" s="1"/>
  <c r="AB830" i="1"/>
  <c r="AC830" i="1" s="1"/>
  <c r="AB829" i="1"/>
  <c r="AC829" i="1" s="1"/>
  <c r="AB828" i="1"/>
  <c r="AC828" i="1" s="1"/>
  <c r="AB827" i="1"/>
  <c r="AC827" i="1" s="1"/>
  <c r="AB826" i="1"/>
  <c r="AC826" i="1" s="1"/>
  <c r="AB825" i="1"/>
  <c r="AC825" i="1" s="1"/>
  <c r="AB824" i="1"/>
  <c r="AC824" i="1" s="1"/>
  <c r="AB823" i="1"/>
  <c r="AC823" i="1" s="1"/>
  <c r="AB822" i="1"/>
  <c r="AC822" i="1" s="1"/>
  <c r="AB821" i="1"/>
  <c r="AC821" i="1" s="1"/>
  <c r="AB820" i="1"/>
  <c r="AC820" i="1" s="1"/>
  <c r="AB819" i="1"/>
  <c r="AC819" i="1" s="1"/>
  <c r="AB818" i="1"/>
  <c r="AC818" i="1" s="1"/>
  <c r="AB817" i="1"/>
  <c r="AC817" i="1" s="1"/>
  <c r="AB816" i="1"/>
  <c r="AC816" i="1" s="1"/>
  <c r="AB815" i="1"/>
  <c r="AC815" i="1" s="1"/>
  <c r="AB814" i="1"/>
  <c r="AC814" i="1" s="1"/>
  <c r="AB813" i="1"/>
  <c r="AC813" i="1" s="1"/>
  <c r="AB812" i="1"/>
  <c r="AC812" i="1" s="1"/>
  <c r="AB811" i="1"/>
  <c r="AC811" i="1" s="1"/>
  <c r="AB810" i="1"/>
  <c r="AC810" i="1" s="1"/>
  <c r="AB809" i="1"/>
  <c r="AC809" i="1" s="1"/>
  <c r="AB808" i="1"/>
  <c r="AC808" i="1" s="1"/>
  <c r="Y836" i="1"/>
  <c r="Z836" i="1" s="1"/>
  <c r="Y835" i="1"/>
  <c r="Z835" i="1" s="1"/>
  <c r="Y834" i="1"/>
  <c r="Z834" i="1" s="1"/>
  <c r="Y833" i="1"/>
  <c r="Z833" i="1" s="1"/>
  <c r="Y832" i="1"/>
  <c r="Z832" i="1" s="1"/>
  <c r="Y831" i="1"/>
  <c r="Z831" i="1" s="1"/>
  <c r="Y830" i="1"/>
  <c r="Z830" i="1" s="1"/>
  <c r="Y829" i="1"/>
  <c r="Z829" i="1" s="1"/>
  <c r="Y828" i="1"/>
  <c r="Z828" i="1" s="1"/>
  <c r="Y827" i="1"/>
  <c r="Z827" i="1" s="1"/>
  <c r="Y826" i="1"/>
  <c r="Z826" i="1" s="1"/>
  <c r="Y825" i="1"/>
  <c r="Z825" i="1" s="1"/>
  <c r="Y824" i="1"/>
  <c r="Z824" i="1" s="1"/>
  <c r="Y823" i="1"/>
  <c r="Z823" i="1" s="1"/>
  <c r="Y822" i="1"/>
  <c r="Z822" i="1" s="1"/>
  <c r="Y821" i="1"/>
  <c r="Z821" i="1" s="1"/>
  <c r="Y820" i="1"/>
  <c r="Z820" i="1" s="1"/>
  <c r="Y819" i="1"/>
  <c r="Z819" i="1" s="1"/>
  <c r="Y818" i="1"/>
  <c r="Z818" i="1" s="1"/>
  <c r="Y817" i="1"/>
  <c r="Z817" i="1" s="1"/>
  <c r="Y816" i="1"/>
  <c r="Z816" i="1" s="1"/>
  <c r="Y815" i="1"/>
  <c r="Z815" i="1" s="1"/>
  <c r="Y814" i="1"/>
  <c r="Z814" i="1" s="1"/>
  <c r="Y813" i="1"/>
  <c r="Z813" i="1" s="1"/>
  <c r="Y812" i="1"/>
  <c r="Z812" i="1" s="1"/>
  <c r="Y811" i="1"/>
  <c r="Z811" i="1" s="1"/>
  <c r="Y810" i="1"/>
  <c r="Z810" i="1" s="1"/>
  <c r="Y809" i="1"/>
  <c r="Z809" i="1" s="1"/>
  <c r="Y808" i="1"/>
  <c r="Z808" i="1" s="1"/>
  <c r="S836" i="1"/>
  <c r="U836" i="1"/>
  <c r="V836" i="1"/>
  <c r="W836" i="1"/>
  <c r="S835" i="1"/>
  <c r="U835" i="1"/>
  <c r="V835" i="1"/>
  <c r="W835" i="1"/>
  <c r="S834" i="1"/>
  <c r="U834" i="1"/>
  <c r="V834" i="1"/>
  <c r="W834" i="1"/>
  <c r="S833" i="1"/>
  <c r="U833" i="1"/>
  <c r="V833" i="1"/>
  <c r="W833" i="1"/>
  <c r="S832" i="1"/>
  <c r="U832" i="1"/>
  <c r="V832" i="1"/>
  <c r="W832" i="1"/>
  <c r="S831" i="1"/>
  <c r="U831" i="1"/>
  <c r="V831" i="1"/>
  <c r="W831" i="1"/>
  <c r="S830" i="1"/>
  <c r="U830" i="1"/>
  <c r="V830" i="1"/>
  <c r="W830" i="1"/>
  <c r="S829" i="1"/>
  <c r="U829" i="1"/>
  <c r="V829" i="1"/>
  <c r="W829" i="1"/>
  <c r="S828" i="1"/>
  <c r="U828" i="1"/>
  <c r="V828" i="1"/>
  <c r="W828" i="1"/>
  <c r="S827" i="1"/>
  <c r="U827" i="1"/>
  <c r="V827" i="1"/>
  <c r="W827" i="1"/>
  <c r="S826" i="1"/>
  <c r="U826" i="1"/>
  <c r="V826" i="1"/>
  <c r="W826" i="1"/>
  <c r="S825" i="1"/>
  <c r="U825" i="1"/>
  <c r="V825" i="1"/>
  <c r="W825" i="1"/>
  <c r="S824" i="1"/>
  <c r="U824" i="1"/>
  <c r="V824" i="1"/>
  <c r="W824" i="1"/>
  <c r="S823" i="1"/>
  <c r="U823" i="1"/>
  <c r="V823" i="1"/>
  <c r="W823" i="1"/>
  <c r="S822" i="1"/>
  <c r="U822" i="1"/>
  <c r="V822" i="1"/>
  <c r="W822" i="1"/>
  <c r="S821" i="1"/>
  <c r="U821" i="1"/>
  <c r="V821" i="1"/>
  <c r="W821" i="1"/>
  <c r="S820" i="1"/>
  <c r="U820" i="1"/>
  <c r="V820" i="1"/>
  <c r="W820" i="1"/>
  <c r="S819" i="1"/>
  <c r="U819" i="1"/>
  <c r="V819" i="1"/>
  <c r="W819" i="1"/>
  <c r="S818" i="1"/>
  <c r="U818" i="1"/>
  <c r="V818" i="1"/>
  <c r="W818" i="1"/>
  <c r="S817" i="1"/>
  <c r="U817" i="1"/>
  <c r="V817" i="1"/>
  <c r="W817" i="1"/>
  <c r="S816" i="1"/>
  <c r="U816" i="1"/>
  <c r="V816" i="1"/>
  <c r="W816" i="1"/>
  <c r="S815" i="1"/>
  <c r="U815" i="1"/>
  <c r="V815" i="1"/>
  <c r="W815" i="1"/>
  <c r="S814" i="1"/>
  <c r="U814" i="1"/>
  <c r="V814" i="1"/>
  <c r="W814" i="1"/>
  <c r="S813" i="1"/>
  <c r="U813" i="1"/>
  <c r="V813" i="1"/>
  <c r="W813" i="1"/>
  <c r="S812" i="1"/>
  <c r="U812" i="1"/>
  <c r="V812" i="1"/>
  <c r="W812" i="1"/>
  <c r="S811" i="1"/>
  <c r="U811" i="1"/>
  <c r="V811" i="1"/>
  <c r="W811" i="1"/>
  <c r="S810" i="1"/>
  <c r="U810" i="1"/>
  <c r="V810" i="1"/>
  <c r="W810" i="1"/>
  <c r="S809" i="1"/>
  <c r="U809" i="1"/>
  <c r="V809" i="1"/>
  <c r="W809" i="1"/>
  <c r="S808" i="1"/>
  <c r="U808" i="1"/>
  <c r="V808" i="1"/>
  <c r="W808" i="1"/>
  <c r="AB807" i="1"/>
  <c r="AC807" i="1" s="1"/>
  <c r="Y807" i="1"/>
  <c r="Z807" i="1" s="1"/>
  <c r="S807" i="1"/>
  <c r="U807" i="1"/>
  <c r="V807" i="1"/>
  <c r="W807" i="1"/>
  <c r="AB806" i="1"/>
  <c r="AC806" i="1" s="1"/>
  <c r="Y806" i="1"/>
  <c r="Z806" i="1" s="1"/>
  <c r="S806" i="1"/>
  <c r="U806" i="1"/>
  <c r="V806" i="1"/>
  <c r="W806" i="1"/>
  <c r="AB805" i="1"/>
  <c r="AC805" i="1" s="1"/>
  <c r="Y805" i="1"/>
  <c r="Z805" i="1" s="1"/>
  <c r="S805" i="1"/>
  <c r="U805" i="1"/>
  <c r="V805" i="1"/>
  <c r="W805" i="1"/>
  <c r="AB804" i="1"/>
  <c r="AC804" i="1" s="1"/>
  <c r="Y804" i="1"/>
  <c r="Z804" i="1" s="1"/>
  <c r="AB803" i="1"/>
  <c r="AC803" i="1" s="1"/>
  <c r="AB802" i="1"/>
  <c r="AC802" i="1" s="1"/>
  <c r="AB28" i="1"/>
  <c r="AC28" i="1" s="1"/>
  <c r="Y803" i="1"/>
  <c r="Z803" i="1" s="1"/>
  <c r="Y802" i="1"/>
  <c r="Z802" i="1" s="1"/>
  <c r="Y28" i="1"/>
  <c r="Z28" i="1" s="1"/>
  <c r="AB801" i="1"/>
  <c r="AC801" i="1" s="1"/>
  <c r="AB800" i="1"/>
  <c r="AC800" i="1" s="1"/>
  <c r="AB799" i="1"/>
  <c r="AC799" i="1" s="1"/>
  <c r="AB798" i="1"/>
  <c r="AC798" i="1" s="1"/>
  <c r="AB797" i="1"/>
  <c r="AC797" i="1" s="1"/>
  <c r="AB796" i="1"/>
  <c r="AC796" i="1" s="1"/>
  <c r="AB795" i="1"/>
  <c r="AC795" i="1" s="1"/>
  <c r="AB794" i="1"/>
  <c r="AC794" i="1" s="1"/>
  <c r="AB793" i="1"/>
  <c r="AC793" i="1" s="1"/>
  <c r="AB792" i="1"/>
  <c r="AC792" i="1" s="1"/>
  <c r="Y801" i="1"/>
  <c r="Z801" i="1" s="1"/>
  <c r="Y800" i="1"/>
  <c r="Z800" i="1" s="1"/>
  <c r="Y799" i="1"/>
  <c r="Z799" i="1" s="1"/>
  <c r="Y798" i="1"/>
  <c r="Z798" i="1" s="1"/>
  <c r="Y797" i="1"/>
  <c r="Z797" i="1" s="1"/>
  <c r="Y796" i="1"/>
  <c r="Z796" i="1" s="1"/>
  <c r="Y795" i="1"/>
  <c r="Z795" i="1" s="1"/>
  <c r="Y794" i="1"/>
  <c r="Z794" i="1" s="1"/>
  <c r="Y793" i="1"/>
  <c r="Z793" i="1" s="1"/>
  <c r="Y792" i="1"/>
  <c r="Z792" i="1" s="1"/>
  <c r="AB791" i="1"/>
  <c r="AC791" i="1" s="1"/>
  <c r="Y791" i="1"/>
  <c r="Z791" i="1" s="1"/>
  <c r="S804" i="1"/>
  <c r="U804" i="1"/>
  <c r="V804" i="1"/>
  <c r="W804" i="1"/>
  <c r="S803" i="1"/>
  <c r="U803" i="1"/>
  <c r="V803" i="1"/>
  <c r="W803" i="1"/>
  <c r="S802" i="1"/>
  <c r="U802" i="1"/>
  <c r="V802" i="1"/>
  <c r="W802" i="1"/>
  <c r="S28" i="1"/>
  <c r="U28" i="1"/>
  <c r="V28" i="1"/>
  <c r="W28" i="1"/>
  <c r="S801" i="1"/>
  <c r="U801" i="1"/>
  <c r="V801" i="1"/>
  <c r="W801" i="1"/>
  <c r="S800" i="1"/>
  <c r="U800" i="1"/>
  <c r="V800" i="1"/>
  <c r="W800" i="1"/>
  <c r="S799" i="1"/>
  <c r="U799" i="1"/>
  <c r="V799" i="1"/>
  <c r="W799" i="1"/>
  <c r="S798" i="1"/>
  <c r="U798" i="1"/>
  <c r="V798" i="1"/>
  <c r="W798" i="1"/>
  <c r="S797" i="1"/>
  <c r="U797" i="1"/>
  <c r="V797" i="1"/>
  <c r="W797" i="1"/>
  <c r="S796" i="1"/>
  <c r="U796" i="1"/>
  <c r="V796" i="1"/>
  <c r="W796" i="1"/>
  <c r="S795" i="1"/>
  <c r="U795" i="1"/>
  <c r="V795" i="1"/>
  <c r="W795" i="1"/>
  <c r="S794" i="1"/>
  <c r="U794" i="1"/>
  <c r="V794" i="1"/>
  <c r="W794" i="1"/>
  <c r="S793" i="1"/>
  <c r="U793" i="1"/>
  <c r="V793" i="1"/>
  <c r="W793" i="1"/>
  <c r="S792" i="1"/>
  <c r="U792" i="1"/>
  <c r="V792" i="1"/>
  <c r="W792" i="1"/>
  <c r="S791" i="1"/>
  <c r="U791" i="1"/>
  <c r="V791" i="1"/>
  <c r="W791" i="1"/>
  <c r="AB790" i="1"/>
  <c r="AC790" i="1" s="1"/>
  <c r="Y790" i="1"/>
  <c r="Z790" i="1" s="1"/>
  <c r="S790" i="1"/>
  <c r="U790" i="1"/>
  <c r="V790" i="1"/>
  <c r="W790" i="1"/>
  <c r="AB789" i="1"/>
  <c r="AC789" i="1" s="1"/>
  <c r="Y789" i="1"/>
  <c r="Z789" i="1" s="1"/>
  <c r="AB788" i="1"/>
  <c r="AC788" i="1" s="1"/>
  <c r="AB787" i="1"/>
  <c r="AC787" i="1" s="1"/>
  <c r="Y788" i="1"/>
  <c r="Z788" i="1" s="1"/>
  <c r="Y787" i="1"/>
  <c r="Z787" i="1" s="1"/>
  <c r="S789" i="1"/>
  <c r="U789" i="1"/>
  <c r="V789" i="1"/>
  <c r="W789" i="1"/>
  <c r="AB786" i="1"/>
  <c r="AC786" i="1" s="1"/>
  <c r="Y786" i="1"/>
  <c r="Z786" i="1" s="1"/>
  <c r="AB785" i="1"/>
  <c r="AC785" i="1" s="1"/>
  <c r="Y785" i="1"/>
  <c r="Z785" i="1" s="1"/>
  <c r="S788" i="1"/>
  <c r="U788" i="1"/>
  <c r="V788" i="1"/>
  <c r="W788" i="1"/>
  <c r="S787" i="1"/>
  <c r="U787" i="1"/>
  <c r="V787" i="1"/>
  <c r="W787" i="1"/>
  <c r="S786" i="1"/>
  <c r="U786" i="1"/>
  <c r="V786" i="1"/>
  <c r="W786" i="1"/>
  <c r="S785" i="1"/>
  <c r="U785" i="1"/>
  <c r="V785" i="1"/>
  <c r="W785" i="1"/>
  <c r="AB784" i="1"/>
  <c r="AC784" i="1" s="1"/>
  <c r="AB783" i="1"/>
  <c r="AC783" i="1" s="1"/>
  <c r="Y784" i="1"/>
  <c r="Z784" i="1" s="1"/>
  <c r="Y783" i="1"/>
  <c r="Z783" i="1" s="1"/>
  <c r="S784" i="1"/>
  <c r="U784" i="1"/>
  <c r="V784" i="1"/>
  <c r="W784" i="1"/>
  <c r="S783" i="1"/>
  <c r="U783" i="1"/>
  <c r="V783" i="1"/>
  <c r="W783" i="1"/>
  <c r="AB782" i="1"/>
  <c r="AC782" i="1" s="1"/>
  <c r="Y782" i="1"/>
  <c r="Z782" i="1" s="1"/>
  <c r="S782" i="1"/>
  <c r="U782" i="1"/>
  <c r="V782" i="1"/>
  <c r="W782" i="1"/>
  <c r="AB781" i="1"/>
  <c r="AC781" i="1" s="1"/>
  <c r="AB780" i="1"/>
  <c r="AC780" i="1" s="1"/>
  <c r="Y781" i="1"/>
  <c r="Z781" i="1" s="1"/>
  <c r="Y780" i="1"/>
  <c r="Z780" i="1" s="1"/>
  <c r="S781" i="1"/>
  <c r="U781" i="1"/>
  <c r="V781" i="1"/>
  <c r="W781" i="1"/>
  <c r="S780" i="1"/>
  <c r="U780" i="1"/>
  <c r="V780" i="1"/>
  <c r="W780" i="1"/>
  <c r="AB779" i="1"/>
  <c r="AC779" i="1" s="1"/>
  <c r="AB778" i="1"/>
  <c r="AC778" i="1" s="1"/>
  <c r="AB777" i="1"/>
  <c r="AC777" i="1" s="1"/>
  <c r="AB776" i="1"/>
  <c r="AC776" i="1" s="1"/>
  <c r="AB775" i="1"/>
  <c r="AC775" i="1" s="1"/>
  <c r="AB774" i="1"/>
  <c r="AC774" i="1" s="1"/>
  <c r="AB773" i="1"/>
  <c r="AC773" i="1" s="1"/>
  <c r="AB772" i="1"/>
  <c r="AC772" i="1" s="1"/>
  <c r="AB771" i="1"/>
  <c r="AC771" i="1" s="1"/>
  <c r="AB770" i="1"/>
  <c r="AC770" i="1" s="1"/>
  <c r="AB769" i="1"/>
  <c r="AC769" i="1" s="1"/>
  <c r="AB768" i="1"/>
  <c r="AC768" i="1" s="1"/>
  <c r="AB767" i="1"/>
  <c r="AC767" i="1" s="1"/>
  <c r="AB766" i="1"/>
  <c r="AC766" i="1" s="1"/>
  <c r="AB765" i="1"/>
  <c r="AC765" i="1" s="1"/>
  <c r="AB764" i="1"/>
  <c r="AC764" i="1" s="1"/>
  <c r="AB763" i="1"/>
  <c r="AC763" i="1" s="1"/>
  <c r="AB762" i="1"/>
  <c r="AC762" i="1" s="1"/>
  <c r="AB761" i="1"/>
  <c r="AC761" i="1" s="1"/>
  <c r="AB760" i="1"/>
  <c r="AC760" i="1" s="1"/>
  <c r="AB759" i="1"/>
  <c r="AC759" i="1" s="1"/>
  <c r="AB758" i="1"/>
  <c r="AC758" i="1" s="1"/>
  <c r="AB757" i="1"/>
  <c r="AC757" i="1" s="1"/>
  <c r="AB756" i="1"/>
  <c r="AC756" i="1" s="1"/>
  <c r="AB755" i="1"/>
  <c r="AC755" i="1" s="1"/>
  <c r="AB754" i="1"/>
  <c r="AC754" i="1" s="1"/>
  <c r="AB753" i="1"/>
  <c r="AC753" i="1" s="1"/>
  <c r="AB752" i="1"/>
  <c r="AC752" i="1" s="1"/>
  <c r="AB751" i="1"/>
  <c r="AC751" i="1" s="1"/>
  <c r="AB750" i="1"/>
  <c r="AC750" i="1" s="1"/>
  <c r="AB749" i="1"/>
  <c r="AC749" i="1" s="1"/>
  <c r="AB748" i="1"/>
  <c r="AC748" i="1" s="1"/>
  <c r="AB747" i="1"/>
  <c r="AC747" i="1" s="1"/>
  <c r="AB746" i="1"/>
  <c r="AC746" i="1" s="1"/>
  <c r="AB745" i="1"/>
  <c r="AC745" i="1" s="1"/>
  <c r="AB744" i="1"/>
  <c r="AC744" i="1" s="1"/>
  <c r="AB743" i="1"/>
  <c r="AC743" i="1" s="1"/>
  <c r="AB742" i="1"/>
  <c r="AC742" i="1" s="1"/>
  <c r="AB741" i="1"/>
  <c r="AC741" i="1" s="1"/>
  <c r="AB740" i="1"/>
  <c r="AC740" i="1" s="1"/>
  <c r="AB739" i="1"/>
  <c r="AC739" i="1" s="1"/>
  <c r="AB738" i="1"/>
  <c r="AC738" i="1" s="1"/>
  <c r="AB737" i="1"/>
  <c r="AC737" i="1" s="1"/>
  <c r="AB736" i="1"/>
  <c r="AC736" i="1" s="1"/>
  <c r="Y779" i="1"/>
  <c r="Z779" i="1" s="1"/>
  <c r="Y778" i="1"/>
  <c r="Z778" i="1" s="1"/>
  <c r="Y777" i="1"/>
  <c r="Z777" i="1" s="1"/>
  <c r="Y776" i="1"/>
  <c r="Z776" i="1" s="1"/>
  <c r="Y775" i="1"/>
  <c r="Z775" i="1" s="1"/>
  <c r="Y774" i="1"/>
  <c r="Z774" i="1" s="1"/>
  <c r="Y773" i="1"/>
  <c r="Z773" i="1" s="1"/>
  <c r="Y772" i="1"/>
  <c r="Z772" i="1" s="1"/>
  <c r="Y771" i="1"/>
  <c r="Z771" i="1" s="1"/>
  <c r="Y770" i="1"/>
  <c r="Z770" i="1" s="1"/>
  <c r="Y769" i="1"/>
  <c r="Z769" i="1" s="1"/>
  <c r="Y768" i="1"/>
  <c r="Z768" i="1" s="1"/>
  <c r="Y767" i="1"/>
  <c r="Z767" i="1" s="1"/>
  <c r="Y766" i="1"/>
  <c r="Z766" i="1" s="1"/>
  <c r="Y765" i="1"/>
  <c r="Z765" i="1" s="1"/>
  <c r="Y764" i="1"/>
  <c r="Z764" i="1" s="1"/>
  <c r="Y763" i="1"/>
  <c r="Z763" i="1" s="1"/>
  <c r="Y762" i="1"/>
  <c r="Z762" i="1" s="1"/>
  <c r="Y761" i="1"/>
  <c r="Z761" i="1" s="1"/>
  <c r="Y760" i="1"/>
  <c r="Z760" i="1" s="1"/>
  <c r="Y759" i="1"/>
  <c r="Z759" i="1" s="1"/>
  <c r="Y758" i="1"/>
  <c r="Z758" i="1" s="1"/>
  <c r="Y757" i="1"/>
  <c r="Z757" i="1" s="1"/>
  <c r="Y756" i="1"/>
  <c r="Z756" i="1" s="1"/>
  <c r="Y755" i="1"/>
  <c r="Z755" i="1" s="1"/>
  <c r="Y754" i="1"/>
  <c r="Z754" i="1" s="1"/>
  <c r="Y753" i="1"/>
  <c r="Z753" i="1" s="1"/>
  <c r="Y752" i="1"/>
  <c r="Z752" i="1" s="1"/>
  <c r="Y751" i="1"/>
  <c r="Z751" i="1" s="1"/>
  <c r="Y750" i="1"/>
  <c r="Z750" i="1" s="1"/>
  <c r="Y749" i="1"/>
  <c r="Z749" i="1" s="1"/>
  <c r="Y748" i="1"/>
  <c r="Z748" i="1" s="1"/>
  <c r="Y747" i="1"/>
  <c r="Z747" i="1" s="1"/>
  <c r="Y746" i="1"/>
  <c r="Z746" i="1" s="1"/>
  <c r="Y745" i="1"/>
  <c r="Z745" i="1" s="1"/>
  <c r="Y744" i="1"/>
  <c r="Z744" i="1" s="1"/>
  <c r="Y743" i="1"/>
  <c r="Z743" i="1" s="1"/>
  <c r="Y742" i="1"/>
  <c r="Z742" i="1" s="1"/>
  <c r="Y741" i="1"/>
  <c r="Z741" i="1" s="1"/>
  <c r="Y740" i="1"/>
  <c r="Z740" i="1" s="1"/>
  <c r="Y739" i="1"/>
  <c r="Z739" i="1" s="1"/>
  <c r="Y738" i="1"/>
  <c r="Z738" i="1" s="1"/>
  <c r="Y737" i="1"/>
  <c r="Z737" i="1" s="1"/>
  <c r="Y736" i="1"/>
  <c r="Z736" i="1" s="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AB735" i="1"/>
  <c r="AC735" i="1" s="1"/>
  <c r="Y735" i="1"/>
  <c r="Z735" i="1" s="1"/>
  <c r="S738" i="1"/>
  <c r="U738" i="1"/>
  <c r="V738" i="1"/>
  <c r="W738" i="1"/>
  <c r="S737" i="1"/>
  <c r="U737" i="1"/>
  <c r="V737" i="1"/>
  <c r="W737" i="1"/>
  <c r="S736" i="1"/>
  <c r="U736" i="1"/>
  <c r="V736" i="1"/>
  <c r="W736" i="1"/>
  <c r="S735" i="1"/>
  <c r="U735" i="1"/>
  <c r="V735" i="1"/>
  <c r="W735" i="1"/>
  <c r="AB734" i="1"/>
  <c r="AC734" i="1" s="1"/>
  <c r="AB733" i="1"/>
  <c r="AC733" i="1" s="1"/>
  <c r="AB27" i="1"/>
  <c r="AC27" i="1" s="1"/>
  <c r="AB26" i="1"/>
  <c r="AC26" i="1" s="1"/>
  <c r="AB732" i="1"/>
  <c r="AC732" i="1" s="1"/>
  <c r="Y734" i="1"/>
  <c r="Z734" i="1" s="1"/>
  <c r="Y733" i="1"/>
  <c r="Z733" i="1" s="1"/>
  <c r="Y27" i="1"/>
  <c r="Z27" i="1" s="1"/>
  <c r="Y26" i="1"/>
  <c r="Z26" i="1" s="1"/>
  <c r="Y732" i="1"/>
  <c r="Z732" i="1" s="1"/>
  <c r="AB731" i="1"/>
  <c r="AC731" i="1" s="1"/>
  <c r="Y731" i="1"/>
  <c r="Z731" i="1" s="1"/>
  <c r="S734" i="1"/>
  <c r="U734" i="1"/>
  <c r="V734" i="1"/>
  <c r="W734" i="1"/>
  <c r="S733" i="1"/>
  <c r="U733" i="1"/>
  <c r="V733" i="1"/>
  <c r="W733" i="1"/>
  <c r="S27" i="1"/>
  <c r="U27" i="1"/>
  <c r="V27" i="1"/>
  <c r="W27" i="1"/>
  <c r="S26" i="1"/>
  <c r="U26" i="1"/>
  <c r="V26" i="1"/>
  <c r="W26" i="1"/>
  <c r="S732" i="1"/>
  <c r="U732" i="1"/>
  <c r="V732" i="1"/>
  <c r="W732" i="1"/>
  <c r="S731" i="1"/>
  <c r="U731" i="1"/>
  <c r="V731" i="1"/>
  <c r="W731" i="1"/>
  <c r="AB730" i="1"/>
  <c r="AC730" i="1" s="1"/>
  <c r="Y730" i="1"/>
  <c r="Z730" i="1" s="1"/>
  <c r="S730" i="1"/>
  <c r="U730" i="1"/>
  <c r="V730" i="1"/>
  <c r="W730" i="1"/>
  <c r="AB729" i="1"/>
  <c r="AC729" i="1" s="1"/>
  <c r="Y729" i="1"/>
  <c r="Z729" i="1" s="1"/>
  <c r="S729" i="1"/>
  <c r="U729" i="1"/>
  <c r="V729" i="1"/>
  <c r="W729" i="1"/>
  <c r="AB728" i="1"/>
  <c r="Y728" i="1"/>
  <c r="AE88" i="1" l="1"/>
  <c r="AE89" i="1"/>
  <c r="AD89" i="1"/>
  <c r="AF89" i="1" s="1"/>
  <c r="AD88" i="1"/>
  <c r="AF88" i="1" s="1"/>
  <c r="AD86" i="1"/>
  <c r="AF86" i="1" s="1"/>
  <c r="AE38" i="1"/>
  <c r="AE39" i="1"/>
  <c r="AE40" i="1"/>
  <c r="AE41" i="1"/>
  <c r="AE47" i="1"/>
  <c r="AI87" i="1"/>
  <c r="AE37" i="1"/>
  <c r="AE42" i="1"/>
  <c r="AE43" i="1"/>
  <c r="AE36" i="1"/>
  <c r="AE48" i="1"/>
  <c r="AE50" i="1"/>
  <c r="AE58" i="1"/>
  <c r="AD81" i="1"/>
  <c r="AF81" i="1" s="1"/>
  <c r="AD46" i="1"/>
  <c r="AF46" i="1" s="1"/>
  <c r="AD80" i="1"/>
  <c r="AF80" i="1" s="1"/>
  <c r="AD79" i="1"/>
  <c r="AF79" i="1" s="1"/>
  <c r="AD78" i="1"/>
  <c r="AF78" i="1" s="1"/>
  <c r="AD76" i="1"/>
  <c r="AF76" i="1" s="1"/>
  <c r="AD75" i="1"/>
  <c r="AF75" i="1" s="1"/>
  <c r="AD74" i="1"/>
  <c r="AF74" i="1" s="1"/>
  <c r="AD73" i="1"/>
  <c r="AF73" i="1" s="1"/>
  <c r="AD72" i="1"/>
  <c r="AF72" i="1" s="1"/>
  <c r="AD71" i="1"/>
  <c r="AF71" i="1" s="1"/>
  <c r="AD70" i="1"/>
  <c r="AF70" i="1" s="1"/>
  <c r="AD69" i="1"/>
  <c r="AF69" i="1" s="1"/>
  <c r="AI68" i="1"/>
  <c r="AI69" i="1"/>
  <c r="AD47" i="1"/>
  <c r="AF47" i="1" s="1"/>
  <c r="AD82" i="1"/>
  <c r="AF82" i="1" s="1"/>
  <c r="AE87" i="1"/>
  <c r="AE77" i="1"/>
  <c r="AE76" i="1"/>
  <c r="AE80" i="1"/>
  <c r="AE45" i="1"/>
  <c r="AE79" i="1"/>
  <c r="AE78" i="1"/>
  <c r="AE81" i="1"/>
  <c r="AE83" i="1"/>
  <c r="AE85" i="1"/>
  <c r="AE84" i="1"/>
  <c r="AE86" i="1"/>
  <c r="AD87" i="1"/>
  <c r="AF87" i="1" s="1"/>
  <c r="AE51" i="1"/>
  <c r="AE67" i="1"/>
  <c r="AI67" i="1"/>
  <c r="AI45" i="1"/>
  <c r="AI46" i="1"/>
  <c r="AI47" i="1"/>
  <c r="AI48" i="1"/>
  <c r="AI49" i="1"/>
  <c r="AI50" i="1"/>
  <c r="AI51" i="1"/>
  <c r="AI52" i="1"/>
  <c r="AI53" i="1"/>
  <c r="AI54" i="1"/>
  <c r="AI55" i="1"/>
  <c r="AI56" i="1"/>
  <c r="AI57" i="1"/>
  <c r="AI58" i="1"/>
  <c r="AI59" i="1"/>
  <c r="AE60" i="1"/>
  <c r="AE61" i="1"/>
  <c r="AE62" i="1"/>
  <c r="AE63" i="1"/>
  <c r="AE64" i="1"/>
  <c r="AE65" i="1"/>
  <c r="AE66" i="1"/>
  <c r="AI60" i="1"/>
  <c r="AI61" i="1"/>
  <c r="AI62" i="1"/>
  <c r="AI63" i="1"/>
  <c r="AI64" i="1"/>
  <c r="AI65" i="1"/>
  <c r="AI66" i="1"/>
  <c r="AE35" i="1"/>
  <c r="AD77" i="1"/>
  <c r="AF77" i="1" s="1"/>
  <c r="AD68" i="1"/>
  <c r="AF68" i="1" s="1"/>
  <c r="AI70" i="1"/>
  <c r="AD39" i="1"/>
  <c r="AF39" i="1" s="1"/>
  <c r="AE59" i="1"/>
  <c r="AE49" i="1"/>
  <c r="AD67" i="1"/>
  <c r="AF67" i="1" s="1"/>
  <c r="AD63" i="1"/>
  <c r="AF63" i="1" s="1"/>
  <c r="AD62" i="1"/>
  <c r="AF62" i="1" s="1"/>
  <c r="AD64" i="1"/>
  <c r="AF64" i="1" s="1"/>
  <c r="AD66" i="1"/>
  <c r="AF66" i="1" s="1"/>
  <c r="AD61" i="1"/>
  <c r="AF61" i="1" s="1"/>
  <c r="AD60" i="1"/>
  <c r="AF60" i="1" s="1"/>
  <c r="AD65" i="1"/>
  <c r="AF65" i="1" s="1"/>
  <c r="AI36" i="1"/>
  <c r="AI37" i="1"/>
  <c r="AI38" i="1"/>
  <c r="AI39" i="1"/>
  <c r="AI40" i="1"/>
  <c r="AI41" i="1"/>
  <c r="AI42" i="1"/>
  <c r="AI43" i="1"/>
  <c r="AI44" i="1"/>
  <c r="AI35" i="1"/>
  <c r="AD52" i="1"/>
  <c r="AF52" i="1" s="1"/>
  <c r="AD53" i="1"/>
  <c r="AF53" i="1" s="1"/>
  <c r="AD54" i="1"/>
  <c r="AF54" i="1" s="1"/>
  <c r="AD56" i="1"/>
  <c r="AF56" i="1" s="1"/>
  <c r="AD55" i="1"/>
  <c r="AF55" i="1" s="1"/>
  <c r="AD57" i="1"/>
  <c r="AF57" i="1" s="1"/>
  <c r="AD58" i="1"/>
  <c r="AF58" i="1" s="1"/>
  <c r="AI34" i="1"/>
  <c r="AD50" i="1"/>
  <c r="AF50" i="1" s="1"/>
  <c r="AD51" i="1"/>
  <c r="AF51" i="1" s="1"/>
  <c r="AI900" i="1"/>
  <c r="AI901" i="1"/>
  <c r="AI902" i="1"/>
  <c r="AD49" i="1"/>
  <c r="AF49" i="1" s="1"/>
  <c r="AD45" i="1"/>
  <c r="AF45" i="1" s="1"/>
  <c r="AD48" i="1"/>
  <c r="AF48" i="1" s="1"/>
  <c r="AE44" i="1"/>
  <c r="AD44" i="1"/>
  <c r="AF44" i="1" s="1"/>
  <c r="AD37" i="1"/>
  <c r="AF37" i="1" s="1"/>
  <c r="AD43" i="1"/>
  <c r="AF43" i="1" s="1"/>
  <c r="AD42" i="1"/>
  <c r="AF42" i="1" s="1"/>
  <c r="AD41" i="1"/>
  <c r="AF41" i="1" s="1"/>
  <c r="AD40" i="1"/>
  <c r="AF40" i="1" s="1"/>
  <c r="AD38" i="1"/>
  <c r="AF38" i="1" s="1"/>
  <c r="AD36" i="1"/>
  <c r="AF36" i="1" s="1"/>
  <c r="AI31" i="1"/>
  <c r="AD35" i="1"/>
  <c r="AF35" i="1" s="1"/>
  <c r="AE34" i="1"/>
  <c r="AD34" i="1"/>
  <c r="AF34" i="1" s="1"/>
  <c r="AI30" i="1"/>
  <c r="AE900" i="1"/>
  <c r="AE901" i="1"/>
  <c r="AE902" i="1"/>
  <c r="AD31" i="1"/>
  <c r="Z32" i="1"/>
  <c r="Z908" i="1"/>
  <c r="Z909" i="1"/>
  <c r="Z910" i="1"/>
  <c r="Z911" i="1"/>
  <c r="Z912" i="1"/>
  <c r="Z913" i="1"/>
  <c r="Z914" i="1"/>
  <c r="Z915" i="1"/>
  <c r="Z916" i="1"/>
  <c r="Z917" i="1"/>
  <c r="Z918" i="1"/>
  <c r="Z919" i="1"/>
  <c r="Z920" i="1"/>
  <c r="Z921" i="1"/>
  <c r="Z922" i="1"/>
  <c r="Z923" i="1"/>
  <c r="Z924" i="1"/>
  <c r="Z925" i="1"/>
  <c r="Z893" i="1"/>
  <c r="Z896" i="1"/>
  <c r="Z897" i="1"/>
  <c r="Z899" i="1"/>
  <c r="AC895" i="1"/>
  <c r="AC896" i="1"/>
  <c r="Z926" i="1"/>
  <c r="Z927" i="1"/>
  <c r="Z928" i="1"/>
  <c r="Z929" i="1"/>
  <c r="Z930" i="1"/>
  <c r="Z931" i="1"/>
  <c r="Z932" i="1"/>
  <c r="Z933" i="1"/>
  <c r="Z934" i="1"/>
  <c r="Z33" i="1"/>
  <c r="Z935" i="1"/>
  <c r="Z936" i="1"/>
  <c r="Z937" i="1"/>
  <c r="Z938" i="1"/>
  <c r="AC903" i="1"/>
  <c r="AC904" i="1"/>
  <c r="AC905" i="1"/>
  <c r="AC906" i="1"/>
  <c r="AC907" i="1"/>
  <c r="AC32" i="1"/>
  <c r="AC908" i="1"/>
  <c r="AC909" i="1"/>
  <c r="AC910" i="1"/>
  <c r="AC911" i="1"/>
  <c r="AC912" i="1"/>
  <c r="AC913" i="1"/>
  <c r="AC914" i="1"/>
  <c r="AC915" i="1"/>
  <c r="AC916" i="1"/>
  <c r="AC917" i="1"/>
  <c r="AC918" i="1"/>
  <c r="AC919" i="1"/>
  <c r="AC920" i="1"/>
  <c r="AC921" i="1"/>
  <c r="AC922" i="1"/>
  <c r="AC923" i="1"/>
  <c r="AE903" i="1"/>
  <c r="AE904" i="1"/>
  <c r="AE905" i="1"/>
  <c r="AE906" i="1"/>
  <c r="AE907" i="1"/>
  <c r="AE32"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33" i="1"/>
  <c r="AE935" i="1"/>
  <c r="AE936" i="1"/>
  <c r="AE937" i="1"/>
  <c r="AE938" i="1"/>
  <c r="AI903" i="1"/>
  <c r="AI904" i="1"/>
  <c r="AI905" i="1"/>
  <c r="AI906" i="1"/>
  <c r="AI907" i="1"/>
  <c r="AI32" i="1"/>
  <c r="AI908" i="1"/>
  <c r="AI909" i="1"/>
  <c r="AI910" i="1"/>
  <c r="AI911" i="1"/>
  <c r="AI912" i="1"/>
  <c r="AI913" i="1"/>
  <c r="AI914" i="1"/>
  <c r="AI915" i="1"/>
  <c r="AI916" i="1"/>
  <c r="AI917" i="1"/>
  <c r="AI918" i="1"/>
  <c r="AI919" i="1"/>
  <c r="AI920" i="1"/>
  <c r="AI921" i="1"/>
  <c r="AI922" i="1"/>
  <c r="AI923" i="1"/>
  <c r="AI924" i="1"/>
  <c r="AI925" i="1"/>
  <c r="AI926" i="1"/>
  <c r="AI927" i="1"/>
  <c r="AI928" i="1"/>
  <c r="AI929" i="1"/>
  <c r="AI930" i="1"/>
  <c r="AI931" i="1"/>
  <c r="AI932" i="1"/>
  <c r="AI933" i="1"/>
  <c r="AI934" i="1"/>
  <c r="AI33" i="1"/>
  <c r="AI935" i="1"/>
  <c r="AI936" i="1"/>
  <c r="AI937" i="1"/>
  <c r="AI938" i="1"/>
  <c r="AI864" i="1"/>
  <c r="AC924" i="1"/>
  <c r="AC925" i="1"/>
  <c r="AC926" i="1"/>
  <c r="AC927" i="1"/>
  <c r="AC928" i="1"/>
  <c r="AC929" i="1"/>
  <c r="AC930" i="1"/>
  <c r="AC931" i="1"/>
  <c r="AC932" i="1"/>
  <c r="AC933" i="1"/>
  <c r="AC934" i="1"/>
  <c r="AC33" i="1"/>
  <c r="AC935" i="1"/>
  <c r="AC936" i="1"/>
  <c r="AC937" i="1"/>
  <c r="AC938" i="1"/>
  <c r="Z907" i="1"/>
  <c r="Z904" i="1"/>
  <c r="Z906" i="1"/>
  <c r="Z905" i="1"/>
  <c r="Z903" i="1"/>
  <c r="AC901" i="1"/>
  <c r="AD902" i="1"/>
  <c r="AF902" i="1" s="1"/>
  <c r="Z900" i="1"/>
  <c r="AD900" i="1" s="1"/>
  <c r="AF900" i="1" s="1"/>
  <c r="AI898" i="1"/>
  <c r="AI897" i="1"/>
  <c r="AE895" i="1"/>
  <c r="AE896" i="1"/>
  <c r="AE31" i="1"/>
  <c r="AE899" i="1"/>
  <c r="AE892" i="1"/>
  <c r="AI899" i="1"/>
  <c r="AI893" i="1"/>
  <c r="AI894" i="1"/>
  <c r="AI895" i="1"/>
  <c r="AI848" i="1"/>
  <c r="AD898" i="1"/>
  <c r="Z885" i="1"/>
  <c r="AI886" i="1"/>
  <c r="AI896" i="1"/>
  <c r="AE898" i="1"/>
  <c r="AI884" i="1"/>
  <c r="AI892" i="1"/>
  <c r="AE897" i="1"/>
  <c r="AE886" i="1"/>
  <c r="AE893" i="1"/>
  <c r="AI879" i="1"/>
  <c r="AI823" i="1"/>
  <c r="AI822" i="1"/>
  <c r="AE888" i="1"/>
  <c r="AI861" i="1"/>
  <c r="AE894" i="1"/>
  <c r="AI868" i="1"/>
  <c r="Z884" i="1"/>
  <c r="AC897" i="1"/>
  <c r="AC899" i="1"/>
  <c r="Z881" i="1"/>
  <c r="Z882" i="1"/>
  <c r="Z883" i="1"/>
  <c r="AC881" i="1"/>
  <c r="AC882" i="1"/>
  <c r="AC883" i="1"/>
  <c r="AI881" i="1"/>
  <c r="AI882" i="1"/>
  <c r="AE890" i="1"/>
  <c r="AE891" i="1"/>
  <c r="AD894" i="1"/>
  <c r="AF894" i="1" s="1"/>
  <c r="AI888" i="1"/>
  <c r="AI889" i="1"/>
  <c r="AI890" i="1"/>
  <c r="AI891" i="1"/>
  <c r="Z887" i="1"/>
  <c r="Z889" i="1"/>
  <c r="Z891" i="1"/>
  <c r="AC888" i="1"/>
  <c r="AC889" i="1"/>
  <c r="AC892" i="1"/>
  <c r="Z892" i="1"/>
  <c r="Z888" i="1"/>
  <c r="AC890" i="1"/>
  <c r="AC891" i="1"/>
  <c r="Z890" i="1"/>
  <c r="AC887" i="1"/>
  <c r="AI887" i="1"/>
  <c r="AI878" i="1"/>
  <c r="AE889" i="1"/>
  <c r="AE887" i="1"/>
  <c r="AE884" i="1"/>
  <c r="AE885" i="1"/>
  <c r="AI880" i="1"/>
  <c r="AD886" i="1"/>
  <c r="AF886" i="1" s="1"/>
  <c r="AI885" i="1"/>
  <c r="AC884" i="1"/>
  <c r="AC885" i="1"/>
  <c r="AI850" i="1"/>
  <c r="AE881" i="1"/>
  <c r="AE869" i="1"/>
  <c r="Z866" i="1"/>
  <c r="Z867" i="1"/>
  <c r="AC865" i="1"/>
  <c r="AI865" i="1"/>
  <c r="AI866" i="1"/>
  <c r="AI867" i="1"/>
  <c r="AE882" i="1"/>
  <c r="Z869" i="1"/>
  <c r="AC875" i="1"/>
  <c r="AC877" i="1"/>
  <c r="AE872" i="1"/>
  <c r="AE873" i="1"/>
  <c r="AE875" i="1"/>
  <c r="AE877" i="1"/>
  <c r="AI871" i="1"/>
  <c r="AI872" i="1"/>
  <c r="AI873" i="1"/>
  <c r="AI874" i="1"/>
  <c r="AI875" i="1"/>
  <c r="AI883" i="1"/>
  <c r="AE883" i="1"/>
  <c r="AC869" i="1"/>
  <c r="AI869" i="1"/>
  <c r="AE871" i="1"/>
  <c r="AE880" i="1"/>
  <c r="AC879" i="1"/>
  <c r="AC880" i="1"/>
  <c r="Z879" i="1"/>
  <c r="Z880" i="1"/>
  <c r="AI860" i="1"/>
  <c r="Z865" i="1"/>
  <c r="Z876" i="1"/>
  <c r="Z877" i="1"/>
  <c r="AC871" i="1"/>
  <c r="AC872" i="1"/>
  <c r="AC873" i="1"/>
  <c r="AC874" i="1"/>
  <c r="AI851" i="1"/>
  <c r="AE30" i="1"/>
  <c r="AC30" i="1"/>
  <c r="Z30" i="1"/>
  <c r="AE879" i="1"/>
  <c r="AI832" i="1"/>
  <c r="AE874" i="1"/>
  <c r="AI842" i="1"/>
  <c r="AI857" i="1"/>
  <c r="AE876" i="1"/>
  <c r="AI876" i="1"/>
  <c r="AI877" i="1"/>
  <c r="AI320" i="1"/>
  <c r="AI789" i="1"/>
  <c r="AE878" i="1"/>
  <c r="Z878" i="1"/>
  <c r="AC868" i="1"/>
  <c r="AE870" i="1"/>
  <c r="AC876" i="1"/>
  <c r="Z872" i="1"/>
  <c r="Z871" i="1"/>
  <c r="Z875" i="1"/>
  <c r="Z873" i="1"/>
  <c r="Z874" i="1"/>
  <c r="AI870" i="1"/>
  <c r="AC870" i="1"/>
  <c r="Z870" i="1"/>
  <c r="AE868" i="1"/>
  <c r="Z868" i="1"/>
  <c r="AI812" i="1"/>
  <c r="AC867" i="1"/>
  <c r="AC866" i="1"/>
  <c r="AE865" i="1"/>
  <c r="AE866" i="1"/>
  <c r="AE867" i="1"/>
  <c r="AC864" i="1"/>
  <c r="AC863" i="1"/>
  <c r="Z864" i="1"/>
  <c r="Z863" i="1"/>
  <c r="AI863" i="1"/>
  <c r="AI862" i="1"/>
  <c r="AE864" i="1"/>
  <c r="AE863" i="1"/>
  <c r="AI856" i="1"/>
  <c r="AI799" i="1"/>
  <c r="AI858" i="1"/>
  <c r="AD859" i="1"/>
  <c r="AF859" i="1" s="1"/>
  <c r="AI712" i="1"/>
  <c r="AI833" i="1"/>
  <c r="AI826" i="1"/>
  <c r="AE860" i="1"/>
  <c r="AE712" i="1"/>
  <c r="AI859" i="1"/>
  <c r="AE320" i="1"/>
  <c r="AD862" i="1"/>
  <c r="AF862" i="1" s="1"/>
  <c r="AE862" i="1"/>
  <c r="AI852" i="1"/>
  <c r="AE861" i="1"/>
  <c r="AD861" i="1"/>
  <c r="AF861" i="1" s="1"/>
  <c r="AD860" i="1"/>
  <c r="AF860" i="1" s="1"/>
  <c r="AE857" i="1"/>
  <c r="AI810" i="1"/>
  <c r="AI849" i="1"/>
  <c r="AD843" i="1"/>
  <c r="AF843" i="1" s="1"/>
  <c r="AE858" i="1"/>
  <c r="AI840" i="1"/>
  <c r="AD712" i="1"/>
  <c r="AF712" i="1" s="1"/>
  <c r="AD320" i="1"/>
  <c r="AF320" i="1" s="1"/>
  <c r="AE859" i="1"/>
  <c r="AI29" i="1"/>
  <c r="AD858" i="1"/>
  <c r="AF858" i="1" s="1"/>
  <c r="AD857" i="1"/>
  <c r="AF857" i="1" s="1"/>
  <c r="AI853" i="1"/>
  <c r="AI824" i="1"/>
  <c r="AI854" i="1"/>
  <c r="AE856" i="1"/>
  <c r="AE854" i="1"/>
  <c r="AE852" i="1"/>
  <c r="AE853" i="1"/>
  <c r="AD852" i="1"/>
  <c r="AF852" i="1" s="1"/>
  <c r="AD856" i="1"/>
  <c r="AF856" i="1" s="1"/>
  <c r="AD855" i="1"/>
  <c r="AF855" i="1" s="1"/>
  <c r="AD854" i="1"/>
  <c r="AF854" i="1" s="1"/>
  <c r="AD853" i="1"/>
  <c r="AF853" i="1" s="1"/>
  <c r="AE855" i="1"/>
  <c r="AI855" i="1"/>
  <c r="AI813" i="1"/>
  <c r="AI837" i="1"/>
  <c r="AI847" i="1"/>
  <c r="AI838" i="1"/>
  <c r="AI831" i="1"/>
  <c r="AE840" i="1"/>
  <c r="AE851" i="1"/>
  <c r="AE842" i="1"/>
  <c r="AD840" i="1"/>
  <c r="AF840" i="1" s="1"/>
  <c r="AE845" i="1"/>
  <c r="AE848" i="1"/>
  <c r="AE849" i="1"/>
  <c r="AE846" i="1"/>
  <c r="AE844" i="1"/>
  <c r="AE841" i="1"/>
  <c r="AE843" i="1"/>
  <c r="AD849" i="1"/>
  <c r="AF849" i="1" s="1"/>
  <c r="AD848" i="1"/>
  <c r="AF848" i="1" s="1"/>
  <c r="AD845" i="1"/>
  <c r="AF845" i="1" s="1"/>
  <c r="AD850" i="1"/>
  <c r="AF850" i="1" s="1"/>
  <c r="AD839" i="1"/>
  <c r="AF839" i="1" s="1"/>
  <c r="AD847" i="1"/>
  <c r="AF847" i="1" s="1"/>
  <c r="AD846" i="1"/>
  <c r="AF846" i="1" s="1"/>
  <c r="AD842" i="1"/>
  <c r="AF842" i="1" s="1"/>
  <c r="AD841" i="1"/>
  <c r="AF841" i="1" s="1"/>
  <c r="AD844" i="1"/>
  <c r="AF844" i="1" s="1"/>
  <c r="AD851" i="1"/>
  <c r="AF851" i="1" s="1"/>
  <c r="AE850" i="1"/>
  <c r="AE847" i="1"/>
  <c r="AE839" i="1"/>
  <c r="AI811" i="1"/>
  <c r="AI793" i="1"/>
  <c r="AI846" i="1"/>
  <c r="AI845" i="1"/>
  <c r="AI844" i="1"/>
  <c r="AI843" i="1"/>
  <c r="AI825" i="1"/>
  <c r="AI841" i="1"/>
  <c r="AI809" i="1"/>
  <c r="AI839" i="1"/>
  <c r="AI821" i="1"/>
  <c r="AI800" i="1"/>
  <c r="AI817" i="1"/>
  <c r="AI819" i="1"/>
  <c r="AI834" i="1"/>
  <c r="AE29" i="1"/>
  <c r="AE838" i="1"/>
  <c r="AI815" i="1"/>
  <c r="AI808" i="1"/>
  <c r="AE837" i="1"/>
  <c r="AD29" i="1"/>
  <c r="AF29" i="1" s="1"/>
  <c r="AD838" i="1"/>
  <c r="AF838" i="1" s="1"/>
  <c r="AD837" i="1"/>
  <c r="AF837" i="1" s="1"/>
  <c r="AI836" i="1"/>
  <c r="AI787" i="1"/>
  <c r="AI827" i="1"/>
  <c r="AI794" i="1"/>
  <c r="AI828" i="1"/>
  <c r="AE822" i="1"/>
  <c r="AE816" i="1"/>
  <c r="AE836" i="1"/>
  <c r="AI835" i="1"/>
  <c r="AE835" i="1"/>
  <c r="AE833" i="1"/>
  <c r="AE831" i="1"/>
  <c r="AE830" i="1"/>
  <c r="AE829" i="1"/>
  <c r="AE828" i="1"/>
  <c r="AE827" i="1"/>
  <c r="AE826" i="1"/>
  <c r="AE825" i="1"/>
  <c r="AE824" i="1"/>
  <c r="AE821" i="1"/>
  <c r="AE818" i="1"/>
  <c r="AI814" i="1"/>
  <c r="AE810" i="1"/>
  <c r="AE809" i="1"/>
  <c r="AE815" i="1"/>
  <c r="AE820" i="1"/>
  <c r="AE819" i="1"/>
  <c r="AE823" i="1"/>
  <c r="AE817" i="1"/>
  <c r="AD835" i="1"/>
  <c r="AF835" i="1" s="1"/>
  <c r="AD830" i="1"/>
  <c r="AF830" i="1" s="1"/>
  <c r="AD834" i="1"/>
  <c r="AF834" i="1" s="1"/>
  <c r="AD826" i="1"/>
  <c r="AF826" i="1" s="1"/>
  <c r="AD824" i="1"/>
  <c r="AF824" i="1" s="1"/>
  <c r="AD829" i="1"/>
  <c r="AF829" i="1" s="1"/>
  <c r="AD827" i="1"/>
  <c r="AF827" i="1" s="1"/>
  <c r="AD823" i="1"/>
  <c r="AF823" i="1" s="1"/>
  <c r="AD822" i="1"/>
  <c r="AF822" i="1" s="1"/>
  <c r="AD818" i="1"/>
  <c r="AF818" i="1" s="1"/>
  <c r="AD817" i="1"/>
  <c r="AF817" i="1" s="1"/>
  <c r="AD814" i="1"/>
  <c r="AF814" i="1" s="1"/>
  <c r="AD831" i="1"/>
  <c r="AF831" i="1" s="1"/>
  <c r="AD828" i="1"/>
  <c r="AF828" i="1" s="1"/>
  <c r="AD821" i="1"/>
  <c r="AF821" i="1" s="1"/>
  <c r="AD816" i="1"/>
  <c r="AF816" i="1" s="1"/>
  <c r="AD812" i="1"/>
  <c r="AF812" i="1" s="1"/>
  <c r="AD811" i="1"/>
  <c r="AF811" i="1" s="1"/>
  <c r="AE814" i="1"/>
  <c r="AE834" i="1"/>
  <c r="AE832" i="1"/>
  <c r="AE812" i="1"/>
  <c r="AD808" i="1"/>
  <c r="AF808" i="1" s="1"/>
  <c r="AE808" i="1"/>
  <c r="AD836" i="1"/>
  <c r="AF836" i="1" s="1"/>
  <c r="AD833" i="1"/>
  <c r="AF833" i="1" s="1"/>
  <c r="AD825" i="1"/>
  <c r="AF825" i="1" s="1"/>
  <c r="AD820" i="1"/>
  <c r="AF820" i="1" s="1"/>
  <c r="AD813" i="1"/>
  <c r="AF813" i="1" s="1"/>
  <c r="AD815" i="1"/>
  <c r="AF815" i="1" s="1"/>
  <c r="AE811" i="1"/>
  <c r="AD810" i="1"/>
  <c r="AF810" i="1" s="1"/>
  <c r="AD809" i="1"/>
  <c r="AF809" i="1" s="1"/>
  <c r="AD819" i="1"/>
  <c r="AF819" i="1" s="1"/>
  <c r="AD832" i="1"/>
  <c r="AF832" i="1" s="1"/>
  <c r="AE813" i="1"/>
  <c r="AI829" i="1"/>
  <c r="AI818" i="1"/>
  <c r="AI830" i="1"/>
  <c r="AI820" i="1"/>
  <c r="AI816" i="1"/>
  <c r="AE794" i="1"/>
  <c r="AE807" i="1"/>
  <c r="AI807" i="1"/>
  <c r="AE799" i="1"/>
  <c r="AD807" i="1"/>
  <c r="AF807" i="1" s="1"/>
  <c r="AE805" i="1"/>
  <c r="AI806" i="1"/>
  <c r="AE800" i="1"/>
  <c r="AE806" i="1"/>
  <c r="AD806" i="1"/>
  <c r="AF806" i="1" s="1"/>
  <c r="AI805" i="1"/>
  <c r="AD805" i="1"/>
  <c r="AF805" i="1" s="1"/>
  <c r="AE792" i="1"/>
  <c r="AE795" i="1"/>
  <c r="AE793" i="1"/>
  <c r="AE797" i="1"/>
  <c r="AE802" i="1"/>
  <c r="AE804" i="1"/>
  <c r="AE796" i="1"/>
  <c r="AE791" i="1"/>
  <c r="AI798" i="1"/>
  <c r="AI796" i="1"/>
  <c r="AI804" i="1"/>
  <c r="AI803" i="1"/>
  <c r="AI802" i="1"/>
  <c r="AI28" i="1"/>
  <c r="AI792" i="1"/>
  <c r="AD804" i="1"/>
  <c r="AF804" i="1" s="1"/>
  <c r="AD803" i="1"/>
  <c r="AF803" i="1" s="1"/>
  <c r="AD802" i="1"/>
  <c r="AF802" i="1" s="1"/>
  <c r="AD28" i="1"/>
  <c r="AF28" i="1" s="1"/>
  <c r="AE803" i="1"/>
  <c r="AE28" i="1"/>
  <c r="AD801" i="1"/>
  <c r="AF801" i="1" s="1"/>
  <c r="AD797" i="1"/>
  <c r="AF797" i="1" s="1"/>
  <c r="AD795" i="1"/>
  <c r="AF795" i="1" s="1"/>
  <c r="AD799" i="1"/>
  <c r="AF799" i="1" s="1"/>
  <c r="AD798" i="1"/>
  <c r="AF798" i="1" s="1"/>
  <c r="AD796" i="1"/>
  <c r="AF796" i="1" s="1"/>
  <c r="AD794" i="1"/>
  <c r="AF794" i="1" s="1"/>
  <c r="AD793" i="1"/>
  <c r="AF793" i="1" s="1"/>
  <c r="AD800" i="1"/>
  <c r="AF800" i="1" s="1"/>
  <c r="AD792" i="1"/>
  <c r="AF792" i="1" s="1"/>
  <c r="AE798" i="1"/>
  <c r="AE801" i="1"/>
  <c r="AD791" i="1"/>
  <c r="AF791" i="1" s="1"/>
  <c r="AI801" i="1"/>
  <c r="AI795" i="1"/>
  <c r="AI797" i="1"/>
  <c r="AI791" i="1"/>
  <c r="AI788" i="1"/>
  <c r="AI785" i="1"/>
  <c r="AI733" i="1"/>
  <c r="AI786" i="1"/>
  <c r="AI738" i="1"/>
  <c r="AI784" i="1"/>
  <c r="AI790" i="1"/>
  <c r="AD790" i="1"/>
  <c r="AF790" i="1" s="1"/>
  <c r="AE790" i="1"/>
  <c r="AE785" i="1"/>
  <c r="AD789" i="1"/>
  <c r="AF789" i="1" s="1"/>
  <c r="AD787" i="1"/>
  <c r="AF787" i="1" s="1"/>
  <c r="AD788" i="1"/>
  <c r="AF788" i="1" s="1"/>
  <c r="AE787" i="1"/>
  <c r="AE789" i="1"/>
  <c r="AE786" i="1"/>
  <c r="AE788" i="1"/>
  <c r="AE783" i="1"/>
  <c r="AI783" i="1"/>
  <c r="AD786" i="1"/>
  <c r="AF786" i="1" s="1"/>
  <c r="AD785" i="1"/>
  <c r="AF785" i="1" s="1"/>
  <c r="AI781" i="1"/>
  <c r="AI782" i="1"/>
  <c r="AI780" i="1"/>
  <c r="AE784" i="1"/>
  <c r="AD783" i="1"/>
  <c r="AF783" i="1" s="1"/>
  <c r="AD784" i="1"/>
  <c r="AF784" i="1" s="1"/>
  <c r="AE782" i="1"/>
  <c r="AD782" i="1"/>
  <c r="AF782" i="1" s="1"/>
  <c r="AE781" i="1"/>
  <c r="AE780" i="1"/>
  <c r="AD781" i="1"/>
  <c r="AF781" i="1" s="1"/>
  <c r="AD780" i="1"/>
  <c r="AF780" i="1" s="1"/>
  <c r="AE733" i="1"/>
  <c r="AE738" i="1"/>
  <c r="AE736" i="1"/>
  <c r="AD771" i="1"/>
  <c r="AF771" i="1" s="1"/>
  <c r="AD770" i="1"/>
  <c r="AF770" i="1" s="1"/>
  <c r="AD779" i="1"/>
  <c r="AF779" i="1" s="1"/>
  <c r="AD777" i="1"/>
  <c r="AF777" i="1" s="1"/>
  <c r="AD776" i="1"/>
  <c r="AF776" i="1" s="1"/>
  <c r="AD774" i="1"/>
  <c r="AF774" i="1" s="1"/>
  <c r="AD738" i="1"/>
  <c r="AF738" i="1" s="1"/>
  <c r="AI739" i="1"/>
  <c r="AI741" i="1"/>
  <c r="AI744" i="1"/>
  <c r="AI746" i="1"/>
  <c r="AI748" i="1"/>
  <c r="AI750" i="1"/>
  <c r="AI752" i="1"/>
  <c r="AI753" i="1"/>
  <c r="AI755" i="1"/>
  <c r="AI757" i="1"/>
  <c r="AI759" i="1"/>
  <c r="AI761" i="1"/>
  <c r="AI762" i="1"/>
  <c r="AI764" i="1"/>
  <c r="AI766" i="1"/>
  <c r="AI740" i="1"/>
  <c r="AI742" i="1"/>
  <c r="AI743" i="1"/>
  <c r="AI745" i="1"/>
  <c r="AI747" i="1"/>
  <c r="AI749" i="1"/>
  <c r="AI751" i="1"/>
  <c r="AI754" i="1"/>
  <c r="AI756" i="1"/>
  <c r="AI758" i="1"/>
  <c r="AI760" i="1"/>
  <c r="AI763" i="1"/>
  <c r="AI765" i="1"/>
  <c r="AI767" i="1"/>
  <c r="AD772" i="1"/>
  <c r="AF772" i="1" s="1"/>
  <c r="AD769" i="1"/>
  <c r="AF769" i="1" s="1"/>
  <c r="AD768" i="1"/>
  <c r="AF768" i="1" s="1"/>
  <c r="AD767" i="1"/>
  <c r="AF767" i="1" s="1"/>
  <c r="AD766" i="1"/>
  <c r="AF766" i="1" s="1"/>
  <c r="AD765" i="1"/>
  <c r="AF765" i="1" s="1"/>
  <c r="AD764" i="1"/>
  <c r="AF764" i="1" s="1"/>
  <c r="AD763" i="1"/>
  <c r="AF763" i="1" s="1"/>
  <c r="AD762" i="1"/>
  <c r="AF762" i="1" s="1"/>
  <c r="AD761" i="1"/>
  <c r="AF761" i="1" s="1"/>
  <c r="AD760" i="1"/>
  <c r="AF760" i="1" s="1"/>
  <c r="AD759" i="1"/>
  <c r="AF759" i="1" s="1"/>
  <c r="AD758" i="1"/>
  <c r="AF758" i="1" s="1"/>
  <c r="AD757" i="1"/>
  <c r="AF757" i="1" s="1"/>
  <c r="AD756" i="1"/>
  <c r="AF756" i="1" s="1"/>
  <c r="AD755" i="1"/>
  <c r="AF755" i="1" s="1"/>
  <c r="AD754" i="1"/>
  <c r="AF754" i="1" s="1"/>
  <c r="AD753" i="1"/>
  <c r="AF753" i="1" s="1"/>
  <c r="AD752" i="1"/>
  <c r="AF752" i="1" s="1"/>
  <c r="AD751" i="1"/>
  <c r="AF751" i="1" s="1"/>
  <c r="AD750" i="1"/>
  <c r="AF750" i="1" s="1"/>
  <c r="AD749" i="1"/>
  <c r="AF749" i="1" s="1"/>
  <c r="AD748" i="1"/>
  <c r="AF748" i="1" s="1"/>
  <c r="AD747" i="1"/>
  <c r="AF747" i="1" s="1"/>
  <c r="AD746" i="1"/>
  <c r="AF746" i="1" s="1"/>
  <c r="AD745" i="1"/>
  <c r="AF745" i="1" s="1"/>
  <c r="AD778" i="1"/>
  <c r="AF778" i="1" s="1"/>
  <c r="AD775" i="1"/>
  <c r="AF775" i="1" s="1"/>
  <c r="AD773" i="1"/>
  <c r="AF773" i="1" s="1"/>
  <c r="AD744" i="1"/>
  <c r="AF744" i="1" s="1"/>
  <c r="AD743" i="1"/>
  <c r="AF743" i="1" s="1"/>
  <c r="AD742" i="1"/>
  <c r="AF742" i="1" s="1"/>
  <c r="AD741" i="1"/>
  <c r="AF741" i="1" s="1"/>
  <c r="AD740" i="1"/>
  <c r="AF740" i="1" s="1"/>
  <c r="AD739" i="1"/>
  <c r="AF739" i="1" s="1"/>
  <c r="AD737" i="1"/>
  <c r="AF737" i="1" s="1"/>
  <c r="AI768" i="1"/>
  <c r="AE739" i="1"/>
  <c r="AE740" i="1"/>
  <c r="AE741" i="1"/>
  <c r="AE742" i="1"/>
  <c r="AE743" i="1"/>
  <c r="AE744" i="1"/>
  <c r="AE745" i="1"/>
  <c r="AE769" i="1"/>
  <c r="AE771" i="1"/>
  <c r="AE773" i="1"/>
  <c r="AE77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70" i="1"/>
  <c r="AE772" i="1"/>
  <c r="AE774" i="1"/>
  <c r="AE776" i="1"/>
  <c r="AI769" i="1"/>
  <c r="AI770" i="1"/>
  <c r="AI771" i="1"/>
  <c r="AI772" i="1"/>
  <c r="AI773" i="1"/>
  <c r="AI774" i="1"/>
  <c r="AI775" i="1"/>
  <c r="AI776" i="1"/>
  <c r="AI777" i="1"/>
  <c r="AI778" i="1"/>
  <c r="AI779" i="1"/>
  <c r="AE777" i="1"/>
  <c r="AE778" i="1"/>
  <c r="AE779" i="1"/>
  <c r="AE737" i="1"/>
  <c r="AD736" i="1"/>
  <c r="AF736" i="1" s="1"/>
  <c r="AE734" i="1"/>
  <c r="AE732" i="1"/>
  <c r="AD735" i="1"/>
  <c r="AF735" i="1" s="1"/>
  <c r="AE735" i="1"/>
  <c r="AI737" i="1"/>
  <c r="AI736" i="1"/>
  <c r="AI731" i="1"/>
  <c r="AI735" i="1"/>
  <c r="AE27" i="1"/>
  <c r="AI732" i="1"/>
  <c r="AI734" i="1"/>
  <c r="AD734" i="1"/>
  <c r="AF734" i="1" s="1"/>
  <c r="AD733" i="1"/>
  <c r="AF733" i="1" s="1"/>
  <c r="AD26" i="1"/>
  <c r="AF26" i="1" s="1"/>
  <c r="AD732" i="1"/>
  <c r="AF732" i="1" s="1"/>
  <c r="AD27" i="1"/>
  <c r="AF27" i="1" s="1"/>
  <c r="AI27" i="1"/>
  <c r="AE26" i="1"/>
  <c r="AD731" i="1"/>
  <c r="AF731" i="1" s="1"/>
  <c r="AE731" i="1"/>
  <c r="AI26" i="1"/>
  <c r="AI730" i="1"/>
  <c r="AE730" i="1"/>
  <c r="AD730" i="1"/>
  <c r="AF730" i="1" s="1"/>
  <c r="AI729" i="1"/>
  <c r="AE729" i="1"/>
  <c r="AD729" i="1"/>
  <c r="AF729" i="1" s="1"/>
  <c r="S728" i="1"/>
  <c r="U728" i="1"/>
  <c r="V728" i="1"/>
  <c r="W728" i="1"/>
  <c r="Z728" i="1"/>
  <c r="AC728" i="1"/>
  <c r="AI71" i="1" l="1"/>
  <c r="AF31" i="1"/>
  <c r="AF898" i="1"/>
  <c r="AD901" i="1"/>
  <c r="AF901" i="1" s="1"/>
  <c r="AD897" i="1"/>
  <c r="AD893" i="1"/>
  <c r="AF893" i="1" s="1"/>
  <c r="AD895" i="1"/>
  <c r="AF895" i="1" s="1"/>
  <c r="AD896" i="1"/>
  <c r="AD899" i="1"/>
  <c r="AD32" i="1"/>
  <c r="AF32" i="1" s="1"/>
  <c r="AD908" i="1"/>
  <c r="AF908" i="1" s="1"/>
  <c r="AD909" i="1"/>
  <c r="AF909" i="1" s="1"/>
  <c r="AD905" i="1"/>
  <c r="AF905" i="1" s="1"/>
  <c r="AD903" i="1"/>
  <c r="AF903" i="1" s="1"/>
  <c r="AD910" i="1"/>
  <c r="AF910" i="1" s="1"/>
  <c r="AD911" i="1"/>
  <c r="AF911" i="1" s="1"/>
  <c r="AD912" i="1"/>
  <c r="AF912" i="1" s="1"/>
  <c r="AD913" i="1"/>
  <c r="AF913" i="1" s="1"/>
  <c r="AD914" i="1"/>
  <c r="AF914" i="1" s="1"/>
  <c r="AD915" i="1"/>
  <c r="AF915" i="1" s="1"/>
  <c r="AD916" i="1"/>
  <c r="AF916" i="1" s="1"/>
  <c r="AD917" i="1"/>
  <c r="AF917" i="1" s="1"/>
  <c r="AD918" i="1"/>
  <c r="AF918" i="1" s="1"/>
  <c r="AD919" i="1"/>
  <c r="AF919" i="1" s="1"/>
  <c r="AD907" i="1"/>
  <c r="AF907" i="1" s="1"/>
  <c r="AD920" i="1"/>
  <c r="AF920" i="1" s="1"/>
  <c r="AD921" i="1"/>
  <c r="AF921" i="1" s="1"/>
  <c r="AD922" i="1"/>
  <c r="AF922" i="1" s="1"/>
  <c r="AD923" i="1"/>
  <c r="AF923" i="1" s="1"/>
  <c r="AD924" i="1"/>
  <c r="AF924" i="1" s="1"/>
  <c r="AD925" i="1"/>
  <c r="AF925" i="1" s="1"/>
  <c r="AD926" i="1"/>
  <c r="AF926" i="1" s="1"/>
  <c r="AD927" i="1"/>
  <c r="AF927" i="1" s="1"/>
  <c r="AD928" i="1"/>
  <c r="AF928" i="1" s="1"/>
  <c r="AD929" i="1"/>
  <c r="AF929" i="1" s="1"/>
  <c r="AD930" i="1"/>
  <c r="AF930" i="1" s="1"/>
  <c r="AD931" i="1"/>
  <c r="AF931" i="1" s="1"/>
  <c r="AD932" i="1"/>
  <c r="AF932" i="1" s="1"/>
  <c r="AD933" i="1"/>
  <c r="AF933" i="1" s="1"/>
  <c r="AD934" i="1"/>
  <c r="AF934" i="1" s="1"/>
  <c r="AD33" i="1"/>
  <c r="AF33" i="1" s="1"/>
  <c r="AD935" i="1"/>
  <c r="AF935" i="1" s="1"/>
  <c r="AD936" i="1"/>
  <c r="AF936" i="1" s="1"/>
  <c r="AD937" i="1"/>
  <c r="AF937" i="1" s="1"/>
  <c r="AD938" i="1"/>
  <c r="AF938" i="1" s="1"/>
  <c r="AD904" i="1"/>
  <c r="AF904" i="1" s="1"/>
  <c r="AD906" i="1"/>
  <c r="AF906" i="1" s="1"/>
  <c r="AD889" i="1"/>
  <c r="AF889" i="1" s="1"/>
  <c r="AD883" i="1"/>
  <c r="AD887" i="1"/>
  <c r="AF887" i="1" s="1"/>
  <c r="AD888" i="1"/>
  <c r="AF888" i="1" s="1"/>
  <c r="AD881" i="1"/>
  <c r="AF881" i="1" s="1"/>
  <c r="AD882" i="1"/>
  <c r="AF882" i="1" s="1"/>
  <c r="AD884" i="1"/>
  <c r="AF884" i="1" s="1"/>
  <c r="AD890" i="1"/>
  <c r="AF890" i="1" s="1"/>
  <c r="AD892" i="1"/>
  <c r="AF892" i="1" s="1"/>
  <c r="AD891" i="1"/>
  <c r="AF891" i="1" s="1"/>
  <c r="AD869" i="1"/>
  <c r="AF869" i="1" s="1"/>
  <c r="AD885" i="1"/>
  <c r="AF885" i="1" s="1"/>
  <c r="AD875" i="1"/>
  <c r="AF875" i="1" s="1"/>
  <c r="AD879" i="1"/>
  <c r="AF879" i="1" s="1"/>
  <c r="AD865" i="1"/>
  <c r="AF865" i="1" s="1"/>
  <c r="AD880" i="1"/>
  <c r="AF880" i="1" s="1"/>
  <c r="AD877" i="1"/>
  <c r="AF877" i="1" s="1"/>
  <c r="AD873" i="1"/>
  <c r="AF873" i="1" s="1"/>
  <c r="AD874" i="1"/>
  <c r="AF874" i="1" s="1"/>
  <c r="AD876" i="1"/>
  <c r="AF876" i="1" s="1"/>
  <c r="AD872" i="1"/>
  <c r="AF872" i="1" s="1"/>
  <c r="AD30" i="1"/>
  <c r="AF30" i="1" s="1"/>
  <c r="AD870" i="1"/>
  <c r="AF870" i="1" s="1"/>
  <c r="AD878" i="1"/>
  <c r="AF878" i="1" s="1"/>
  <c r="AD871" i="1"/>
  <c r="AF871" i="1" s="1"/>
  <c r="AD866" i="1"/>
  <c r="AF866" i="1" s="1"/>
  <c r="AD868" i="1"/>
  <c r="AF868" i="1" s="1"/>
  <c r="AD867" i="1"/>
  <c r="AF867" i="1" s="1"/>
  <c r="AD864" i="1"/>
  <c r="AF864" i="1" s="1"/>
  <c r="AD863" i="1"/>
  <c r="AF863" i="1" s="1"/>
  <c r="AI728" i="1"/>
  <c r="AD728" i="1"/>
  <c r="AF728" i="1" s="1"/>
  <c r="AE728" i="1"/>
  <c r="S266" i="1"/>
  <c r="AI72" i="1" l="1"/>
  <c r="AF896" i="1"/>
  <c r="AF899" i="1"/>
  <c r="AF897" i="1"/>
  <c r="AF883" i="1"/>
  <c r="AB727" i="1"/>
  <c r="AC727" i="1" s="1"/>
  <c r="AB25" i="1"/>
  <c r="AC25" i="1" s="1"/>
  <c r="Y727" i="1"/>
  <c r="Z727" i="1" s="1"/>
  <c r="Y25" i="1"/>
  <c r="Z25" i="1" s="1"/>
  <c r="S727" i="1"/>
  <c r="U727" i="1"/>
  <c r="V727" i="1"/>
  <c r="W727" i="1"/>
  <c r="S25" i="1"/>
  <c r="U25" i="1"/>
  <c r="V25" i="1"/>
  <c r="W25" i="1"/>
  <c r="AB726" i="1"/>
  <c r="AC726" i="1" s="1"/>
  <c r="AB725" i="1"/>
  <c r="AC725" i="1" s="1"/>
  <c r="Y726" i="1"/>
  <c r="Z726" i="1" s="1"/>
  <c r="Y725" i="1"/>
  <c r="Z725" i="1" s="1"/>
  <c r="S726" i="1"/>
  <c r="U726" i="1"/>
  <c r="V726" i="1"/>
  <c r="W726" i="1"/>
  <c r="S725" i="1"/>
  <c r="U725" i="1"/>
  <c r="V725" i="1"/>
  <c r="W725" i="1"/>
  <c r="AI73" i="1" l="1"/>
  <c r="AI727" i="1"/>
  <c r="AI25" i="1"/>
  <c r="AD727" i="1"/>
  <c r="AF727" i="1" s="1"/>
  <c r="AD25" i="1"/>
  <c r="AF25" i="1" s="1"/>
  <c r="AE25" i="1"/>
  <c r="AE727" i="1"/>
  <c r="AI726" i="1"/>
  <c r="AD726" i="1"/>
  <c r="AF726" i="1" s="1"/>
  <c r="AD725" i="1"/>
  <c r="AF725" i="1" s="1"/>
  <c r="AE726" i="1"/>
  <c r="AE725" i="1"/>
  <c r="AI725" i="1"/>
  <c r="AI74" i="1" l="1"/>
  <c r="AB724" i="1"/>
  <c r="AC724" i="1" s="1"/>
  <c r="Y724" i="1"/>
  <c r="Z724" i="1" s="1"/>
  <c r="AB723" i="1"/>
  <c r="AC723" i="1" s="1"/>
  <c r="Y723" i="1"/>
  <c r="Z723" i="1" s="1"/>
  <c r="S724" i="1"/>
  <c r="U724" i="1"/>
  <c r="V724" i="1"/>
  <c r="W724" i="1"/>
  <c r="S723" i="1"/>
  <c r="U723" i="1"/>
  <c r="V723" i="1"/>
  <c r="W723" i="1"/>
  <c r="AI75" i="1" l="1"/>
  <c r="AI723" i="1"/>
  <c r="AI724" i="1"/>
  <c r="AD724" i="1"/>
  <c r="AF724" i="1" s="1"/>
  <c r="AE724" i="1"/>
  <c r="AD723" i="1"/>
  <c r="AF723" i="1" s="1"/>
  <c r="AE723" i="1"/>
  <c r="AI76" i="1" l="1"/>
  <c r="AB722" i="1"/>
  <c r="AC722" i="1" s="1"/>
  <c r="AB721" i="1"/>
  <c r="AC721" i="1" s="1"/>
  <c r="AB720" i="1"/>
  <c r="AC720" i="1" s="1"/>
  <c r="AB719" i="1"/>
  <c r="AC719" i="1" s="1"/>
  <c r="AB24" i="1"/>
  <c r="AC24" i="1" s="1"/>
  <c r="AB23" i="1"/>
  <c r="AC23" i="1" s="1"/>
  <c r="AB718" i="1"/>
  <c r="AC718" i="1" s="1"/>
  <c r="AB717" i="1"/>
  <c r="AC717" i="1" s="1"/>
  <c r="AB716" i="1"/>
  <c r="AC716" i="1" s="1"/>
  <c r="AB715" i="1"/>
  <c r="AC715" i="1" s="1"/>
  <c r="AB22" i="1"/>
  <c r="AC22" i="1" s="1"/>
  <c r="AB21" i="1"/>
  <c r="AC21" i="1" s="1"/>
  <c r="Y722" i="1"/>
  <c r="Z722" i="1" s="1"/>
  <c r="Y721" i="1"/>
  <c r="Z721" i="1" s="1"/>
  <c r="Y720" i="1"/>
  <c r="Z720" i="1" s="1"/>
  <c r="Y719" i="1"/>
  <c r="Z719" i="1" s="1"/>
  <c r="Y24" i="1"/>
  <c r="Z24" i="1" s="1"/>
  <c r="Y23" i="1"/>
  <c r="Z23" i="1" s="1"/>
  <c r="Y718" i="1"/>
  <c r="Z718" i="1" s="1"/>
  <c r="Y717" i="1"/>
  <c r="Z717" i="1" s="1"/>
  <c r="Y716" i="1"/>
  <c r="Z716" i="1" s="1"/>
  <c r="Y715" i="1"/>
  <c r="Z715" i="1" s="1"/>
  <c r="Y22" i="1"/>
  <c r="Z22" i="1" s="1"/>
  <c r="Y21" i="1"/>
  <c r="Z21" i="1" s="1"/>
  <c r="AB714" i="1"/>
  <c r="AC714" i="1" s="1"/>
  <c r="Y714" i="1"/>
  <c r="Z714" i="1" s="1"/>
  <c r="S722" i="1"/>
  <c r="U722" i="1"/>
  <c r="V722" i="1"/>
  <c r="W722" i="1"/>
  <c r="S721" i="1"/>
  <c r="U721" i="1"/>
  <c r="V721" i="1"/>
  <c r="W721" i="1"/>
  <c r="S720" i="1"/>
  <c r="U720" i="1"/>
  <c r="V720" i="1"/>
  <c r="W720" i="1"/>
  <c r="S719" i="1"/>
  <c r="U719" i="1"/>
  <c r="V719" i="1"/>
  <c r="W719" i="1"/>
  <c r="S24" i="1"/>
  <c r="U24" i="1"/>
  <c r="V24" i="1"/>
  <c r="W24" i="1"/>
  <c r="S23" i="1"/>
  <c r="U23" i="1"/>
  <c r="V23" i="1"/>
  <c r="W23" i="1"/>
  <c r="S718" i="1"/>
  <c r="U718" i="1"/>
  <c r="V718" i="1"/>
  <c r="W718" i="1"/>
  <c r="S717" i="1"/>
  <c r="U717" i="1"/>
  <c r="V717" i="1"/>
  <c r="W717" i="1"/>
  <c r="S716" i="1"/>
  <c r="U716" i="1"/>
  <c r="V716" i="1"/>
  <c r="W716" i="1"/>
  <c r="S715" i="1"/>
  <c r="U715" i="1"/>
  <c r="V715" i="1"/>
  <c r="W715" i="1"/>
  <c r="S22" i="1"/>
  <c r="U22" i="1"/>
  <c r="V22" i="1"/>
  <c r="W22" i="1"/>
  <c r="S21" i="1"/>
  <c r="U21" i="1"/>
  <c r="V21" i="1"/>
  <c r="W21" i="1"/>
  <c r="S714" i="1"/>
  <c r="U714" i="1"/>
  <c r="V714" i="1"/>
  <c r="W714" i="1"/>
  <c r="AI77" i="1" l="1"/>
  <c r="AI716" i="1"/>
  <c r="AI721" i="1"/>
  <c r="AI720" i="1"/>
  <c r="AD24" i="1"/>
  <c r="AF24" i="1" s="1"/>
  <c r="AD23" i="1"/>
  <c r="AF23" i="1" s="1"/>
  <c r="AD718" i="1"/>
  <c r="AF718" i="1" s="1"/>
  <c r="AD717" i="1"/>
  <c r="AF717" i="1" s="1"/>
  <c r="AD716" i="1"/>
  <c r="AF716" i="1" s="1"/>
  <c r="AD21" i="1"/>
  <c r="AF21" i="1" s="1"/>
  <c r="AI717" i="1"/>
  <c r="AI23" i="1"/>
  <c r="AD714" i="1"/>
  <c r="AF714" i="1" s="1"/>
  <c r="AD722" i="1"/>
  <c r="AF722" i="1" s="1"/>
  <c r="AE718" i="1"/>
  <c r="AD721" i="1"/>
  <c r="AF721" i="1" s="1"/>
  <c r="AD720" i="1"/>
  <c r="AF720" i="1" s="1"/>
  <c r="AI722" i="1"/>
  <c r="AD715" i="1"/>
  <c r="AF715" i="1" s="1"/>
  <c r="AD719" i="1"/>
  <c r="AF719" i="1" s="1"/>
  <c r="AD22" i="1"/>
  <c r="AF22" i="1" s="1"/>
  <c r="AE715" i="1"/>
  <c r="AE716" i="1"/>
  <c r="AE717" i="1"/>
  <c r="AE719" i="1"/>
  <c r="AE720" i="1"/>
  <c r="AE721" i="1"/>
  <c r="AE722" i="1"/>
  <c r="AE22" i="1"/>
  <c r="AE23" i="1"/>
  <c r="AE24" i="1"/>
  <c r="AE21" i="1"/>
  <c r="AI24" i="1"/>
  <c r="AI21" i="1"/>
  <c r="AE714" i="1"/>
  <c r="AI714" i="1"/>
  <c r="AI719" i="1"/>
  <c r="AI718" i="1"/>
  <c r="AI715" i="1"/>
  <c r="AI22" i="1"/>
  <c r="AI78" i="1" l="1"/>
  <c r="AB713" i="1"/>
  <c r="AC713" i="1" s="1"/>
  <c r="AB711" i="1"/>
  <c r="AC711" i="1" s="1"/>
  <c r="Y713" i="1"/>
  <c r="Z713" i="1" s="1"/>
  <c r="Y711" i="1"/>
  <c r="Z711" i="1" s="1"/>
  <c r="S713" i="1"/>
  <c r="U713" i="1"/>
  <c r="V713" i="1"/>
  <c r="W713" i="1"/>
  <c r="S711" i="1"/>
  <c r="U711" i="1"/>
  <c r="V711" i="1"/>
  <c r="W711" i="1"/>
  <c r="AI79" i="1" l="1"/>
  <c r="AD713" i="1"/>
  <c r="AF713" i="1" s="1"/>
  <c r="AD711" i="1"/>
  <c r="AF711" i="1" s="1"/>
  <c r="AI711" i="1"/>
  <c r="AI713" i="1"/>
  <c r="AE711" i="1"/>
  <c r="AE713" i="1"/>
  <c r="AI80" i="1" l="1"/>
  <c r="AB710" i="1"/>
  <c r="AC710" i="1" s="1"/>
  <c r="Y710" i="1"/>
  <c r="Z710" i="1" s="1"/>
  <c r="S710" i="1"/>
  <c r="U710" i="1"/>
  <c r="V710" i="1"/>
  <c r="W710" i="1"/>
  <c r="AB709" i="1"/>
  <c r="AC709" i="1" s="1"/>
  <c r="Y709" i="1"/>
  <c r="Z709" i="1" s="1"/>
  <c r="S709" i="1"/>
  <c r="U709" i="1"/>
  <c r="V709" i="1"/>
  <c r="W709" i="1"/>
  <c r="AB708" i="1"/>
  <c r="AC708" i="1" s="1"/>
  <c r="Y708" i="1"/>
  <c r="Z708" i="1" s="1"/>
  <c r="S708" i="1"/>
  <c r="U708" i="1"/>
  <c r="V708" i="1"/>
  <c r="W708" i="1"/>
  <c r="U128" i="1"/>
  <c r="AB707" i="1"/>
  <c r="Y707" i="1"/>
  <c r="AI81" i="1" l="1"/>
  <c r="AI710" i="1"/>
  <c r="AD710" i="1"/>
  <c r="AF710" i="1" s="1"/>
  <c r="AE710" i="1"/>
  <c r="AI709" i="1"/>
  <c r="AD709" i="1"/>
  <c r="AF709" i="1" s="1"/>
  <c r="AE709" i="1"/>
  <c r="AD708" i="1"/>
  <c r="AF708" i="1" s="1"/>
  <c r="AI708" i="1"/>
  <c r="AE708" i="1"/>
  <c r="S707" i="1"/>
  <c r="U707" i="1"/>
  <c r="V707" i="1"/>
  <c r="W707" i="1"/>
  <c r="Z707" i="1"/>
  <c r="AC707" i="1"/>
  <c r="AB706" i="1"/>
  <c r="AC706" i="1" s="1"/>
  <c r="Y706" i="1"/>
  <c r="Z706" i="1" s="1"/>
  <c r="S706" i="1"/>
  <c r="U706" i="1"/>
  <c r="V706" i="1"/>
  <c r="W706" i="1"/>
  <c r="AI82" i="1" l="1"/>
  <c r="AI707" i="1"/>
  <c r="AD707" i="1"/>
  <c r="AF707" i="1" s="1"/>
  <c r="AE707" i="1"/>
  <c r="AI706" i="1"/>
  <c r="AD706" i="1"/>
  <c r="AF706" i="1" s="1"/>
  <c r="AE706" i="1"/>
  <c r="AB705" i="1"/>
  <c r="AC705" i="1" s="1"/>
  <c r="Y705" i="1"/>
  <c r="Z705" i="1" s="1"/>
  <c r="AB704" i="1"/>
  <c r="AC704" i="1" s="1"/>
  <c r="Y704" i="1"/>
  <c r="Z704" i="1" s="1"/>
  <c r="AB703" i="1"/>
  <c r="AC703" i="1" s="1"/>
  <c r="Y703" i="1"/>
  <c r="Z703" i="1" s="1"/>
  <c r="S705" i="1"/>
  <c r="U705" i="1"/>
  <c r="V705" i="1"/>
  <c r="W705" i="1"/>
  <c r="S704" i="1"/>
  <c r="U704" i="1"/>
  <c r="V704" i="1"/>
  <c r="W704" i="1"/>
  <c r="S703" i="1"/>
  <c r="U703" i="1"/>
  <c r="V703" i="1"/>
  <c r="W703" i="1"/>
  <c r="AB702" i="1"/>
  <c r="AC702" i="1" s="1"/>
  <c r="AB701" i="1"/>
  <c r="AC701" i="1" s="1"/>
  <c r="AB700" i="1"/>
  <c r="AC700" i="1" s="1"/>
  <c r="AB699" i="1"/>
  <c r="AC699" i="1" s="1"/>
  <c r="Y702" i="1"/>
  <c r="Z702" i="1" s="1"/>
  <c r="Y701" i="1"/>
  <c r="Z701" i="1" s="1"/>
  <c r="Y700" i="1"/>
  <c r="Z700" i="1" s="1"/>
  <c r="Y699" i="1"/>
  <c r="Z699" i="1" s="1"/>
  <c r="S702" i="1"/>
  <c r="U702" i="1"/>
  <c r="V702" i="1"/>
  <c r="W702" i="1"/>
  <c r="S701" i="1"/>
  <c r="U701" i="1"/>
  <c r="V701" i="1"/>
  <c r="W701" i="1"/>
  <c r="S700" i="1"/>
  <c r="U700" i="1"/>
  <c r="V700" i="1"/>
  <c r="W700" i="1"/>
  <c r="S699" i="1"/>
  <c r="U699" i="1"/>
  <c r="V699" i="1"/>
  <c r="W699" i="1"/>
  <c r="AI83" i="1" l="1"/>
  <c r="AI705" i="1"/>
  <c r="AE703" i="1"/>
  <c r="AE705" i="1"/>
  <c r="AE704" i="1"/>
  <c r="AD705" i="1"/>
  <c r="AF705" i="1" s="1"/>
  <c r="AD704" i="1"/>
  <c r="AF704" i="1" s="1"/>
  <c r="AI704" i="1"/>
  <c r="AD703" i="1"/>
  <c r="AF703" i="1" s="1"/>
  <c r="AI703" i="1"/>
  <c r="AE699" i="1"/>
  <c r="AI702" i="1"/>
  <c r="AE701" i="1"/>
  <c r="AE702" i="1"/>
  <c r="AD700" i="1"/>
  <c r="AF700" i="1" s="1"/>
  <c r="AD701" i="1"/>
  <c r="AF701" i="1" s="1"/>
  <c r="AD702" i="1"/>
  <c r="AF702" i="1" s="1"/>
  <c r="AD699" i="1"/>
  <c r="AF699" i="1" s="1"/>
  <c r="AE700" i="1"/>
  <c r="AI700" i="1"/>
  <c r="AI701" i="1"/>
  <c r="AI699" i="1"/>
  <c r="AI84" i="1" l="1"/>
  <c r="AI86" i="1" l="1"/>
  <c r="AI85" i="1"/>
  <c r="AB698" i="1" l="1"/>
  <c r="AC698" i="1" s="1"/>
  <c r="AB697" i="1"/>
  <c r="AC697" i="1" s="1"/>
  <c r="AB696" i="1"/>
  <c r="AC696" i="1" s="1"/>
  <c r="Y698" i="1"/>
  <c r="Z698" i="1" s="1"/>
  <c r="Y697" i="1"/>
  <c r="Z697" i="1" s="1"/>
  <c r="Y696" i="1"/>
  <c r="Z696" i="1" s="1"/>
  <c r="S698" i="1"/>
  <c r="U698" i="1"/>
  <c r="V698" i="1"/>
  <c r="W698" i="1"/>
  <c r="S697" i="1"/>
  <c r="U697" i="1"/>
  <c r="V697" i="1"/>
  <c r="W697" i="1"/>
  <c r="S696" i="1"/>
  <c r="U696" i="1"/>
  <c r="V696" i="1"/>
  <c r="W696" i="1"/>
  <c r="AB695" i="1"/>
  <c r="AC695" i="1" s="1"/>
  <c r="Y695" i="1"/>
  <c r="Z695" i="1" s="1"/>
  <c r="AB694" i="1"/>
  <c r="AC694" i="1" s="1"/>
  <c r="Y694" i="1"/>
  <c r="Z694" i="1" s="1"/>
  <c r="AB693" i="1"/>
  <c r="AC693" i="1" s="1"/>
  <c r="Y693" i="1"/>
  <c r="Z693" i="1" s="1"/>
  <c r="S695" i="1"/>
  <c r="U695" i="1"/>
  <c r="V695" i="1"/>
  <c r="W695" i="1"/>
  <c r="S694" i="1"/>
  <c r="U694" i="1"/>
  <c r="V694" i="1"/>
  <c r="W694" i="1"/>
  <c r="AI693" i="1"/>
  <c r="U693" i="1"/>
  <c r="V693" i="1"/>
  <c r="W693" i="1"/>
  <c r="AB692" i="1"/>
  <c r="AC692" i="1" s="1"/>
  <c r="Y692" i="1"/>
  <c r="Z692" i="1" s="1"/>
  <c r="S692" i="1"/>
  <c r="U692" i="1"/>
  <c r="V692" i="1"/>
  <c r="W692" i="1"/>
  <c r="AB691" i="1"/>
  <c r="AC691" i="1" s="1"/>
  <c r="Y691" i="1"/>
  <c r="Z691" i="1" s="1"/>
  <c r="S691" i="1"/>
  <c r="U691" i="1"/>
  <c r="V691" i="1"/>
  <c r="W691" i="1"/>
  <c r="AB690" i="1"/>
  <c r="AC690" i="1" s="1"/>
  <c r="Y690" i="1"/>
  <c r="Z690" i="1" s="1"/>
  <c r="AB689" i="1"/>
  <c r="AC689" i="1" s="1"/>
  <c r="Y689" i="1"/>
  <c r="Z689" i="1" s="1"/>
  <c r="S690" i="1"/>
  <c r="U690" i="1"/>
  <c r="V690" i="1"/>
  <c r="W690" i="1"/>
  <c r="S689" i="1"/>
  <c r="U689" i="1"/>
  <c r="V689" i="1"/>
  <c r="W689" i="1"/>
  <c r="AB688" i="1"/>
  <c r="AC688" i="1" s="1"/>
  <c r="Y688" i="1"/>
  <c r="Z688" i="1" s="1"/>
  <c r="S688" i="1"/>
  <c r="U688" i="1"/>
  <c r="V688" i="1"/>
  <c r="W688" i="1"/>
  <c r="AB687" i="1"/>
  <c r="AC687" i="1" s="1"/>
  <c r="Y687" i="1"/>
  <c r="Z687" i="1" s="1"/>
  <c r="AB686" i="1"/>
  <c r="AC686" i="1" s="1"/>
  <c r="Y686" i="1"/>
  <c r="Z686" i="1" s="1"/>
  <c r="AB685" i="1"/>
  <c r="AC685" i="1" s="1"/>
  <c r="AB684" i="1"/>
  <c r="AC684" i="1" s="1"/>
  <c r="AB683" i="1"/>
  <c r="AC683" i="1" s="1"/>
  <c r="AB682" i="1"/>
  <c r="AC682" i="1" s="1"/>
  <c r="AB681" i="1"/>
  <c r="AC681" i="1" s="1"/>
  <c r="Y685" i="1"/>
  <c r="Z685" i="1" s="1"/>
  <c r="Y684" i="1"/>
  <c r="Z684" i="1" s="1"/>
  <c r="Y683" i="1"/>
  <c r="Z683" i="1" s="1"/>
  <c r="Y682" i="1"/>
  <c r="Z682" i="1" s="1"/>
  <c r="Y681" i="1"/>
  <c r="Z681" i="1" s="1"/>
  <c r="AB680" i="1"/>
  <c r="AC680" i="1" s="1"/>
  <c r="Y680" i="1"/>
  <c r="Z680" i="1" s="1"/>
  <c r="AB679" i="1"/>
  <c r="AC679" i="1" s="1"/>
  <c r="Y679" i="1"/>
  <c r="Z679" i="1" s="1"/>
  <c r="S687" i="1"/>
  <c r="U687" i="1"/>
  <c r="V687" i="1"/>
  <c r="W687" i="1"/>
  <c r="S686" i="1"/>
  <c r="U686" i="1"/>
  <c r="V686" i="1"/>
  <c r="W686" i="1"/>
  <c r="S685" i="1"/>
  <c r="U685" i="1"/>
  <c r="V685" i="1"/>
  <c r="W685" i="1"/>
  <c r="S684" i="1"/>
  <c r="U684" i="1"/>
  <c r="V684" i="1"/>
  <c r="W684" i="1"/>
  <c r="S683" i="1"/>
  <c r="U683" i="1"/>
  <c r="V683" i="1"/>
  <c r="W683" i="1"/>
  <c r="S682" i="1"/>
  <c r="U682" i="1"/>
  <c r="V682" i="1"/>
  <c r="W682" i="1"/>
  <c r="S681" i="1"/>
  <c r="U681" i="1"/>
  <c r="V681" i="1"/>
  <c r="W681" i="1"/>
  <c r="S680" i="1"/>
  <c r="U680" i="1"/>
  <c r="V680" i="1"/>
  <c r="W680" i="1"/>
  <c r="S679" i="1"/>
  <c r="U679" i="1"/>
  <c r="V679" i="1"/>
  <c r="W679" i="1"/>
  <c r="AB678" i="1"/>
  <c r="AC678" i="1" s="1"/>
  <c r="Y678" i="1"/>
  <c r="Z678" i="1" s="1"/>
  <c r="S678" i="1"/>
  <c r="U678" i="1"/>
  <c r="V678" i="1"/>
  <c r="W678" i="1"/>
  <c r="AB677" i="1"/>
  <c r="AC677" i="1" s="1"/>
  <c r="Y677" i="1"/>
  <c r="Z677" i="1" s="1"/>
  <c r="S677" i="1"/>
  <c r="U677" i="1"/>
  <c r="V677" i="1"/>
  <c r="W677" i="1"/>
  <c r="AB676" i="1"/>
  <c r="AC676" i="1" s="1"/>
  <c r="Y676" i="1"/>
  <c r="Z676" i="1" s="1"/>
  <c r="S676" i="1"/>
  <c r="U676" i="1"/>
  <c r="V676" i="1"/>
  <c r="W676" i="1"/>
  <c r="AB675" i="1"/>
  <c r="AC675" i="1" s="1"/>
  <c r="Y675" i="1"/>
  <c r="Z675" i="1" s="1"/>
  <c r="S675" i="1"/>
  <c r="U675" i="1"/>
  <c r="V675" i="1"/>
  <c r="W675" i="1"/>
  <c r="AB674" i="1"/>
  <c r="AC674" i="1" s="1"/>
  <c r="Y674" i="1"/>
  <c r="Z674" i="1" s="1"/>
  <c r="S674" i="1"/>
  <c r="U674" i="1"/>
  <c r="V674" i="1"/>
  <c r="W674" i="1"/>
  <c r="AB673" i="1"/>
  <c r="AC673" i="1" s="1"/>
  <c r="Y673" i="1"/>
  <c r="Z673" i="1" s="1"/>
  <c r="J149" i="1"/>
  <c r="J148" i="1"/>
  <c r="J137" i="1"/>
  <c r="J136" i="1"/>
  <c r="J155" i="1"/>
  <c r="AB20" i="1"/>
  <c r="AC20" i="1" s="1"/>
  <c r="Y20" i="1"/>
  <c r="Z20" i="1" s="1"/>
  <c r="J151" i="1"/>
  <c r="AB672" i="1"/>
  <c r="AC672" i="1" s="1"/>
  <c r="Y672" i="1"/>
  <c r="Z672" i="1" s="1"/>
  <c r="S673" i="1"/>
  <c r="U673" i="1"/>
  <c r="V673" i="1"/>
  <c r="W673" i="1"/>
  <c r="S20" i="1"/>
  <c r="U20" i="1"/>
  <c r="V20" i="1"/>
  <c r="W20" i="1"/>
  <c r="S672" i="1"/>
  <c r="U672" i="1"/>
  <c r="V672" i="1"/>
  <c r="W672" i="1"/>
  <c r="AB671" i="1"/>
  <c r="AC671" i="1" s="1"/>
  <c r="Y671" i="1"/>
  <c r="Z671" i="1" s="1"/>
  <c r="AB670" i="1"/>
  <c r="AC670" i="1" s="1"/>
  <c r="Y670" i="1"/>
  <c r="Z670" i="1" s="1"/>
  <c r="S671" i="1"/>
  <c r="U671" i="1"/>
  <c r="V671" i="1"/>
  <c r="W671" i="1"/>
  <c r="S670" i="1"/>
  <c r="U670" i="1"/>
  <c r="V670" i="1"/>
  <c r="W670" i="1"/>
  <c r="AB669" i="1"/>
  <c r="AC669" i="1" s="1"/>
  <c r="Y669" i="1"/>
  <c r="Z669" i="1" s="1"/>
  <c r="AB668" i="1"/>
  <c r="AC668" i="1" s="1"/>
  <c r="Y668" i="1"/>
  <c r="Z668" i="1" s="1"/>
  <c r="S669" i="1"/>
  <c r="U669" i="1"/>
  <c r="V669" i="1"/>
  <c r="W669" i="1"/>
  <c r="S668" i="1"/>
  <c r="U668" i="1"/>
  <c r="V668" i="1"/>
  <c r="W668" i="1"/>
  <c r="AB667" i="1"/>
  <c r="AC667" i="1" s="1"/>
  <c r="Y667" i="1"/>
  <c r="Z667" i="1" s="1"/>
  <c r="S667" i="1"/>
  <c r="U667" i="1"/>
  <c r="V667" i="1"/>
  <c r="W667" i="1"/>
  <c r="AB666" i="1"/>
  <c r="AC666" i="1" s="1"/>
  <c r="Y666" i="1"/>
  <c r="Z666" i="1" s="1"/>
  <c r="AB665" i="1"/>
  <c r="AC665" i="1" s="1"/>
  <c r="Y665" i="1"/>
  <c r="Z665" i="1" s="1"/>
  <c r="S666" i="1"/>
  <c r="U666" i="1"/>
  <c r="V666" i="1"/>
  <c r="W666" i="1"/>
  <c r="S665" i="1"/>
  <c r="U665" i="1"/>
  <c r="V665" i="1"/>
  <c r="W665" i="1"/>
  <c r="AB664" i="1"/>
  <c r="AC664" i="1" s="1"/>
  <c r="Y664" i="1"/>
  <c r="Z664" i="1" s="1"/>
  <c r="AB663" i="1"/>
  <c r="AC663" i="1" s="1"/>
  <c r="Y663" i="1"/>
  <c r="Z663" i="1" s="1"/>
  <c r="S664" i="1"/>
  <c r="U664" i="1"/>
  <c r="V664" i="1"/>
  <c r="W664" i="1"/>
  <c r="S663" i="1"/>
  <c r="U663" i="1"/>
  <c r="V663" i="1"/>
  <c r="W663" i="1"/>
  <c r="AB662" i="1"/>
  <c r="AC662" i="1" s="1"/>
  <c r="Y662" i="1"/>
  <c r="Z662" i="1" s="1"/>
  <c r="AB661" i="1"/>
  <c r="AC661" i="1" s="1"/>
  <c r="Y661" i="1"/>
  <c r="Z661" i="1" s="1"/>
  <c r="S661" i="1"/>
  <c r="S662" i="1"/>
  <c r="U661" i="1"/>
  <c r="U662" i="1"/>
  <c r="V661" i="1"/>
  <c r="V662" i="1"/>
  <c r="W661" i="1"/>
  <c r="W662" i="1"/>
  <c r="AB660" i="1"/>
  <c r="AC660" i="1" s="1"/>
  <c r="Y660" i="1"/>
  <c r="Z660" i="1" s="1"/>
  <c r="S660" i="1"/>
  <c r="U660" i="1"/>
  <c r="V660" i="1"/>
  <c r="W660" i="1"/>
  <c r="AB659" i="1"/>
  <c r="AC659" i="1" s="1"/>
  <c r="Y659" i="1"/>
  <c r="Z659" i="1" s="1"/>
  <c r="S659" i="1"/>
  <c r="U659" i="1"/>
  <c r="V659" i="1"/>
  <c r="W659" i="1"/>
  <c r="AB658" i="1"/>
  <c r="AC658" i="1" s="1"/>
  <c r="Y658" i="1"/>
  <c r="Z658" i="1" s="1"/>
  <c r="S658" i="1"/>
  <c r="U658" i="1"/>
  <c r="V658" i="1"/>
  <c r="W658" i="1"/>
  <c r="AB657" i="1"/>
  <c r="AC657" i="1" s="1"/>
  <c r="Y657" i="1"/>
  <c r="Z657" i="1" s="1"/>
  <c r="S657" i="1"/>
  <c r="U657" i="1"/>
  <c r="V657" i="1"/>
  <c r="W657" i="1"/>
  <c r="AB19" i="1"/>
  <c r="AC19" i="1" s="1"/>
  <c r="Y19" i="1"/>
  <c r="Z19" i="1" s="1"/>
  <c r="AB656" i="1"/>
  <c r="AC656" i="1" s="1"/>
  <c r="Y656" i="1"/>
  <c r="Z656" i="1" s="1"/>
  <c r="AB655" i="1"/>
  <c r="AC655" i="1" s="1"/>
  <c r="Y655" i="1"/>
  <c r="Z655" i="1" s="1"/>
  <c r="S19" i="1"/>
  <c r="U19" i="1"/>
  <c r="V19" i="1"/>
  <c r="W19" i="1"/>
  <c r="S656" i="1"/>
  <c r="U656" i="1"/>
  <c r="V656" i="1"/>
  <c r="W656" i="1"/>
  <c r="S655" i="1"/>
  <c r="U655" i="1"/>
  <c r="V655" i="1"/>
  <c r="W655" i="1"/>
  <c r="AB654" i="1"/>
  <c r="AC654" i="1" s="1"/>
  <c r="Y654" i="1"/>
  <c r="Z654" i="1" s="1"/>
  <c r="AB653" i="1"/>
  <c r="AC653" i="1" s="1"/>
  <c r="Y653" i="1"/>
  <c r="Z653" i="1" s="1"/>
  <c r="S654" i="1"/>
  <c r="U654" i="1"/>
  <c r="V654" i="1"/>
  <c r="W654" i="1"/>
  <c r="S653" i="1"/>
  <c r="U653" i="1"/>
  <c r="V653" i="1"/>
  <c r="W653" i="1"/>
  <c r="AB652" i="1"/>
  <c r="AC652" i="1" s="1"/>
  <c r="Y652" i="1"/>
  <c r="Z652" i="1" s="1"/>
  <c r="S652" i="1"/>
  <c r="U652" i="1"/>
  <c r="V652" i="1"/>
  <c r="W652" i="1"/>
  <c r="AB651" i="1"/>
  <c r="AC651" i="1" s="1"/>
  <c r="Y651" i="1"/>
  <c r="Z651" i="1" s="1"/>
  <c r="S651" i="1"/>
  <c r="U651" i="1"/>
  <c r="V651" i="1"/>
  <c r="W651" i="1"/>
  <c r="AB650" i="1"/>
  <c r="AC650" i="1" s="1"/>
  <c r="Y650" i="1"/>
  <c r="Z650" i="1" s="1"/>
  <c r="AB649" i="1"/>
  <c r="AC649" i="1" s="1"/>
  <c r="Y649" i="1"/>
  <c r="Z649" i="1" s="1"/>
  <c r="AB648" i="1"/>
  <c r="AC648" i="1" s="1"/>
  <c r="Y648" i="1"/>
  <c r="Z648" i="1" s="1"/>
  <c r="AB647" i="1"/>
  <c r="AC647" i="1" s="1"/>
  <c r="Y647" i="1"/>
  <c r="Z647" i="1" s="1"/>
  <c r="AB646" i="1"/>
  <c r="AC646" i="1" s="1"/>
  <c r="Y646" i="1"/>
  <c r="Z646" i="1" s="1"/>
  <c r="AB645" i="1"/>
  <c r="AC645" i="1" s="1"/>
  <c r="Y645" i="1"/>
  <c r="Z645" i="1" s="1"/>
  <c r="AB644" i="1"/>
  <c r="AC644" i="1" s="1"/>
  <c r="Y644" i="1"/>
  <c r="Z644" i="1" s="1"/>
  <c r="S645" i="1"/>
  <c r="S646" i="1"/>
  <c r="S647" i="1"/>
  <c r="S648" i="1"/>
  <c r="S649" i="1"/>
  <c r="S650" i="1"/>
  <c r="U645" i="1"/>
  <c r="U646" i="1"/>
  <c r="U647" i="1"/>
  <c r="U648" i="1"/>
  <c r="U649" i="1"/>
  <c r="U650" i="1"/>
  <c r="V645" i="1"/>
  <c r="V646" i="1"/>
  <c r="V647" i="1"/>
  <c r="V648" i="1"/>
  <c r="V649" i="1"/>
  <c r="V650" i="1"/>
  <c r="W645" i="1"/>
  <c r="W646" i="1"/>
  <c r="W647" i="1"/>
  <c r="W648" i="1"/>
  <c r="W649" i="1"/>
  <c r="W650" i="1"/>
  <c r="S644" i="1"/>
  <c r="U644" i="1"/>
  <c r="V644" i="1"/>
  <c r="W644" i="1"/>
  <c r="Y18" i="1"/>
  <c r="Z18" i="1" s="1"/>
  <c r="AB18" i="1"/>
  <c r="AC18" i="1" s="1"/>
  <c r="S18" i="1"/>
  <c r="U18" i="1"/>
  <c r="V18" i="1"/>
  <c r="W18" i="1"/>
  <c r="AB643" i="1"/>
  <c r="AC643" i="1" s="1"/>
  <c r="Y643" i="1"/>
  <c r="Z643" i="1" s="1"/>
  <c r="S643" i="1"/>
  <c r="U643" i="1"/>
  <c r="V643" i="1"/>
  <c r="W643" i="1"/>
  <c r="AB642" i="1"/>
  <c r="AC642" i="1" s="1"/>
  <c r="Y642" i="1"/>
  <c r="Z642" i="1" s="1"/>
  <c r="AB641" i="1"/>
  <c r="AC641" i="1" s="1"/>
  <c r="Y641" i="1"/>
  <c r="Z641" i="1" s="1"/>
  <c r="S642" i="1"/>
  <c r="U642" i="1"/>
  <c r="V642" i="1"/>
  <c r="W642" i="1"/>
  <c r="S641" i="1"/>
  <c r="U641" i="1"/>
  <c r="V641" i="1"/>
  <c r="W641" i="1"/>
  <c r="AB640" i="1"/>
  <c r="AC640" i="1" s="1"/>
  <c r="AB639" i="1"/>
  <c r="AC639" i="1" s="1"/>
  <c r="AB638" i="1"/>
  <c r="AC638" i="1" s="1"/>
  <c r="AB637" i="1"/>
  <c r="AC637" i="1" s="1"/>
  <c r="AB636" i="1"/>
  <c r="AC636" i="1" s="1"/>
  <c r="AB635" i="1"/>
  <c r="AC635" i="1" s="1"/>
  <c r="AB634" i="1"/>
  <c r="AC634" i="1" s="1"/>
  <c r="AB633" i="1"/>
  <c r="AC633" i="1" s="1"/>
  <c r="AB632" i="1"/>
  <c r="AC632" i="1" s="1"/>
  <c r="AB631" i="1"/>
  <c r="AC631" i="1" s="1"/>
  <c r="Y640" i="1"/>
  <c r="Z640" i="1" s="1"/>
  <c r="Y639" i="1"/>
  <c r="Z639" i="1" s="1"/>
  <c r="Y638" i="1"/>
  <c r="Z638" i="1" s="1"/>
  <c r="Y637" i="1"/>
  <c r="Z637" i="1" s="1"/>
  <c r="Y636" i="1"/>
  <c r="Z636" i="1" s="1"/>
  <c r="Y635" i="1"/>
  <c r="Z635" i="1" s="1"/>
  <c r="Y634" i="1"/>
  <c r="Z634" i="1" s="1"/>
  <c r="Y633" i="1"/>
  <c r="Z633" i="1" s="1"/>
  <c r="Y632" i="1"/>
  <c r="Z632" i="1" s="1"/>
  <c r="Y631" i="1"/>
  <c r="Z631" i="1" s="1"/>
  <c r="S640" i="1"/>
  <c r="U640" i="1"/>
  <c r="V640" i="1"/>
  <c r="W640" i="1"/>
  <c r="S639" i="1"/>
  <c r="U639" i="1"/>
  <c r="V639" i="1"/>
  <c r="W639" i="1"/>
  <c r="S638" i="1"/>
  <c r="U638" i="1"/>
  <c r="V638" i="1"/>
  <c r="W638" i="1"/>
  <c r="S637" i="1"/>
  <c r="U637" i="1"/>
  <c r="V637" i="1"/>
  <c r="W637" i="1"/>
  <c r="S636" i="1"/>
  <c r="U636" i="1"/>
  <c r="V636" i="1"/>
  <c r="W636" i="1"/>
  <c r="S635" i="1"/>
  <c r="U635" i="1"/>
  <c r="V635" i="1"/>
  <c r="W635" i="1"/>
  <c r="S634" i="1"/>
  <c r="U634" i="1"/>
  <c r="V634" i="1"/>
  <c r="W634" i="1"/>
  <c r="S633" i="1"/>
  <c r="U633" i="1"/>
  <c r="V633" i="1"/>
  <c r="W633" i="1"/>
  <c r="S632" i="1"/>
  <c r="U632" i="1"/>
  <c r="V632" i="1"/>
  <c r="W632" i="1"/>
  <c r="S631" i="1"/>
  <c r="U631" i="1"/>
  <c r="V631" i="1"/>
  <c r="W631" i="1"/>
  <c r="AB630" i="1"/>
  <c r="AC630" i="1" s="1"/>
  <c r="AB629" i="1"/>
  <c r="AC629" i="1" s="1"/>
  <c r="Y630" i="1"/>
  <c r="Z630" i="1" s="1"/>
  <c r="Y629" i="1"/>
  <c r="Z629" i="1" s="1"/>
  <c r="S630" i="1"/>
  <c r="U630" i="1"/>
  <c r="V630" i="1"/>
  <c r="W630" i="1"/>
  <c r="S629" i="1"/>
  <c r="U629" i="1"/>
  <c r="V629" i="1"/>
  <c r="W629" i="1"/>
  <c r="Y429" i="1"/>
  <c r="Z429" i="1" s="1"/>
  <c r="AB628" i="1"/>
  <c r="AC628" i="1" s="1"/>
  <c r="AB627" i="1"/>
  <c r="AC627" i="1" s="1"/>
  <c r="Y628" i="1"/>
  <c r="Z628" i="1" s="1"/>
  <c r="Y627" i="1"/>
  <c r="Z627" i="1" s="1"/>
  <c r="S628" i="1"/>
  <c r="U628" i="1"/>
  <c r="V628" i="1"/>
  <c r="W628" i="1"/>
  <c r="S627" i="1"/>
  <c r="U627" i="1"/>
  <c r="V627" i="1"/>
  <c r="W627" i="1"/>
  <c r="Y626" i="1"/>
  <c r="Z626" i="1" s="1"/>
  <c r="AB626" i="1"/>
  <c r="AC626" i="1" s="1"/>
  <c r="Y625" i="1"/>
  <c r="Z625" i="1" s="1"/>
  <c r="AB625" i="1"/>
  <c r="AC625" i="1" s="1"/>
  <c r="S626" i="1"/>
  <c r="U626" i="1"/>
  <c r="V626" i="1"/>
  <c r="W626" i="1"/>
  <c r="S625" i="1"/>
  <c r="U625" i="1"/>
  <c r="V625" i="1"/>
  <c r="W625" i="1"/>
  <c r="Y624" i="1"/>
  <c r="Z624" i="1" s="1"/>
  <c r="AB624" i="1"/>
  <c r="AC624" i="1" s="1"/>
  <c r="Y623" i="1"/>
  <c r="Z623" i="1" s="1"/>
  <c r="AB623" i="1"/>
  <c r="AC623" i="1" s="1"/>
  <c r="Y622" i="1"/>
  <c r="Z622" i="1" s="1"/>
  <c r="AB622" i="1"/>
  <c r="AC622" i="1" s="1"/>
  <c r="Y621" i="1"/>
  <c r="Z621" i="1" s="1"/>
  <c r="AB621" i="1"/>
  <c r="AC621" i="1" s="1"/>
  <c r="Y620" i="1"/>
  <c r="Z620" i="1" s="1"/>
  <c r="AB620" i="1"/>
  <c r="AC620" i="1" s="1"/>
  <c r="S624" i="1"/>
  <c r="U624" i="1"/>
  <c r="V624" i="1"/>
  <c r="W624" i="1"/>
  <c r="S623" i="1"/>
  <c r="U623" i="1"/>
  <c r="V623" i="1"/>
  <c r="W623" i="1"/>
  <c r="S622" i="1"/>
  <c r="U622" i="1"/>
  <c r="V622" i="1"/>
  <c r="W622" i="1"/>
  <c r="S621" i="1"/>
  <c r="U621" i="1"/>
  <c r="V621" i="1"/>
  <c r="W621" i="1"/>
  <c r="S620" i="1"/>
  <c r="U620" i="1"/>
  <c r="V620" i="1"/>
  <c r="W620" i="1"/>
  <c r="AB619" i="1"/>
  <c r="AC619" i="1" s="1"/>
  <c r="Y619" i="1"/>
  <c r="Z619" i="1" s="1"/>
  <c r="S619" i="1"/>
  <c r="U619" i="1"/>
  <c r="V619" i="1"/>
  <c r="W619" i="1"/>
  <c r="AB618" i="1"/>
  <c r="AC618" i="1" s="1"/>
  <c r="Y618" i="1"/>
  <c r="Z618" i="1" s="1"/>
  <c r="S618" i="1"/>
  <c r="U618" i="1"/>
  <c r="V618" i="1"/>
  <c r="W618" i="1"/>
  <c r="AB617" i="1"/>
  <c r="AC617" i="1" s="1"/>
  <c r="Y617" i="1"/>
  <c r="Z617" i="1" s="1"/>
  <c r="S617" i="1"/>
  <c r="U617" i="1"/>
  <c r="V617" i="1"/>
  <c r="W617" i="1"/>
  <c r="AB616" i="1"/>
  <c r="AC616" i="1" s="1"/>
  <c r="AB615" i="1"/>
  <c r="AC615" i="1" s="1"/>
  <c r="Y616" i="1"/>
  <c r="Z616" i="1" s="1"/>
  <c r="Y615" i="1"/>
  <c r="Z615" i="1" s="1"/>
  <c r="S616" i="1"/>
  <c r="U616" i="1"/>
  <c r="V616" i="1"/>
  <c r="W616" i="1"/>
  <c r="S615" i="1"/>
  <c r="U615" i="1"/>
  <c r="V615" i="1"/>
  <c r="W615" i="1"/>
  <c r="AB17" i="1"/>
  <c r="AC17" i="1" s="1"/>
  <c r="AB614" i="1"/>
  <c r="AC614" i="1" s="1"/>
  <c r="AB613" i="1"/>
  <c r="AC613" i="1" s="1"/>
  <c r="AB612" i="1"/>
  <c r="AC612" i="1" s="1"/>
  <c r="AB611" i="1"/>
  <c r="AC611" i="1" s="1"/>
  <c r="AB610" i="1"/>
  <c r="AC610" i="1" s="1"/>
  <c r="AB609" i="1"/>
  <c r="AC609" i="1" s="1"/>
  <c r="AB608" i="1"/>
  <c r="AC608" i="1" s="1"/>
  <c r="AB607" i="1"/>
  <c r="AC607" i="1" s="1"/>
  <c r="AB606" i="1"/>
  <c r="AC606" i="1" s="1"/>
  <c r="AB605" i="1"/>
  <c r="AC605" i="1" s="1"/>
  <c r="AB604" i="1"/>
  <c r="AC604" i="1" s="1"/>
  <c r="AB603" i="1"/>
  <c r="AC603" i="1" s="1"/>
  <c r="AB602" i="1"/>
  <c r="AC602" i="1" s="1"/>
  <c r="AB601" i="1"/>
  <c r="AC601" i="1" s="1"/>
  <c r="AB600" i="1"/>
  <c r="AC600" i="1" s="1"/>
  <c r="AB599" i="1"/>
  <c r="AC599" i="1" s="1"/>
  <c r="AB598" i="1"/>
  <c r="AC598" i="1" s="1"/>
  <c r="AB597" i="1"/>
  <c r="AC597" i="1" s="1"/>
  <c r="AB596" i="1"/>
  <c r="AC596" i="1" s="1"/>
  <c r="AB595" i="1"/>
  <c r="AC595" i="1" s="1"/>
  <c r="AB594" i="1"/>
  <c r="AC594" i="1" s="1"/>
  <c r="AB593" i="1"/>
  <c r="AC593" i="1" s="1"/>
  <c r="AB592" i="1"/>
  <c r="AC592" i="1" s="1"/>
  <c r="AB591" i="1"/>
  <c r="AC591" i="1" s="1"/>
  <c r="AB590" i="1"/>
  <c r="AC590" i="1" s="1"/>
  <c r="AB589" i="1"/>
  <c r="AC589" i="1" s="1"/>
  <c r="AB588" i="1"/>
  <c r="AC588" i="1" s="1"/>
  <c r="AB587" i="1"/>
  <c r="AC587" i="1" s="1"/>
  <c r="Y17" i="1"/>
  <c r="Z17" i="1" s="1"/>
  <c r="Y614" i="1"/>
  <c r="Z614" i="1" s="1"/>
  <c r="Y613" i="1"/>
  <c r="Z613" i="1" s="1"/>
  <c r="Y612" i="1"/>
  <c r="Z612" i="1" s="1"/>
  <c r="Y611" i="1"/>
  <c r="Z611" i="1" s="1"/>
  <c r="Y610" i="1"/>
  <c r="Z610" i="1" s="1"/>
  <c r="Y609" i="1"/>
  <c r="Z609" i="1" s="1"/>
  <c r="Y608" i="1"/>
  <c r="Z608" i="1" s="1"/>
  <c r="Y607" i="1"/>
  <c r="Z607" i="1" s="1"/>
  <c r="Y606" i="1"/>
  <c r="Z606" i="1" s="1"/>
  <c r="Y605" i="1"/>
  <c r="Z605" i="1" s="1"/>
  <c r="Y604" i="1"/>
  <c r="Z604" i="1" s="1"/>
  <c r="Y603" i="1"/>
  <c r="Z603" i="1" s="1"/>
  <c r="Y602" i="1"/>
  <c r="Z602" i="1" s="1"/>
  <c r="Y601" i="1"/>
  <c r="Z601" i="1" s="1"/>
  <c r="Y600" i="1"/>
  <c r="Z600" i="1" s="1"/>
  <c r="Y599" i="1"/>
  <c r="Z599" i="1" s="1"/>
  <c r="Y598" i="1"/>
  <c r="Z598" i="1" s="1"/>
  <c r="Y597" i="1"/>
  <c r="Z597" i="1" s="1"/>
  <c r="Y596" i="1"/>
  <c r="Z596" i="1" s="1"/>
  <c r="Y595" i="1"/>
  <c r="Z595" i="1" s="1"/>
  <c r="Y594" i="1"/>
  <c r="Z594" i="1" s="1"/>
  <c r="Y593" i="1"/>
  <c r="Z593" i="1" s="1"/>
  <c r="Y592" i="1"/>
  <c r="Z592" i="1" s="1"/>
  <c r="Y591" i="1"/>
  <c r="Z591" i="1" s="1"/>
  <c r="Y590" i="1"/>
  <c r="Z590" i="1" s="1"/>
  <c r="Y589" i="1"/>
  <c r="Z589" i="1" s="1"/>
  <c r="Y588" i="1"/>
  <c r="Z588" i="1" s="1"/>
  <c r="Y587" i="1"/>
  <c r="Z587" i="1" s="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17"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17"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17"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17" i="1"/>
  <c r="AB586" i="1"/>
  <c r="AC586" i="1" s="1"/>
  <c r="AB585" i="1"/>
  <c r="AC585" i="1" s="1"/>
  <c r="AB584" i="1"/>
  <c r="AC584" i="1" s="1"/>
  <c r="AB583" i="1"/>
  <c r="AC583" i="1" s="1"/>
  <c r="AB582" i="1"/>
  <c r="AC582" i="1" s="1"/>
  <c r="AB581" i="1"/>
  <c r="AC581" i="1" s="1"/>
  <c r="AB580" i="1"/>
  <c r="AC580" i="1" s="1"/>
  <c r="Y580" i="1"/>
  <c r="Z580" i="1" s="1"/>
  <c r="AB579" i="1"/>
  <c r="AC579" i="1" s="1"/>
  <c r="AB578" i="1"/>
  <c r="AC578" i="1" s="1"/>
  <c r="AB577" i="1"/>
  <c r="AC577" i="1" s="1"/>
  <c r="AB576" i="1"/>
  <c r="AC576" i="1" s="1"/>
  <c r="AB575" i="1"/>
  <c r="AC575" i="1" s="1"/>
  <c r="AB574" i="1"/>
  <c r="AC574" i="1" s="1"/>
  <c r="AB573" i="1"/>
  <c r="AC573" i="1" s="1"/>
  <c r="Y573" i="1"/>
  <c r="Z573" i="1" s="1"/>
  <c r="AB572" i="1"/>
  <c r="AC572" i="1" s="1"/>
  <c r="AB571" i="1"/>
  <c r="AC571" i="1" s="1"/>
  <c r="AB570" i="1"/>
  <c r="AC570" i="1" s="1"/>
  <c r="AB569" i="1"/>
  <c r="AC569" i="1" s="1"/>
  <c r="AB568" i="1"/>
  <c r="AC568" i="1" s="1"/>
  <c r="AB567" i="1"/>
  <c r="AC567" i="1" s="1"/>
  <c r="AB566" i="1"/>
  <c r="AC566" i="1" s="1"/>
  <c r="AB565" i="1"/>
  <c r="AC565" i="1" s="1"/>
  <c r="AB564" i="1"/>
  <c r="AC564" i="1" s="1"/>
  <c r="Y586" i="1"/>
  <c r="Z586" i="1" s="1"/>
  <c r="Y585" i="1"/>
  <c r="Z585" i="1" s="1"/>
  <c r="Y584" i="1"/>
  <c r="Z584" i="1" s="1"/>
  <c r="Y583" i="1"/>
  <c r="Z583" i="1" s="1"/>
  <c r="Y582" i="1"/>
  <c r="Z582" i="1" s="1"/>
  <c r="Y581" i="1"/>
  <c r="Z581" i="1" s="1"/>
  <c r="Y579" i="1"/>
  <c r="Z579" i="1" s="1"/>
  <c r="Y578" i="1"/>
  <c r="Z578" i="1" s="1"/>
  <c r="Y577" i="1"/>
  <c r="Z577" i="1" s="1"/>
  <c r="Y576" i="1"/>
  <c r="Z576" i="1" s="1"/>
  <c r="Y575" i="1"/>
  <c r="Z575" i="1" s="1"/>
  <c r="Y574" i="1"/>
  <c r="Z574" i="1" s="1"/>
  <c r="Y572" i="1"/>
  <c r="Z572" i="1" s="1"/>
  <c r="Y571" i="1"/>
  <c r="Z571" i="1" s="1"/>
  <c r="Y570" i="1"/>
  <c r="Z570" i="1" s="1"/>
  <c r="Y569" i="1"/>
  <c r="Z569" i="1" s="1"/>
  <c r="Y568" i="1"/>
  <c r="Z568" i="1" s="1"/>
  <c r="Y567" i="1"/>
  <c r="Z567" i="1" s="1"/>
  <c r="Y566" i="1"/>
  <c r="Z566" i="1" s="1"/>
  <c r="Y565" i="1"/>
  <c r="Z565" i="1" s="1"/>
  <c r="Y564" i="1"/>
  <c r="Z564" i="1" s="1"/>
  <c r="S567" i="1"/>
  <c r="S568" i="1"/>
  <c r="S569" i="1"/>
  <c r="S570" i="1"/>
  <c r="S571" i="1"/>
  <c r="S572" i="1"/>
  <c r="S573" i="1"/>
  <c r="S574" i="1"/>
  <c r="S575" i="1"/>
  <c r="S576" i="1"/>
  <c r="S577" i="1"/>
  <c r="S578" i="1"/>
  <c r="S579" i="1"/>
  <c r="S580" i="1"/>
  <c r="S581" i="1"/>
  <c r="S582" i="1"/>
  <c r="S583" i="1"/>
  <c r="S584" i="1"/>
  <c r="S585" i="1"/>
  <c r="S586" i="1"/>
  <c r="U567" i="1"/>
  <c r="U568" i="1"/>
  <c r="U569" i="1"/>
  <c r="U570" i="1"/>
  <c r="U571" i="1"/>
  <c r="U572" i="1"/>
  <c r="U573" i="1"/>
  <c r="U574" i="1"/>
  <c r="U575" i="1"/>
  <c r="U576" i="1"/>
  <c r="U577" i="1"/>
  <c r="U578" i="1"/>
  <c r="U579" i="1"/>
  <c r="U580" i="1"/>
  <c r="U581" i="1"/>
  <c r="U582" i="1"/>
  <c r="U583" i="1"/>
  <c r="U584" i="1"/>
  <c r="U585" i="1"/>
  <c r="U586" i="1"/>
  <c r="V567" i="1"/>
  <c r="V568" i="1"/>
  <c r="V569" i="1"/>
  <c r="V570" i="1"/>
  <c r="V571" i="1"/>
  <c r="V572" i="1"/>
  <c r="V573" i="1"/>
  <c r="V574" i="1"/>
  <c r="V575" i="1"/>
  <c r="V576" i="1"/>
  <c r="V577" i="1"/>
  <c r="V578" i="1"/>
  <c r="V579" i="1"/>
  <c r="V580" i="1"/>
  <c r="V581" i="1"/>
  <c r="V582" i="1"/>
  <c r="V583" i="1"/>
  <c r="V584" i="1"/>
  <c r="V585" i="1"/>
  <c r="V586" i="1"/>
  <c r="W567" i="1"/>
  <c r="W568" i="1"/>
  <c r="W569" i="1"/>
  <c r="W570" i="1"/>
  <c r="W571" i="1"/>
  <c r="W572" i="1"/>
  <c r="W573" i="1"/>
  <c r="W574" i="1"/>
  <c r="W575" i="1"/>
  <c r="W576" i="1"/>
  <c r="W577" i="1"/>
  <c r="W578" i="1"/>
  <c r="W579" i="1"/>
  <c r="W580" i="1"/>
  <c r="W581" i="1"/>
  <c r="W582" i="1"/>
  <c r="W583" i="1"/>
  <c r="W584" i="1"/>
  <c r="W585" i="1"/>
  <c r="W586" i="1"/>
  <c r="S566" i="1"/>
  <c r="U566" i="1"/>
  <c r="V566" i="1"/>
  <c r="W566" i="1"/>
  <c r="S565" i="1"/>
  <c r="U565" i="1"/>
  <c r="V565" i="1"/>
  <c r="W565" i="1"/>
  <c r="S564" i="1"/>
  <c r="U564" i="1"/>
  <c r="V564" i="1"/>
  <c r="W564" i="1"/>
  <c r="AB328" i="1"/>
  <c r="AC328" i="1" s="1"/>
  <c r="AB327" i="1"/>
  <c r="AC327" i="1" s="1"/>
  <c r="AB326" i="1"/>
  <c r="AC326" i="1" s="1"/>
  <c r="AB325" i="1"/>
  <c r="AC325" i="1" s="1"/>
  <c r="AB324" i="1"/>
  <c r="AC324" i="1" s="1"/>
  <c r="AB323" i="1"/>
  <c r="AC323" i="1" s="1"/>
  <c r="AB16" i="1"/>
  <c r="AC16" i="1" s="1"/>
  <c r="AB322" i="1"/>
  <c r="AC322" i="1" s="1"/>
  <c r="AB321" i="1"/>
  <c r="AC321" i="1" s="1"/>
  <c r="AB15" i="1"/>
  <c r="AC15" i="1" s="1"/>
  <c r="AB319" i="1"/>
  <c r="AC319" i="1" s="1"/>
  <c r="AB318" i="1"/>
  <c r="AC318" i="1" s="1"/>
  <c r="AB317" i="1"/>
  <c r="AC317" i="1" s="1"/>
  <c r="AB316" i="1"/>
  <c r="AC316" i="1" s="1"/>
  <c r="AB315" i="1"/>
  <c r="AC315" i="1" s="1"/>
  <c r="AB314" i="1"/>
  <c r="AC314" i="1" s="1"/>
  <c r="AB313" i="1"/>
  <c r="AC313" i="1" s="1"/>
  <c r="AB312" i="1"/>
  <c r="AC312" i="1" s="1"/>
  <c r="AB311" i="1"/>
  <c r="AC311" i="1" s="1"/>
  <c r="AB310" i="1"/>
  <c r="AC310" i="1" s="1"/>
  <c r="AB309" i="1"/>
  <c r="AC309" i="1" s="1"/>
  <c r="AB308" i="1"/>
  <c r="AC308" i="1" s="1"/>
  <c r="AB307" i="1"/>
  <c r="AC307" i="1" s="1"/>
  <c r="AB306" i="1"/>
  <c r="AC306" i="1" s="1"/>
  <c r="AB305" i="1"/>
  <c r="AC305" i="1" s="1"/>
  <c r="AB304" i="1"/>
  <c r="AC304" i="1" s="1"/>
  <c r="AB303" i="1"/>
  <c r="AC303" i="1" s="1"/>
  <c r="AB302" i="1"/>
  <c r="AC302" i="1" s="1"/>
  <c r="AB301" i="1"/>
  <c r="AC301" i="1" s="1"/>
  <c r="AB300" i="1"/>
  <c r="AC300" i="1" s="1"/>
  <c r="AB299" i="1"/>
  <c r="AC299" i="1" s="1"/>
  <c r="AB298" i="1"/>
  <c r="AC298" i="1" s="1"/>
  <c r="AB297" i="1"/>
  <c r="AC297" i="1" s="1"/>
  <c r="AB296" i="1"/>
  <c r="AC296" i="1" s="1"/>
  <c r="AB295" i="1"/>
  <c r="AC295" i="1" s="1"/>
  <c r="AB294" i="1"/>
  <c r="AC294" i="1" s="1"/>
  <c r="AB293" i="1"/>
  <c r="AC293" i="1" s="1"/>
  <c r="AB292" i="1"/>
  <c r="AC292" i="1" s="1"/>
  <c r="AB291" i="1"/>
  <c r="AC291" i="1" s="1"/>
  <c r="AB290" i="1"/>
  <c r="AC290" i="1" s="1"/>
  <c r="AB289" i="1"/>
  <c r="AC289" i="1" s="1"/>
  <c r="AB288" i="1"/>
  <c r="AC288" i="1" s="1"/>
  <c r="AB14" i="1"/>
  <c r="AC14" i="1" s="1"/>
  <c r="AB287" i="1"/>
  <c r="AC287" i="1" s="1"/>
  <c r="AB286" i="1"/>
  <c r="AC286" i="1" s="1"/>
  <c r="AB285" i="1"/>
  <c r="AC285" i="1" s="1"/>
  <c r="AB284" i="1"/>
  <c r="AC284" i="1" s="1"/>
  <c r="AB283" i="1"/>
  <c r="AC283" i="1" s="1"/>
  <c r="AB282" i="1"/>
  <c r="AC282" i="1" s="1"/>
  <c r="AB281" i="1"/>
  <c r="AC281" i="1" s="1"/>
  <c r="AB280" i="1"/>
  <c r="AC280" i="1" s="1"/>
  <c r="AB279" i="1"/>
  <c r="AC279" i="1" s="1"/>
  <c r="AB278" i="1"/>
  <c r="AC278" i="1" s="1"/>
  <c r="AB539" i="1"/>
  <c r="AC539" i="1" s="1"/>
  <c r="AB538" i="1"/>
  <c r="AC538" i="1" s="1"/>
  <c r="AB537" i="1"/>
  <c r="AC537" i="1" s="1"/>
  <c r="AB536" i="1"/>
  <c r="AC536" i="1" s="1"/>
  <c r="AB517" i="1"/>
  <c r="AC517" i="1" s="1"/>
  <c r="AB225" i="1"/>
  <c r="AC225" i="1" s="1"/>
  <c r="AB224" i="1"/>
  <c r="AC224" i="1" s="1"/>
  <c r="AB223" i="1"/>
  <c r="AC223" i="1" s="1"/>
  <c r="AB222" i="1"/>
  <c r="AC222" i="1" s="1"/>
  <c r="AB221" i="1"/>
  <c r="AC221" i="1" s="1"/>
  <c r="AB220" i="1"/>
  <c r="AC220" i="1" s="1"/>
  <c r="AB219" i="1"/>
  <c r="AC219" i="1" s="1"/>
  <c r="AB218" i="1"/>
  <c r="AC218" i="1" s="1"/>
  <c r="AB217" i="1"/>
  <c r="AC217" i="1" s="1"/>
  <c r="AB216" i="1"/>
  <c r="AC216" i="1" s="1"/>
  <c r="AB215" i="1"/>
  <c r="AC215" i="1" s="1"/>
  <c r="AB214" i="1"/>
  <c r="AC214" i="1" s="1"/>
  <c r="AB213" i="1"/>
  <c r="AC213" i="1" s="1"/>
  <c r="AB212" i="1"/>
  <c r="AC212" i="1" s="1"/>
  <c r="AB211" i="1"/>
  <c r="AC211" i="1" s="1"/>
  <c r="AB210" i="1"/>
  <c r="AC210" i="1" s="1"/>
  <c r="AB209" i="1"/>
  <c r="AC209" i="1" s="1"/>
  <c r="AB208" i="1"/>
  <c r="AC208" i="1" s="1"/>
  <c r="AB207" i="1"/>
  <c r="AC207" i="1" s="1"/>
  <c r="AB206" i="1"/>
  <c r="AC206" i="1" s="1"/>
  <c r="AB205" i="1"/>
  <c r="AC205" i="1" s="1"/>
  <c r="AB204" i="1"/>
  <c r="AC204" i="1" s="1"/>
  <c r="AB203" i="1"/>
  <c r="AC203" i="1" s="1"/>
  <c r="AB202" i="1"/>
  <c r="AC202" i="1" s="1"/>
  <c r="AB201" i="1"/>
  <c r="AC201" i="1" s="1"/>
  <c r="AB200" i="1"/>
  <c r="AC200" i="1" s="1"/>
  <c r="AB199" i="1"/>
  <c r="AC199" i="1" s="1"/>
  <c r="AB198" i="1"/>
  <c r="AC198" i="1" s="1"/>
  <c r="AB197" i="1"/>
  <c r="AC197" i="1" s="1"/>
  <c r="AB196" i="1"/>
  <c r="AC196" i="1" s="1"/>
  <c r="AB195" i="1"/>
  <c r="AC195" i="1" s="1"/>
  <c r="AB194" i="1"/>
  <c r="AC194" i="1" s="1"/>
  <c r="AB193" i="1"/>
  <c r="AC193" i="1" s="1"/>
  <c r="AB192" i="1"/>
  <c r="AC192" i="1" s="1"/>
  <c r="AB191" i="1"/>
  <c r="AC191" i="1" s="1"/>
  <c r="AB190" i="1"/>
  <c r="AC190" i="1" s="1"/>
  <c r="AB189" i="1"/>
  <c r="AC189" i="1" s="1"/>
  <c r="AB188" i="1"/>
  <c r="AC188" i="1" s="1"/>
  <c r="AB187" i="1"/>
  <c r="AC187" i="1" s="1"/>
  <c r="AB186" i="1"/>
  <c r="AC186" i="1" s="1"/>
  <c r="AB185" i="1"/>
  <c r="AC185" i="1" s="1"/>
  <c r="AB184" i="1"/>
  <c r="AC184" i="1" s="1"/>
  <c r="AB183" i="1"/>
  <c r="AC183" i="1" s="1"/>
  <c r="AB182" i="1"/>
  <c r="AC182" i="1" s="1"/>
  <c r="AB181" i="1"/>
  <c r="AC181" i="1" s="1"/>
  <c r="AB180" i="1"/>
  <c r="AC180" i="1" s="1"/>
  <c r="AB179" i="1"/>
  <c r="AC179" i="1" s="1"/>
  <c r="AB178" i="1"/>
  <c r="AC178" i="1" s="1"/>
  <c r="AB177" i="1"/>
  <c r="AC177" i="1" s="1"/>
  <c r="AB176" i="1"/>
  <c r="AC176" i="1" s="1"/>
  <c r="AB175" i="1"/>
  <c r="AC175" i="1" s="1"/>
  <c r="AB174" i="1"/>
  <c r="AC174" i="1" s="1"/>
  <c r="AB173" i="1"/>
  <c r="AC173" i="1" s="1"/>
  <c r="AB172" i="1"/>
  <c r="AC172" i="1" s="1"/>
  <c r="AB171" i="1"/>
  <c r="AC171" i="1" s="1"/>
  <c r="AB170" i="1"/>
  <c r="AC170" i="1" s="1"/>
  <c r="AB169" i="1"/>
  <c r="AC169" i="1" s="1"/>
  <c r="AB168" i="1"/>
  <c r="AC168" i="1" s="1"/>
  <c r="AB167" i="1"/>
  <c r="AC167" i="1" s="1"/>
  <c r="AB166" i="1"/>
  <c r="AC166" i="1" s="1"/>
  <c r="AB165" i="1"/>
  <c r="AC165" i="1" s="1"/>
  <c r="AB164" i="1"/>
  <c r="AC164" i="1" s="1"/>
  <c r="AB163" i="1"/>
  <c r="AC163" i="1" s="1"/>
  <c r="AB162" i="1"/>
  <c r="AC162" i="1" s="1"/>
  <c r="AB161" i="1"/>
  <c r="AC161" i="1" s="1"/>
  <c r="AB160" i="1"/>
  <c r="AC160" i="1" s="1"/>
  <c r="AB159" i="1"/>
  <c r="AC159" i="1" s="1"/>
  <c r="AB158" i="1"/>
  <c r="AC158" i="1" s="1"/>
  <c r="AB157" i="1"/>
  <c r="AC157" i="1" s="1"/>
  <c r="AB156" i="1"/>
  <c r="AC156" i="1" s="1"/>
  <c r="AB155" i="1"/>
  <c r="AC155" i="1" s="1"/>
  <c r="AB154" i="1"/>
  <c r="AC154" i="1" s="1"/>
  <c r="AB153" i="1"/>
  <c r="AC153" i="1" s="1"/>
  <c r="AB152" i="1"/>
  <c r="AC152" i="1" s="1"/>
  <c r="AB151" i="1"/>
  <c r="AC151" i="1" s="1"/>
  <c r="AB150" i="1"/>
  <c r="AC150" i="1" s="1"/>
  <c r="AB149" i="1"/>
  <c r="AC149" i="1" s="1"/>
  <c r="AB148" i="1"/>
  <c r="AC148" i="1" s="1"/>
  <c r="AB147" i="1"/>
  <c r="AC147" i="1" s="1"/>
  <c r="AB146" i="1"/>
  <c r="AC146" i="1" s="1"/>
  <c r="AB145" i="1"/>
  <c r="AC145" i="1" s="1"/>
  <c r="AB144" i="1"/>
  <c r="AC144" i="1" s="1"/>
  <c r="AB143" i="1"/>
  <c r="AC143" i="1" s="1"/>
  <c r="AB142" i="1"/>
  <c r="AC142" i="1" s="1"/>
  <c r="AB141" i="1"/>
  <c r="AC141" i="1" s="1"/>
  <c r="AB140" i="1"/>
  <c r="AC140" i="1" s="1"/>
  <c r="AB139" i="1"/>
  <c r="AC139" i="1" s="1"/>
  <c r="AB138" i="1"/>
  <c r="AC138" i="1" s="1"/>
  <c r="AB137" i="1"/>
  <c r="AC137" i="1" s="1"/>
  <c r="AB136" i="1"/>
  <c r="AC136" i="1" s="1"/>
  <c r="AB135" i="1"/>
  <c r="AC135" i="1" s="1"/>
  <c r="AB134" i="1"/>
  <c r="AC134" i="1" s="1"/>
  <c r="AB133" i="1"/>
  <c r="AC133" i="1" s="1"/>
  <c r="AB132" i="1"/>
  <c r="AC132" i="1" s="1"/>
  <c r="AB131" i="1"/>
  <c r="AC131" i="1" s="1"/>
  <c r="AB130" i="1"/>
  <c r="AC130" i="1" s="1"/>
  <c r="AB129" i="1"/>
  <c r="AC129" i="1" s="1"/>
  <c r="AB563" i="1"/>
  <c r="AC563" i="1" s="1"/>
  <c r="AB562" i="1"/>
  <c r="AC562" i="1" s="1"/>
  <c r="AB561" i="1"/>
  <c r="AC561" i="1" s="1"/>
  <c r="AB560" i="1"/>
  <c r="AC560" i="1" s="1"/>
  <c r="AB559" i="1"/>
  <c r="AC559" i="1" s="1"/>
  <c r="AB558" i="1"/>
  <c r="AC558" i="1" s="1"/>
  <c r="AB530" i="1"/>
  <c r="AC530" i="1" s="1"/>
  <c r="AB529" i="1"/>
  <c r="AC529" i="1" s="1"/>
  <c r="AB528" i="1"/>
  <c r="AC528" i="1" s="1"/>
  <c r="AB527" i="1"/>
  <c r="AC527" i="1" s="1"/>
  <c r="AB526" i="1"/>
  <c r="AC526" i="1" s="1"/>
  <c r="AB557" i="1"/>
  <c r="AC557" i="1" s="1"/>
  <c r="AB525" i="1"/>
  <c r="AC525" i="1" s="1"/>
  <c r="AB544" i="1"/>
  <c r="AC544" i="1" s="1"/>
  <c r="AB524" i="1"/>
  <c r="AC524" i="1" s="1"/>
  <c r="AB548" i="1"/>
  <c r="AC548" i="1" s="1"/>
  <c r="AB523" i="1"/>
  <c r="AC523" i="1" s="1"/>
  <c r="AB513" i="1"/>
  <c r="AC513" i="1" s="1"/>
  <c r="AB512" i="1"/>
  <c r="AC512" i="1" s="1"/>
  <c r="AB522" i="1"/>
  <c r="AC522" i="1" s="1"/>
  <c r="AB511" i="1"/>
  <c r="AC511" i="1" s="1"/>
  <c r="AB510" i="1"/>
  <c r="AC510" i="1" s="1"/>
  <c r="AB376" i="1"/>
  <c r="AC376" i="1" s="1"/>
  <c r="AB375" i="1"/>
  <c r="AC375" i="1" s="1"/>
  <c r="AB374" i="1"/>
  <c r="AC374" i="1" s="1"/>
  <c r="AB373" i="1"/>
  <c r="AC373" i="1" s="1"/>
  <c r="AB372" i="1"/>
  <c r="AC372" i="1" s="1"/>
  <c r="AB371" i="1"/>
  <c r="AC371" i="1" s="1"/>
  <c r="AB370" i="1"/>
  <c r="AC370" i="1" s="1"/>
  <c r="AB369" i="1"/>
  <c r="AC369" i="1" s="1"/>
  <c r="AB368" i="1"/>
  <c r="AC368" i="1" s="1"/>
  <c r="AB367" i="1"/>
  <c r="AC367" i="1" s="1"/>
  <c r="AB366" i="1"/>
  <c r="AC366" i="1" s="1"/>
  <c r="AB365" i="1"/>
  <c r="AC365" i="1" s="1"/>
  <c r="AB364" i="1"/>
  <c r="AC364" i="1" s="1"/>
  <c r="AB363" i="1"/>
  <c r="AC363" i="1" s="1"/>
  <c r="AB362" i="1"/>
  <c r="AC362" i="1" s="1"/>
  <c r="AB361" i="1"/>
  <c r="AC361" i="1" s="1"/>
  <c r="AB360" i="1"/>
  <c r="AC360" i="1" s="1"/>
  <c r="AB359" i="1"/>
  <c r="AC359" i="1" s="1"/>
  <c r="AB358" i="1"/>
  <c r="AC358" i="1" s="1"/>
  <c r="AB357" i="1"/>
  <c r="AC357" i="1" s="1"/>
  <c r="AB356" i="1"/>
  <c r="AC356" i="1" s="1"/>
  <c r="AB355" i="1"/>
  <c r="AC355" i="1" s="1"/>
  <c r="AB354" i="1"/>
  <c r="AC354" i="1" s="1"/>
  <c r="AB353" i="1"/>
  <c r="AC353" i="1" s="1"/>
  <c r="AB352" i="1"/>
  <c r="AC352" i="1" s="1"/>
  <c r="AB351" i="1"/>
  <c r="AC351" i="1" s="1"/>
  <c r="AB350" i="1"/>
  <c r="AC350" i="1" s="1"/>
  <c r="AB349" i="1"/>
  <c r="AC349" i="1" s="1"/>
  <c r="AB348" i="1"/>
  <c r="AC348" i="1" s="1"/>
  <c r="AB347" i="1"/>
  <c r="AC347" i="1" s="1"/>
  <c r="AB346" i="1"/>
  <c r="AC346" i="1" s="1"/>
  <c r="AB345" i="1"/>
  <c r="AC345" i="1" s="1"/>
  <c r="AB344" i="1"/>
  <c r="AC344" i="1" s="1"/>
  <c r="AB343" i="1"/>
  <c r="AC343" i="1" s="1"/>
  <c r="AB342" i="1"/>
  <c r="AC342" i="1" s="1"/>
  <c r="AB341" i="1"/>
  <c r="AC341" i="1" s="1"/>
  <c r="AB340" i="1"/>
  <c r="AC340" i="1" s="1"/>
  <c r="AB339" i="1"/>
  <c r="AC339" i="1" s="1"/>
  <c r="AB338" i="1"/>
  <c r="AC338" i="1" s="1"/>
  <c r="AB337" i="1"/>
  <c r="AC337" i="1" s="1"/>
  <c r="AB336" i="1"/>
  <c r="AC336" i="1" s="1"/>
  <c r="AB335" i="1"/>
  <c r="AC335" i="1" s="1"/>
  <c r="AB334" i="1"/>
  <c r="AC334" i="1" s="1"/>
  <c r="AB333" i="1"/>
  <c r="AC333" i="1" s="1"/>
  <c r="AB332" i="1"/>
  <c r="AC332" i="1" s="1"/>
  <c r="AB331" i="1"/>
  <c r="AC331" i="1" s="1"/>
  <c r="AB553" i="1"/>
  <c r="AC553" i="1" s="1"/>
  <c r="AB552" i="1"/>
  <c r="AC552" i="1" s="1"/>
  <c r="AB551" i="1"/>
  <c r="AC551" i="1" s="1"/>
  <c r="AB545" i="1"/>
  <c r="AC545" i="1" s="1"/>
  <c r="AB550" i="1"/>
  <c r="AC550" i="1" s="1"/>
  <c r="AB549" i="1"/>
  <c r="AC549" i="1" s="1"/>
  <c r="AB330" i="1"/>
  <c r="AC330" i="1" s="1"/>
  <c r="AB541" i="1"/>
  <c r="AC541" i="1" s="1"/>
  <c r="AB540" i="1"/>
  <c r="AC540" i="1" s="1"/>
  <c r="AB329" i="1"/>
  <c r="AC329" i="1" s="1"/>
  <c r="AB435" i="1"/>
  <c r="AC435" i="1" s="1"/>
  <c r="AB434" i="1"/>
  <c r="AC434" i="1" s="1"/>
  <c r="AB433" i="1"/>
  <c r="AC433" i="1" s="1"/>
  <c r="AB432" i="1"/>
  <c r="AC432" i="1" s="1"/>
  <c r="AB431" i="1"/>
  <c r="AC431" i="1" s="1"/>
  <c r="AB430" i="1"/>
  <c r="AC430" i="1" s="1"/>
  <c r="AB429" i="1"/>
  <c r="AC429" i="1" s="1"/>
  <c r="AB428" i="1"/>
  <c r="AC428" i="1" s="1"/>
  <c r="AB427" i="1"/>
  <c r="AC427" i="1" s="1"/>
  <c r="AB426" i="1"/>
  <c r="AC426" i="1" s="1"/>
  <c r="AB425" i="1"/>
  <c r="AC425" i="1" s="1"/>
  <c r="AB424" i="1"/>
  <c r="AC424" i="1" s="1"/>
  <c r="AB423" i="1"/>
  <c r="AC423" i="1" s="1"/>
  <c r="AB422" i="1"/>
  <c r="AC422" i="1" s="1"/>
  <c r="AB421" i="1"/>
  <c r="AC421" i="1" s="1"/>
  <c r="AB420" i="1"/>
  <c r="AC420" i="1" s="1"/>
  <c r="AB419" i="1"/>
  <c r="AC419" i="1" s="1"/>
  <c r="AB418" i="1"/>
  <c r="AC418" i="1" s="1"/>
  <c r="AB417" i="1"/>
  <c r="AC417" i="1" s="1"/>
  <c r="AB416" i="1"/>
  <c r="AC416" i="1" s="1"/>
  <c r="AB415" i="1"/>
  <c r="AC415" i="1" s="1"/>
  <c r="AB414" i="1"/>
  <c r="AC414" i="1" s="1"/>
  <c r="AB413" i="1"/>
  <c r="AC413" i="1" s="1"/>
  <c r="AB412" i="1"/>
  <c r="AC412" i="1" s="1"/>
  <c r="AB411" i="1"/>
  <c r="AC411" i="1" s="1"/>
  <c r="AB410" i="1"/>
  <c r="AC410" i="1" s="1"/>
  <c r="AB409" i="1"/>
  <c r="AC409" i="1" s="1"/>
  <c r="AB408" i="1"/>
  <c r="AC408" i="1" s="1"/>
  <c r="AB407" i="1"/>
  <c r="AC407" i="1" s="1"/>
  <c r="AB406" i="1"/>
  <c r="AC406" i="1" s="1"/>
  <c r="AB405" i="1"/>
  <c r="AC405" i="1" s="1"/>
  <c r="AB404" i="1"/>
  <c r="AC404" i="1" s="1"/>
  <c r="AB403" i="1"/>
  <c r="AC403" i="1" s="1"/>
  <c r="AB402" i="1"/>
  <c r="AC402" i="1" s="1"/>
  <c r="AB401" i="1"/>
  <c r="AC401" i="1" s="1"/>
  <c r="AB400" i="1"/>
  <c r="AC400" i="1" s="1"/>
  <c r="AB399" i="1"/>
  <c r="AC399" i="1" s="1"/>
  <c r="AB398" i="1"/>
  <c r="AC398" i="1" s="1"/>
  <c r="AB397" i="1"/>
  <c r="AC397" i="1" s="1"/>
  <c r="AB396" i="1"/>
  <c r="AC396" i="1" s="1"/>
  <c r="AB395" i="1"/>
  <c r="AC395" i="1" s="1"/>
  <c r="AB394" i="1"/>
  <c r="AC394" i="1" s="1"/>
  <c r="AB393" i="1"/>
  <c r="AC393" i="1" s="1"/>
  <c r="AB392" i="1"/>
  <c r="AC392" i="1" s="1"/>
  <c r="AB391" i="1"/>
  <c r="AC391" i="1" s="1"/>
  <c r="AB390" i="1"/>
  <c r="AC390" i="1" s="1"/>
  <c r="AB389" i="1"/>
  <c r="AC389" i="1" s="1"/>
  <c r="AB388" i="1"/>
  <c r="AC388" i="1" s="1"/>
  <c r="AB387" i="1"/>
  <c r="AC387" i="1" s="1"/>
  <c r="AB386" i="1"/>
  <c r="AC386" i="1" s="1"/>
  <c r="AB385" i="1"/>
  <c r="AC385" i="1" s="1"/>
  <c r="AB384" i="1"/>
  <c r="AC384" i="1" s="1"/>
  <c r="AB383" i="1"/>
  <c r="AC383" i="1" s="1"/>
  <c r="AB382" i="1"/>
  <c r="AC382" i="1" s="1"/>
  <c r="AB381" i="1"/>
  <c r="AC381" i="1" s="1"/>
  <c r="AB380" i="1"/>
  <c r="AC380" i="1" s="1"/>
  <c r="AB379" i="1"/>
  <c r="AC379" i="1" s="1"/>
  <c r="AB378" i="1"/>
  <c r="AC378" i="1" s="1"/>
  <c r="AB377" i="1"/>
  <c r="AC377" i="1" s="1"/>
  <c r="AB126" i="1"/>
  <c r="AC126" i="1" s="1"/>
  <c r="AB125" i="1"/>
  <c r="AC125" i="1" s="1"/>
  <c r="AB124" i="1"/>
  <c r="AC124" i="1" s="1"/>
  <c r="AB123" i="1"/>
  <c r="AC123" i="1" s="1"/>
  <c r="AB122" i="1"/>
  <c r="AC122" i="1" s="1"/>
  <c r="AB121" i="1"/>
  <c r="AC121" i="1" s="1"/>
  <c r="AB120" i="1"/>
  <c r="AC120" i="1" s="1"/>
  <c r="AB119" i="1"/>
  <c r="AC119" i="1" s="1"/>
  <c r="AB118" i="1"/>
  <c r="AC118" i="1" s="1"/>
  <c r="AB117" i="1"/>
  <c r="AC117" i="1" s="1"/>
  <c r="AB116" i="1"/>
  <c r="AC116" i="1" s="1"/>
  <c r="AB115" i="1"/>
  <c r="AC115" i="1" s="1"/>
  <c r="AB114" i="1"/>
  <c r="AC114" i="1" s="1"/>
  <c r="AB113" i="1"/>
  <c r="AC113" i="1" s="1"/>
  <c r="AB112" i="1"/>
  <c r="AC112" i="1" s="1"/>
  <c r="AB111" i="1"/>
  <c r="AC111" i="1" s="1"/>
  <c r="AB535" i="1"/>
  <c r="AC535" i="1" s="1"/>
  <c r="AB534" i="1"/>
  <c r="AC534" i="1" s="1"/>
  <c r="AB533" i="1"/>
  <c r="AC533" i="1" s="1"/>
  <c r="AB516" i="1"/>
  <c r="AC516" i="1" s="1"/>
  <c r="AB515" i="1"/>
  <c r="AC515" i="1" s="1"/>
  <c r="AB514" i="1"/>
  <c r="AC514" i="1" s="1"/>
  <c r="AB532" i="1"/>
  <c r="AC532" i="1" s="1"/>
  <c r="AB531" i="1"/>
  <c r="AC531" i="1" s="1"/>
  <c r="AB277" i="1"/>
  <c r="AC277" i="1" s="1"/>
  <c r="AB276" i="1"/>
  <c r="AC276" i="1" s="1"/>
  <c r="AB275" i="1"/>
  <c r="AC275" i="1" s="1"/>
  <c r="AB274" i="1"/>
  <c r="AC274" i="1" s="1"/>
  <c r="AB273" i="1"/>
  <c r="AC273" i="1" s="1"/>
  <c r="AB272" i="1"/>
  <c r="AC272" i="1" s="1"/>
  <c r="AB271" i="1"/>
  <c r="AC271" i="1" s="1"/>
  <c r="AB270" i="1"/>
  <c r="AC270" i="1" s="1"/>
  <c r="AB269" i="1"/>
  <c r="AC269" i="1" s="1"/>
  <c r="AB268" i="1"/>
  <c r="AC268" i="1" s="1"/>
  <c r="AB267" i="1"/>
  <c r="AC267" i="1" s="1"/>
  <c r="AB266" i="1"/>
  <c r="AC266" i="1" s="1"/>
  <c r="AB265" i="1"/>
  <c r="AC265" i="1" s="1"/>
  <c r="AB264" i="1"/>
  <c r="AC264" i="1" s="1"/>
  <c r="AB263" i="1"/>
  <c r="AC263" i="1" s="1"/>
  <c r="AB262" i="1"/>
  <c r="AC262" i="1" s="1"/>
  <c r="AB13" i="1"/>
  <c r="AC13" i="1" s="1"/>
  <c r="AB12" i="1"/>
  <c r="AC12" i="1" s="1"/>
  <c r="AB261" i="1"/>
  <c r="AC261" i="1" s="1"/>
  <c r="AB260" i="1"/>
  <c r="AC260" i="1" s="1"/>
  <c r="AB259" i="1"/>
  <c r="AC259" i="1" s="1"/>
  <c r="AB258" i="1"/>
  <c r="AC258" i="1" s="1"/>
  <c r="AB257" i="1"/>
  <c r="AC257" i="1" s="1"/>
  <c r="AB256" i="1"/>
  <c r="AC256" i="1" s="1"/>
  <c r="AB255" i="1"/>
  <c r="AC255" i="1" s="1"/>
  <c r="AB254" i="1"/>
  <c r="AC254" i="1" s="1"/>
  <c r="AB253" i="1"/>
  <c r="AC253" i="1" s="1"/>
  <c r="AB252" i="1"/>
  <c r="AC252" i="1" s="1"/>
  <c r="AB251" i="1"/>
  <c r="AC251" i="1" s="1"/>
  <c r="AB250" i="1"/>
  <c r="AC250" i="1" s="1"/>
  <c r="AB249" i="1"/>
  <c r="AC249" i="1" s="1"/>
  <c r="AB248" i="1"/>
  <c r="AC248" i="1" s="1"/>
  <c r="AB247" i="1"/>
  <c r="AC247" i="1" s="1"/>
  <c r="AB246" i="1"/>
  <c r="AC246" i="1" s="1"/>
  <c r="AB245" i="1"/>
  <c r="AC245" i="1" s="1"/>
  <c r="AB244" i="1"/>
  <c r="AC244" i="1" s="1"/>
  <c r="AB243" i="1"/>
  <c r="AC243" i="1" s="1"/>
  <c r="AB242" i="1"/>
  <c r="AC242" i="1" s="1"/>
  <c r="AB241" i="1"/>
  <c r="AC241" i="1" s="1"/>
  <c r="AB240" i="1"/>
  <c r="AC240" i="1" s="1"/>
  <c r="AB239" i="1"/>
  <c r="AC239" i="1" s="1"/>
  <c r="AB238" i="1"/>
  <c r="AC238" i="1" s="1"/>
  <c r="AB237" i="1"/>
  <c r="AC237" i="1" s="1"/>
  <c r="AB236" i="1"/>
  <c r="AC236" i="1" s="1"/>
  <c r="AB235" i="1"/>
  <c r="AC235" i="1" s="1"/>
  <c r="AB234" i="1"/>
  <c r="AC234" i="1" s="1"/>
  <c r="AB233" i="1"/>
  <c r="AC233" i="1" s="1"/>
  <c r="AB232" i="1"/>
  <c r="AC232" i="1" s="1"/>
  <c r="AB231" i="1"/>
  <c r="AC231" i="1" s="1"/>
  <c r="AB230" i="1"/>
  <c r="AC230" i="1" s="1"/>
  <c r="AB229" i="1"/>
  <c r="AC229" i="1" s="1"/>
  <c r="AB228" i="1"/>
  <c r="AC228" i="1" s="1"/>
  <c r="AB227" i="1"/>
  <c r="AC227" i="1" s="1"/>
  <c r="AB226" i="1"/>
  <c r="AC226" i="1" s="1"/>
  <c r="AB547" i="1"/>
  <c r="AC547" i="1" s="1"/>
  <c r="AB521" i="1"/>
  <c r="AC521" i="1" s="1"/>
  <c r="AB520" i="1"/>
  <c r="AC520" i="1" s="1"/>
  <c r="AB556" i="1"/>
  <c r="AC556" i="1" s="1"/>
  <c r="AB475" i="1"/>
  <c r="AC475" i="1" s="1"/>
  <c r="AB555" i="1"/>
  <c r="AC555" i="1" s="1"/>
  <c r="AB110" i="1"/>
  <c r="AC110" i="1" s="1"/>
  <c r="AB543" i="1"/>
  <c r="AC543" i="1" s="1"/>
  <c r="AB519" i="1"/>
  <c r="AC519" i="1" s="1"/>
  <c r="AB518" i="1"/>
  <c r="AC518" i="1" s="1"/>
  <c r="AB546" i="1"/>
  <c r="AC546" i="1" s="1"/>
  <c r="AB474" i="1"/>
  <c r="AC474" i="1" s="1"/>
  <c r="AB554" i="1"/>
  <c r="AC554" i="1" s="1"/>
  <c r="AB109" i="1"/>
  <c r="AC109" i="1" s="1"/>
  <c r="AB108" i="1"/>
  <c r="AC108" i="1" s="1"/>
  <c r="AB107" i="1"/>
  <c r="AC107" i="1" s="1"/>
  <c r="AB106" i="1"/>
  <c r="AC106" i="1" s="1"/>
  <c r="AB105" i="1"/>
  <c r="AC105" i="1" s="1"/>
  <c r="AB104" i="1"/>
  <c r="AC104" i="1" s="1"/>
  <c r="AB103" i="1"/>
  <c r="AC103" i="1" s="1"/>
  <c r="AB102" i="1"/>
  <c r="AC102" i="1" s="1"/>
  <c r="AB473" i="1"/>
  <c r="AC473" i="1" s="1"/>
  <c r="AB101" i="1"/>
  <c r="AC101" i="1" s="1"/>
  <c r="AB472" i="1"/>
  <c r="AC472" i="1" s="1"/>
  <c r="AB471" i="1"/>
  <c r="AC471" i="1" s="1"/>
  <c r="AB470" i="1"/>
  <c r="AC470" i="1" s="1"/>
  <c r="AB469" i="1"/>
  <c r="AC469" i="1" s="1"/>
  <c r="AB100" i="1"/>
  <c r="AC100" i="1" s="1"/>
  <c r="AB99" i="1"/>
  <c r="AC99" i="1" s="1"/>
  <c r="AB98" i="1"/>
  <c r="AC98" i="1" s="1"/>
  <c r="AB97" i="1"/>
  <c r="AC97" i="1" s="1"/>
  <c r="AB96" i="1"/>
  <c r="AC96" i="1" s="1"/>
  <c r="AB468" i="1"/>
  <c r="AC468" i="1" s="1"/>
  <c r="AB95" i="1"/>
  <c r="AC95" i="1" s="1"/>
  <c r="AB467" i="1"/>
  <c r="AC467" i="1" s="1"/>
  <c r="AB94" i="1"/>
  <c r="AC94" i="1" s="1"/>
  <c r="AB93" i="1"/>
  <c r="AC93" i="1" s="1"/>
  <c r="AB466" i="1"/>
  <c r="AC466" i="1" s="1"/>
  <c r="AB465" i="1"/>
  <c r="AC465" i="1" s="1"/>
  <c r="AB92" i="1"/>
  <c r="AC92" i="1" s="1"/>
  <c r="AB91" i="1"/>
  <c r="AC91" i="1" s="1"/>
  <c r="AB90" i="1"/>
  <c r="AC90" i="1" s="1"/>
  <c r="AB128" i="1"/>
  <c r="AC128" i="1" s="1"/>
  <c r="AB127" i="1"/>
  <c r="AC127" i="1" s="1"/>
  <c r="AB486" i="1"/>
  <c r="AC486" i="1" s="1"/>
  <c r="AB485" i="1"/>
  <c r="AC485" i="1" s="1"/>
  <c r="AB484" i="1"/>
  <c r="AC484" i="1" s="1"/>
  <c r="AB483" i="1"/>
  <c r="AC483" i="1" s="1"/>
  <c r="AB482" i="1"/>
  <c r="AC482" i="1" s="1"/>
  <c r="AB481" i="1"/>
  <c r="AC481" i="1" s="1"/>
  <c r="AB480" i="1"/>
  <c r="AC480" i="1" s="1"/>
  <c r="AB479" i="1"/>
  <c r="AC479" i="1" s="1"/>
  <c r="AB478" i="1"/>
  <c r="AC478" i="1" s="1"/>
  <c r="AB477" i="1"/>
  <c r="AC477" i="1" s="1"/>
  <c r="AB476" i="1"/>
  <c r="AC476" i="1" s="1"/>
  <c r="AB509" i="1"/>
  <c r="AC509" i="1" s="1"/>
  <c r="AB508" i="1"/>
  <c r="AC508" i="1" s="1"/>
  <c r="AB507" i="1"/>
  <c r="AC507" i="1" s="1"/>
  <c r="AB506" i="1"/>
  <c r="AC506" i="1" s="1"/>
  <c r="AB505" i="1"/>
  <c r="AC505" i="1" s="1"/>
  <c r="AB504" i="1"/>
  <c r="AC504" i="1" s="1"/>
  <c r="AB503" i="1"/>
  <c r="AC503" i="1" s="1"/>
  <c r="AB502" i="1"/>
  <c r="AC502" i="1" s="1"/>
  <c r="AB501" i="1"/>
  <c r="AC501" i="1" s="1"/>
  <c r="AB500" i="1"/>
  <c r="AC500" i="1" s="1"/>
  <c r="AB499" i="1"/>
  <c r="AC499" i="1" s="1"/>
  <c r="AB498" i="1"/>
  <c r="AC498" i="1" s="1"/>
  <c r="AB497" i="1"/>
  <c r="AC497" i="1" s="1"/>
  <c r="AB496" i="1"/>
  <c r="AC496" i="1" s="1"/>
  <c r="AB495" i="1"/>
  <c r="AC495" i="1" s="1"/>
  <c r="AB494" i="1"/>
  <c r="AC494" i="1" s="1"/>
  <c r="AB493" i="1"/>
  <c r="AC493" i="1" s="1"/>
  <c r="AB492" i="1"/>
  <c r="AC492" i="1" s="1"/>
  <c r="AB491" i="1"/>
  <c r="AC491" i="1" s="1"/>
  <c r="AB490" i="1"/>
  <c r="AC490" i="1" s="1"/>
  <c r="AB489" i="1"/>
  <c r="AC489" i="1" s="1"/>
  <c r="AB488" i="1"/>
  <c r="AC488" i="1" s="1"/>
  <c r="AB487" i="1"/>
  <c r="AC487" i="1" s="1"/>
  <c r="AB464" i="1"/>
  <c r="AC464" i="1" s="1"/>
  <c r="AB463" i="1"/>
  <c r="AC463" i="1" s="1"/>
  <c r="AB462" i="1"/>
  <c r="AC462" i="1" s="1"/>
  <c r="AB461" i="1"/>
  <c r="AC461" i="1" s="1"/>
  <c r="AB460" i="1"/>
  <c r="AC460" i="1" s="1"/>
  <c r="AB459" i="1"/>
  <c r="AC459" i="1" s="1"/>
  <c r="AB458" i="1"/>
  <c r="AC458" i="1" s="1"/>
  <c r="AB457" i="1"/>
  <c r="AC457" i="1" s="1"/>
  <c r="AB456" i="1"/>
  <c r="AC456" i="1" s="1"/>
  <c r="AB455" i="1"/>
  <c r="AC455" i="1" s="1"/>
  <c r="AB454" i="1"/>
  <c r="AC454" i="1" s="1"/>
  <c r="AB453" i="1"/>
  <c r="AC453" i="1" s="1"/>
  <c r="AB452" i="1"/>
  <c r="AC452" i="1" s="1"/>
  <c r="AB451" i="1"/>
  <c r="AC451" i="1" s="1"/>
  <c r="AB450" i="1"/>
  <c r="AC450" i="1" s="1"/>
  <c r="AB449" i="1"/>
  <c r="AC449" i="1" s="1"/>
  <c r="AB448" i="1"/>
  <c r="AC448" i="1" s="1"/>
  <c r="AB447" i="1"/>
  <c r="AC447" i="1" s="1"/>
  <c r="AB446" i="1"/>
  <c r="AC446" i="1" s="1"/>
  <c r="AB445" i="1"/>
  <c r="AC445" i="1" s="1"/>
  <c r="AB444" i="1"/>
  <c r="AC444" i="1" s="1"/>
  <c r="AB443" i="1"/>
  <c r="AC443" i="1" s="1"/>
  <c r="AB442" i="1"/>
  <c r="AC442" i="1" s="1"/>
  <c r="AB441" i="1"/>
  <c r="AC441" i="1" s="1"/>
  <c r="AB440" i="1"/>
  <c r="AC440" i="1" s="1"/>
  <c r="AB439" i="1"/>
  <c r="AC439" i="1" s="1"/>
  <c r="AB438" i="1"/>
  <c r="AC438" i="1" s="1"/>
  <c r="AB437" i="1"/>
  <c r="AC437" i="1" s="1"/>
  <c r="AB436" i="1"/>
  <c r="AC436" i="1" s="1"/>
  <c r="Y328" i="1"/>
  <c r="Z328" i="1" s="1"/>
  <c r="Y327" i="1"/>
  <c r="Z327" i="1" s="1"/>
  <c r="Y326" i="1"/>
  <c r="Z326" i="1" s="1"/>
  <c r="Y325" i="1"/>
  <c r="Z325" i="1" s="1"/>
  <c r="Y324" i="1"/>
  <c r="Z324" i="1" s="1"/>
  <c r="Y323" i="1"/>
  <c r="Z323" i="1" s="1"/>
  <c r="Y16" i="1"/>
  <c r="Z16" i="1" s="1"/>
  <c r="Y322" i="1"/>
  <c r="Z322" i="1" s="1"/>
  <c r="Y321" i="1"/>
  <c r="Z321" i="1" s="1"/>
  <c r="Y15" i="1"/>
  <c r="Z15" i="1" s="1"/>
  <c r="Y319" i="1"/>
  <c r="Z319" i="1" s="1"/>
  <c r="Y318" i="1"/>
  <c r="Z318" i="1" s="1"/>
  <c r="Y317" i="1"/>
  <c r="Z317" i="1" s="1"/>
  <c r="Y316" i="1"/>
  <c r="Z316" i="1" s="1"/>
  <c r="Y315" i="1"/>
  <c r="Z315" i="1" s="1"/>
  <c r="Y314" i="1"/>
  <c r="Z314" i="1" s="1"/>
  <c r="Y313" i="1"/>
  <c r="Z313" i="1" s="1"/>
  <c r="Y312" i="1"/>
  <c r="Z312" i="1" s="1"/>
  <c r="Y311" i="1"/>
  <c r="Z311" i="1" s="1"/>
  <c r="Y310" i="1"/>
  <c r="Z310" i="1" s="1"/>
  <c r="Y309" i="1"/>
  <c r="Z309" i="1" s="1"/>
  <c r="Y308" i="1"/>
  <c r="Z308" i="1" s="1"/>
  <c r="Y307" i="1"/>
  <c r="Z307" i="1" s="1"/>
  <c r="Y306" i="1"/>
  <c r="Z306" i="1" s="1"/>
  <c r="Y305" i="1"/>
  <c r="Z305" i="1" s="1"/>
  <c r="Y304" i="1"/>
  <c r="Z304" i="1" s="1"/>
  <c r="Y303" i="1"/>
  <c r="Z303" i="1" s="1"/>
  <c r="Y302" i="1"/>
  <c r="Z302" i="1" s="1"/>
  <c r="Y301" i="1"/>
  <c r="Z301" i="1" s="1"/>
  <c r="Y300" i="1"/>
  <c r="Z300" i="1" s="1"/>
  <c r="Y299" i="1"/>
  <c r="Z299" i="1" s="1"/>
  <c r="Y298" i="1"/>
  <c r="Z298" i="1" s="1"/>
  <c r="Y297" i="1"/>
  <c r="Z297" i="1" s="1"/>
  <c r="Y296" i="1"/>
  <c r="Z296" i="1" s="1"/>
  <c r="Y295" i="1"/>
  <c r="Z295" i="1" s="1"/>
  <c r="Y294" i="1"/>
  <c r="Z294" i="1" s="1"/>
  <c r="Y293" i="1"/>
  <c r="Z293" i="1" s="1"/>
  <c r="Y292" i="1"/>
  <c r="Z292" i="1" s="1"/>
  <c r="Y291" i="1"/>
  <c r="Z291" i="1" s="1"/>
  <c r="Y290" i="1"/>
  <c r="Z290" i="1" s="1"/>
  <c r="Y289" i="1"/>
  <c r="Z289" i="1" s="1"/>
  <c r="Y288" i="1"/>
  <c r="Z288" i="1" s="1"/>
  <c r="Y14" i="1"/>
  <c r="Z14" i="1" s="1"/>
  <c r="Y287" i="1"/>
  <c r="Z287" i="1" s="1"/>
  <c r="Y286" i="1"/>
  <c r="Z286" i="1" s="1"/>
  <c r="Y285" i="1"/>
  <c r="Z285" i="1" s="1"/>
  <c r="Y284" i="1"/>
  <c r="Z284" i="1" s="1"/>
  <c r="Y283" i="1"/>
  <c r="Z283" i="1" s="1"/>
  <c r="Y282" i="1"/>
  <c r="Z282" i="1" s="1"/>
  <c r="Y281" i="1"/>
  <c r="Z281" i="1" s="1"/>
  <c r="Y280" i="1"/>
  <c r="Z280" i="1" s="1"/>
  <c r="Y279" i="1"/>
  <c r="Z279" i="1" s="1"/>
  <c r="Y278" i="1"/>
  <c r="Z278" i="1" s="1"/>
  <c r="Y539" i="1"/>
  <c r="Z539" i="1" s="1"/>
  <c r="Y538" i="1"/>
  <c r="Z538" i="1" s="1"/>
  <c r="Y537" i="1"/>
  <c r="Z537" i="1" s="1"/>
  <c r="Y536" i="1"/>
  <c r="Z536" i="1" s="1"/>
  <c r="Y517" i="1"/>
  <c r="Z517" i="1" s="1"/>
  <c r="Y225" i="1"/>
  <c r="Z225" i="1" s="1"/>
  <c r="Y224" i="1"/>
  <c r="Z224" i="1" s="1"/>
  <c r="Y223" i="1"/>
  <c r="Z223" i="1" s="1"/>
  <c r="Y222" i="1"/>
  <c r="Z222" i="1" s="1"/>
  <c r="Y221" i="1"/>
  <c r="Z221" i="1" s="1"/>
  <c r="Y220" i="1"/>
  <c r="Z220" i="1" s="1"/>
  <c r="Y219" i="1"/>
  <c r="Z219" i="1" s="1"/>
  <c r="Y218" i="1"/>
  <c r="Z218" i="1" s="1"/>
  <c r="Y217" i="1"/>
  <c r="Z217" i="1" s="1"/>
  <c r="Y216" i="1"/>
  <c r="Z216" i="1" s="1"/>
  <c r="Y215" i="1"/>
  <c r="Z215" i="1" s="1"/>
  <c r="Y214" i="1"/>
  <c r="Z214" i="1" s="1"/>
  <c r="Y213" i="1"/>
  <c r="Z213" i="1" s="1"/>
  <c r="Y212" i="1"/>
  <c r="Z212" i="1" s="1"/>
  <c r="Y211" i="1"/>
  <c r="Z211" i="1" s="1"/>
  <c r="Y210" i="1"/>
  <c r="Z210" i="1" s="1"/>
  <c r="Y209" i="1"/>
  <c r="Z209" i="1" s="1"/>
  <c r="Y208" i="1"/>
  <c r="Z208" i="1" s="1"/>
  <c r="Y207" i="1"/>
  <c r="Z207" i="1" s="1"/>
  <c r="Y206" i="1"/>
  <c r="Z206" i="1" s="1"/>
  <c r="Y205" i="1"/>
  <c r="Z205" i="1" s="1"/>
  <c r="Y204" i="1"/>
  <c r="Z204" i="1" s="1"/>
  <c r="Y203" i="1"/>
  <c r="Z203" i="1" s="1"/>
  <c r="Y202" i="1"/>
  <c r="Z202" i="1" s="1"/>
  <c r="Y201" i="1"/>
  <c r="Z201" i="1" s="1"/>
  <c r="Y200" i="1"/>
  <c r="Z200" i="1" s="1"/>
  <c r="Y199" i="1"/>
  <c r="Z199" i="1" s="1"/>
  <c r="Y198" i="1"/>
  <c r="Z198" i="1" s="1"/>
  <c r="Y197" i="1"/>
  <c r="Z197" i="1" s="1"/>
  <c r="Y196" i="1"/>
  <c r="Z196" i="1" s="1"/>
  <c r="Y195" i="1"/>
  <c r="Z195" i="1" s="1"/>
  <c r="Y194" i="1"/>
  <c r="Z194" i="1" s="1"/>
  <c r="Y193" i="1"/>
  <c r="Z193" i="1" s="1"/>
  <c r="Y192" i="1"/>
  <c r="Z192" i="1" s="1"/>
  <c r="Y191" i="1"/>
  <c r="Z191" i="1" s="1"/>
  <c r="Y190" i="1"/>
  <c r="Z190" i="1" s="1"/>
  <c r="Y189" i="1"/>
  <c r="Z189" i="1" s="1"/>
  <c r="Y188" i="1"/>
  <c r="Z188" i="1" s="1"/>
  <c r="Y187" i="1"/>
  <c r="Z187" i="1" s="1"/>
  <c r="Y186" i="1"/>
  <c r="Z186" i="1" s="1"/>
  <c r="Y185" i="1"/>
  <c r="Z185" i="1" s="1"/>
  <c r="Y184" i="1"/>
  <c r="Z184" i="1" s="1"/>
  <c r="Y183" i="1"/>
  <c r="Z183" i="1" s="1"/>
  <c r="Y182" i="1"/>
  <c r="Z182" i="1" s="1"/>
  <c r="Y181" i="1"/>
  <c r="Z181" i="1" s="1"/>
  <c r="Y180" i="1"/>
  <c r="Z180" i="1" s="1"/>
  <c r="Y179" i="1"/>
  <c r="Z179" i="1" s="1"/>
  <c r="Y178" i="1"/>
  <c r="Z178" i="1" s="1"/>
  <c r="Y177" i="1"/>
  <c r="Z177" i="1" s="1"/>
  <c r="Y176" i="1"/>
  <c r="Z176" i="1" s="1"/>
  <c r="Y175" i="1"/>
  <c r="Z175" i="1" s="1"/>
  <c r="Y174" i="1"/>
  <c r="Z174" i="1" s="1"/>
  <c r="Y173" i="1"/>
  <c r="Z173" i="1" s="1"/>
  <c r="Y172" i="1"/>
  <c r="Z172" i="1" s="1"/>
  <c r="Y171" i="1"/>
  <c r="Z171" i="1" s="1"/>
  <c r="Y170" i="1"/>
  <c r="Z170" i="1" s="1"/>
  <c r="Y169" i="1"/>
  <c r="Z169" i="1" s="1"/>
  <c r="Y168" i="1"/>
  <c r="Z168" i="1" s="1"/>
  <c r="Y167" i="1"/>
  <c r="Z167" i="1" s="1"/>
  <c r="Y166" i="1"/>
  <c r="Z166" i="1" s="1"/>
  <c r="Y165" i="1"/>
  <c r="Z165" i="1" s="1"/>
  <c r="Y164" i="1"/>
  <c r="Z164" i="1" s="1"/>
  <c r="Y163" i="1"/>
  <c r="Z163" i="1" s="1"/>
  <c r="Y162" i="1"/>
  <c r="Z162" i="1" s="1"/>
  <c r="Y161" i="1"/>
  <c r="Z161" i="1" s="1"/>
  <c r="Y160" i="1"/>
  <c r="Z160" i="1" s="1"/>
  <c r="Y159" i="1"/>
  <c r="Z159" i="1" s="1"/>
  <c r="Y158" i="1"/>
  <c r="Z158" i="1" s="1"/>
  <c r="Y157" i="1"/>
  <c r="Z157" i="1" s="1"/>
  <c r="Y156" i="1"/>
  <c r="Z156" i="1" s="1"/>
  <c r="Y155" i="1"/>
  <c r="Z155" i="1" s="1"/>
  <c r="Y154" i="1"/>
  <c r="Z154" i="1" s="1"/>
  <c r="Y153" i="1"/>
  <c r="Z153" i="1" s="1"/>
  <c r="Y152" i="1"/>
  <c r="Z152" i="1" s="1"/>
  <c r="Y151" i="1"/>
  <c r="Z151" i="1" s="1"/>
  <c r="Y150" i="1"/>
  <c r="Z150" i="1" s="1"/>
  <c r="Y149" i="1"/>
  <c r="Z149" i="1" s="1"/>
  <c r="Y148" i="1"/>
  <c r="Z148" i="1" s="1"/>
  <c r="Y147" i="1"/>
  <c r="Z147" i="1" s="1"/>
  <c r="Y146" i="1"/>
  <c r="Z146" i="1" s="1"/>
  <c r="Y145" i="1"/>
  <c r="Z145" i="1" s="1"/>
  <c r="Y144" i="1"/>
  <c r="Z144" i="1" s="1"/>
  <c r="Y143" i="1"/>
  <c r="Z143" i="1" s="1"/>
  <c r="Y142" i="1"/>
  <c r="Z142" i="1" s="1"/>
  <c r="Y141" i="1"/>
  <c r="Z141" i="1" s="1"/>
  <c r="Y140" i="1"/>
  <c r="Z140" i="1" s="1"/>
  <c r="Y139" i="1"/>
  <c r="Z139" i="1" s="1"/>
  <c r="Y138" i="1"/>
  <c r="Z138" i="1" s="1"/>
  <c r="Y137" i="1"/>
  <c r="Z137" i="1" s="1"/>
  <c r="Y136" i="1"/>
  <c r="Z136" i="1" s="1"/>
  <c r="Y135" i="1"/>
  <c r="Z135" i="1" s="1"/>
  <c r="Y134" i="1"/>
  <c r="Z134" i="1" s="1"/>
  <c r="Y133" i="1"/>
  <c r="Z133" i="1" s="1"/>
  <c r="Y132" i="1"/>
  <c r="Z132" i="1" s="1"/>
  <c r="Y131" i="1"/>
  <c r="Z131" i="1" s="1"/>
  <c r="Y130" i="1"/>
  <c r="Z130" i="1" s="1"/>
  <c r="Y129" i="1"/>
  <c r="Z129" i="1" s="1"/>
  <c r="Y563" i="1"/>
  <c r="Z563" i="1" s="1"/>
  <c r="Y562" i="1"/>
  <c r="Z562" i="1" s="1"/>
  <c r="Y561" i="1"/>
  <c r="Z561" i="1" s="1"/>
  <c r="Y560" i="1"/>
  <c r="Z560" i="1" s="1"/>
  <c r="Y559" i="1"/>
  <c r="Z559" i="1" s="1"/>
  <c r="Y558" i="1"/>
  <c r="Z558" i="1" s="1"/>
  <c r="Y530" i="1"/>
  <c r="Z530" i="1" s="1"/>
  <c r="Y529" i="1"/>
  <c r="Z529" i="1" s="1"/>
  <c r="Y528" i="1"/>
  <c r="Z528" i="1" s="1"/>
  <c r="Y527" i="1"/>
  <c r="Z527" i="1" s="1"/>
  <c r="Y526" i="1"/>
  <c r="Z526" i="1" s="1"/>
  <c r="Y557" i="1"/>
  <c r="Z557" i="1" s="1"/>
  <c r="Y525" i="1"/>
  <c r="Z525" i="1" s="1"/>
  <c r="Y544" i="1"/>
  <c r="Z544" i="1" s="1"/>
  <c r="Y524" i="1"/>
  <c r="Z524" i="1" s="1"/>
  <c r="Y548" i="1"/>
  <c r="Z548" i="1" s="1"/>
  <c r="Y523" i="1"/>
  <c r="Z523" i="1" s="1"/>
  <c r="Y513" i="1"/>
  <c r="Z513" i="1" s="1"/>
  <c r="Y512" i="1"/>
  <c r="Z512" i="1" s="1"/>
  <c r="Y522" i="1"/>
  <c r="Z522" i="1" s="1"/>
  <c r="Y511" i="1"/>
  <c r="Z511" i="1" s="1"/>
  <c r="Y510" i="1"/>
  <c r="Z510" i="1" s="1"/>
  <c r="Y376" i="1"/>
  <c r="Z376" i="1" s="1"/>
  <c r="Y375" i="1"/>
  <c r="Z375" i="1" s="1"/>
  <c r="Y374" i="1"/>
  <c r="Z374" i="1" s="1"/>
  <c r="Y373" i="1"/>
  <c r="Z373" i="1" s="1"/>
  <c r="Y372" i="1"/>
  <c r="Z372" i="1" s="1"/>
  <c r="Y371" i="1"/>
  <c r="Z371" i="1" s="1"/>
  <c r="Y370" i="1"/>
  <c r="Z370" i="1" s="1"/>
  <c r="Y369" i="1"/>
  <c r="Z369" i="1" s="1"/>
  <c r="Y368" i="1"/>
  <c r="Z368" i="1" s="1"/>
  <c r="Y367" i="1"/>
  <c r="Z367" i="1" s="1"/>
  <c r="Y366" i="1"/>
  <c r="Z366" i="1" s="1"/>
  <c r="Y365" i="1"/>
  <c r="Z365" i="1" s="1"/>
  <c r="Y364" i="1"/>
  <c r="Z364" i="1" s="1"/>
  <c r="Y363" i="1"/>
  <c r="Z363" i="1" s="1"/>
  <c r="Y362" i="1"/>
  <c r="Z362" i="1" s="1"/>
  <c r="Y361" i="1"/>
  <c r="Z361" i="1" s="1"/>
  <c r="Y360" i="1"/>
  <c r="Z360" i="1" s="1"/>
  <c r="Y359" i="1"/>
  <c r="Z359" i="1" s="1"/>
  <c r="Y358" i="1"/>
  <c r="Z358" i="1" s="1"/>
  <c r="Y357" i="1"/>
  <c r="Z357" i="1" s="1"/>
  <c r="Y356" i="1"/>
  <c r="Z356" i="1" s="1"/>
  <c r="Y355" i="1"/>
  <c r="Z355" i="1" s="1"/>
  <c r="Y354" i="1"/>
  <c r="Z354" i="1" s="1"/>
  <c r="Y353" i="1"/>
  <c r="Z353" i="1" s="1"/>
  <c r="Y352" i="1"/>
  <c r="Z352" i="1" s="1"/>
  <c r="Y351" i="1"/>
  <c r="Z351" i="1" s="1"/>
  <c r="Y350" i="1"/>
  <c r="Z350" i="1" s="1"/>
  <c r="Y349" i="1"/>
  <c r="Z349" i="1" s="1"/>
  <c r="Y348" i="1"/>
  <c r="Z348" i="1" s="1"/>
  <c r="Y347" i="1"/>
  <c r="Z347" i="1" s="1"/>
  <c r="Y346" i="1"/>
  <c r="Z346" i="1" s="1"/>
  <c r="Y345" i="1"/>
  <c r="Z345" i="1" s="1"/>
  <c r="Y344" i="1"/>
  <c r="Z344" i="1" s="1"/>
  <c r="Y343" i="1"/>
  <c r="Z343" i="1" s="1"/>
  <c r="Y342" i="1"/>
  <c r="Z342" i="1" s="1"/>
  <c r="Y341" i="1"/>
  <c r="Z341" i="1" s="1"/>
  <c r="Y340" i="1"/>
  <c r="Z340" i="1" s="1"/>
  <c r="Y339" i="1"/>
  <c r="Z339" i="1" s="1"/>
  <c r="Y338" i="1"/>
  <c r="Z338" i="1" s="1"/>
  <c r="Y337" i="1"/>
  <c r="Z337" i="1" s="1"/>
  <c r="Y336" i="1"/>
  <c r="Z336" i="1" s="1"/>
  <c r="Y335" i="1"/>
  <c r="Z335" i="1" s="1"/>
  <c r="Y334" i="1"/>
  <c r="Z334" i="1" s="1"/>
  <c r="Y333" i="1"/>
  <c r="Z333" i="1" s="1"/>
  <c r="Y332" i="1"/>
  <c r="Z332" i="1" s="1"/>
  <c r="Y331" i="1"/>
  <c r="Z331" i="1" s="1"/>
  <c r="Y553" i="1"/>
  <c r="Z553" i="1" s="1"/>
  <c r="Y552" i="1"/>
  <c r="Z552" i="1" s="1"/>
  <c r="Y551" i="1"/>
  <c r="Z551" i="1" s="1"/>
  <c r="Y545" i="1"/>
  <c r="Z545" i="1" s="1"/>
  <c r="Y550" i="1"/>
  <c r="Z550" i="1" s="1"/>
  <c r="Y549" i="1"/>
  <c r="Z549" i="1" s="1"/>
  <c r="Y330" i="1"/>
  <c r="Z330" i="1" s="1"/>
  <c r="Y541" i="1"/>
  <c r="Z541" i="1" s="1"/>
  <c r="Y540" i="1"/>
  <c r="Z540" i="1" s="1"/>
  <c r="Y329" i="1"/>
  <c r="Z329" i="1" s="1"/>
  <c r="Y435" i="1"/>
  <c r="Z435" i="1" s="1"/>
  <c r="Y434" i="1"/>
  <c r="Z434" i="1" s="1"/>
  <c r="Y433" i="1"/>
  <c r="Z433" i="1" s="1"/>
  <c r="Y432" i="1"/>
  <c r="Z432" i="1" s="1"/>
  <c r="Y431" i="1"/>
  <c r="Z431" i="1" s="1"/>
  <c r="Y430" i="1"/>
  <c r="Z430" i="1" s="1"/>
  <c r="Y428" i="1"/>
  <c r="Z428" i="1" s="1"/>
  <c r="Y427" i="1"/>
  <c r="Z427" i="1" s="1"/>
  <c r="Y426" i="1"/>
  <c r="Z426" i="1" s="1"/>
  <c r="Y425" i="1"/>
  <c r="Z425" i="1" s="1"/>
  <c r="Y424" i="1"/>
  <c r="Z424" i="1" s="1"/>
  <c r="Y423" i="1"/>
  <c r="Z423" i="1" s="1"/>
  <c r="Y422" i="1"/>
  <c r="Z422" i="1" s="1"/>
  <c r="Y421" i="1"/>
  <c r="Z421" i="1" s="1"/>
  <c r="Y420" i="1"/>
  <c r="Z420" i="1" s="1"/>
  <c r="Y419" i="1"/>
  <c r="Z419" i="1" s="1"/>
  <c r="Y418" i="1"/>
  <c r="Z418" i="1" s="1"/>
  <c r="Y417" i="1"/>
  <c r="Z417" i="1" s="1"/>
  <c r="Y416" i="1"/>
  <c r="Z416" i="1" s="1"/>
  <c r="Y415" i="1"/>
  <c r="Z415" i="1" s="1"/>
  <c r="Y414" i="1"/>
  <c r="Z414" i="1" s="1"/>
  <c r="Y413" i="1"/>
  <c r="Z413" i="1" s="1"/>
  <c r="Y412" i="1"/>
  <c r="Z412" i="1" s="1"/>
  <c r="Y411" i="1"/>
  <c r="Z411" i="1" s="1"/>
  <c r="Y410" i="1"/>
  <c r="Z410" i="1" s="1"/>
  <c r="Y409" i="1"/>
  <c r="Z409" i="1" s="1"/>
  <c r="Y408" i="1"/>
  <c r="Z408" i="1" s="1"/>
  <c r="Y407" i="1"/>
  <c r="Z407" i="1" s="1"/>
  <c r="Y406" i="1"/>
  <c r="Z406" i="1" s="1"/>
  <c r="Y405" i="1"/>
  <c r="Z405" i="1" s="1"/>
  <c r="Y404" i="1"/>
  <c r="Z404" i="1" s="1"/>
  <c r="Y403" i="1"/>
  <c r="Z403" i="1" s="1"/>
  <c r="Y402" i="1"/>
  <c r="Z402" i="1" s="1"/>
  <c r="Y401" i="1"/>
  <c r="Z401" i="1" s="1"/>
  <c r="Y400" i="1"/>
  <c r="Z400" i="1" s="1"/>
  <c r="Y399" i="1"/>
  <c r="Z399" i="1" s="1"/>
  <c r="Y398" i="1"/>
  <c r="Z398" i="1" s="1"/>
  <c r="Y397" i="1"/>
  <c r="Z397" i="1" s="1"/>
  <c r="Y396" i="1"/>
  <c r="Z396" i="1" s="1"/>
  <c r="Y395" i="1"/>
  <c r="Z395" i="1" s="1"/>
  <c r="Y394" i="1"/>
  <c r="Z394" i="1" s="1"/>
  <c r="Y393" i="1"/>
  <c r="Z393" i="1" s="1"/>
  <c r="Y392" i="1"/>
  <c r="Z392" i="1" s="1"/>
  <c r="Y391" i="1"/>
  <c r="Z391" i="1" s="1"/>
  <c r="Y390" i="1"/>
  <c r="Z390" i="1" s="1"/>
  <c r="Y389" i="1"/>
  <c r="Z389" i="1" s="1"/>
  <c r="Y388" i="1"/>
  <c r="Z388" i="1" s="1"/>
  <c r="Y387" i="1"/>
  <c r="Z387" i="1" s="1"/>
  <c r="Y386" i="1"/>
  <c r="Z386" i="1" s="1"/>
  <c r="Y385" i="1"/>
  <c r="Z385" i="1" s="1"/>
  <c r="Y384" i="1"/>
  <c r="Z384" i="1" s="1"/>
  <c r="Y383" i="1"/>
  <c r="Z383" i="1" s="1"/>
  <c r="Y382" i="1"/>
  <c r="Z382" i="1" s="1"/>
  <c r="Y381" i="1"/>
  <c r="Z381" i="1" s="1"/>
  <c r="Y380" i="1"/>
  <c r="Z380" i="1" s="1"/>
  <c r="Y379" i="1"/>
  <c r="Z379" i="1" s="1"/>
  <c r="Y378" i="1"/>
  <c r="Z378" i="1" s="1"/>
  <c r="Y377" i="1"/>
  <c r="Z377" i="1" s="1"/>
  <c r="Y126" i="1"/>
  <c r="Z126" i="1" s="1"/>
  <c r="Y125" i="1"/>
  <c r="Z125" i="1" s="1"/>
  <c r="Y124" i="1"/>
  <c r="Z124" i="1" s="1"/>
  <c r="Y123" i="1"/>
  <c r="Z123" i="1" s="1"/>
  <c r="Y122" i="1"/>
  <c r="Z122" i="1" s="1"/>
  <c r="Y121" i="1"/>
  <c r="Z121" i="1" s="1"/>
  <c r="Y120" i="1"/>
  <c r="Z120" i="1" s="1"/>
  <c r="Y119" i="1"/>
  <c r="Z119" i="1" s="1"/>
  <c r="Y118" i="1"/>
  <c r="Z118" i="1" s="1"/>
  <c r="Y117" i="1"/>
  <c r="Z117" i="1" s="1"/>
  <c r="Y116" i="1"/>
  <c r="Z116" i="1" s="1"/>
  <c r="Y115" i="1"/>
  <c r="Z115" i="1" s="1"/>
  <c r="Y114" i="1"/>
  <c r="Z114" i="1" s="1"/>
  <c r="Y113" i="1"/>
  <c r="Z113" i="1" s="1"/>
  <c r="Y112" i="1"/>
  <c r="Z112" i="1" s="1"/>
  <c r="Y111" i="1"/>
  <c r="Z111" i="1" s="1"/>
  <c r="Y535" i="1"/>
  <c r="Z535" i="1" s="1"/>
  <c r="Y534" i="1"/>
  <c r="Z534" i="1" s="1"/>
  <c r="Y533" i="1"/>
  <c r="Z533" i="1" s="1"/>
  <c r="Y516" i="1"/>
  <c r="Z516" i="1" s="1"/>
  <c r="Y515" i="1"/>
  <c r="Z515" i="1" s="1"/>
  <c r="Y514" i="1"/>
  <c r="Z514" i="1" s="1"/>
  <c r="Y532" i="1"/>
  <c r="Z532" i="1" s="1"/>
  <c r="Y531" i="1"/>
  <c r="Z531" i="1" s="1"/>
  <c r="Y277" i="1"/>
  <c r="Z277" i="1" s="1"/>
  <c r="Y276" i="1"/>
  <c r="Z276" i="1" s="1"/>
  <c r="Y275" i="1"/>
  <c r="Z275" i="1" s="1"/>
  <c r="Y274" i="1"/>
  <c r="Z274" i="1" s="1"/>
  <c r="Y273" i="1"/>
  <c r="Z273" i="1" s="1"/>
  <c r="Y272" i="1"/>
  <c r="Z272" i="1" s="1"/>
  <c r="Y271" i="1"/>
  <c r="Z271" i="1" s="1"/>
  <c r="Y270" i="1"/>
  <c r="Z270" i="1" s="1"/>
  <c r="Y269" i="1"/>
  <c r="Z269" i="1" s="1"/>
  <c r="Y268" i="1"/>
  <c r="Z268" i="1" s="1"/>
  <c r="Y267" i="1"/>
  <c r="Z267" i="1" s="1"/>
  <c r="Y266" i="1"/>
  <c r="Z266" i="1" s="1"/>
  <c r="Y265" i="1"/>
  <c r="Z265" i="1" s="1"/>
  <c r="Y264" i="1"/>
  <c r="Z264" i="1" s="1"/>
  <c r="Y263" i="1"/>
  <c r="Z263" i="1" s="1"/>
  <c r="Y262" i="1"/>
  <c r="Z262" i="1" s="1"/>
  <c r="Y13" i="1"/>
  <c r="Z13" i="1" s="1"/>
  <c r="Y12" i="1"/>
  <c r="Z12" i="1" s="1"/>
  <c r="Y261" i="1"/>
  <c r="Z261" i="1" s="1"/>
  <c r="Y260" i="1"/>
  <c r="Z260" i="1" s="1"/>
  <c r="Y259" i="1"/>
  <c r="Z259" i="1" s="1"/>
  <c r="Y258" i="1"/>
  <c r="Z258" i="1" s="1"/>
  <c r="Y257" i="1"/>
  <c r="Z257" i="1" s="1"/>
  <c r="Y256" i="1"/>
  <c r="Z256" i="1" s="1"/>
  <c r="Y255" i="1"/>
  <c r="Z255" i="1" s="1"/>
  <c r="Y254" i="1"/>
  <c r="Z254" i="1" s="1"/>
  <c r="Y253" i="1"/>
  <c r="Z253" i="1" s="1"/>
  <c r="Y252" i="1"/>
  <c r="Z252" i="1" s="1"/>
  <c r="Y251" i="1"/>
  <c r="Z251" i="1" s="1"/>
  <c r="Y250" i="1"/>
  <c r="Z250" i="1" s="1"/>
  <c r="Y249" i="1"/>
  <c r="Z249" i="1" s="1"/>
  <c r="Y248" i="1"/>
  <c r="Z248" i="1" s="1"/>
  <c r="Y247" i="1"/>
  <c r="Z247" i="1" s="1"/>
  <c r="Y246" i="1"/>
  <c r="Z246" i="1" s="1"/>
  <c r="Y245" i="1"/>
  <c r="Z245" i="1" s="1"/>
  <c r="Y244" i="1"/>
  <c r="Z244" i="1" s="1"/>
  <c r="Y243" i="1"/>
  <c r="Z243" i="1" s="1"/>
  <c r="Y242" i="1"/>
  <c r="Z242" i="1" s="1"/>
  <c r="Y241" i="1"/>
  <c r="Z241" i="1" s="1"/>
  <c r="Y240" i="1"/>
  <c r="Z240" i="1" s="1"/>
  <c r="Y239" i="1"/>
  <c r="Z239" i="1" s="1"/>
  <c r="Y238" i="1"/>
  <c r="Z238" i="1" s="1"/>
  <c r="Y237" i="1"/>
  <c r="Z237" i="1" s="1"/>
  <c r="Y236" i="1"/>
  <c r="Z236" i="1" s="1"/>
  <c r="Y235" i="1"/>
  <c r="Z235" i="1" s="1"/>
  <c r="Y234" i="1"/>
  <c r="Z234" i="1" s="1"/>
  <c r="Y233" i="1"/>
  <c r="Z233" i="1" s="1"/>
  <c r="Y232" i="1"/>
  <c r="Z232" i="1" s="1"/>
  <c r="Y231" i="1"/>
  <c r="Z231" i="1" s="1"/>
  <c r="Y230" i="1"/>
  <c r="Z230" i="1" s="1"/>
  <c r="Y229" i="1"/>
  <c r="Z229" i="1" s="1"/>
  <c r="Y228" i="1"/>
  <c r="Z228" i="1" s="1"/>
  <c r="Y227" i="1"/>
  <c r="Z227" i="1" s="1"/>
  <c r="Y226" i="1"/>
  <c r="Z226" i="1" s="1"/>
  <c r="Y547" i="1"/>
  <c r="Z547" i="1" s="1"/>
  <c r="Y521" i="1"/>
  <c r="Z521" i="1" s="1"/>
  <c r="Y520" i="1"/>
  <c r="Z520" i="1" s="1"/>
  <c r="Y556" i="1"/>
  <c r="Z556" i="1" s="1"/>
  <c r="Y475" i="1"/>
  <c r="Z475" i="1" s="1"/>
  <c r="Y555" i="1"/>
  <c r="Z555" i="1" s="1"/>
  <c r="Y110" i="1"/>
  <c r="Z110" i="1" s="1"/>
  <c r="Y543" i="1"/>
  <c r="Z543" i="1" s="1"/>
  <c r="Y519" i="1"/>
  <c r="Z519" i="1" s="1"/>
  <c r="Y518" i="1"/>
  <c r="Z518" i="1" s="1"/>
  <c r="Y546" i="1"/>
  <c r="Z546" i="1" s="1"/>
  <c r="Y474" i="1"/>
  <c r="Z474" i="1" s="1"/>
  <c r="Y554" i="1"/>
  <c r="Z554" i="1" s="1"/>
  <c r="Y109" i="1"/>
  <c r="Z109" i="1" s="1"/>
  <c r="Y108" i="1"/>
  <c r="Z108" i="1" s="1"/>
  <c r="Y107" i="1"/>
  <c r="Z107" i="1" s="1"/>
  <c r="Y106" i="1"/>
  <c r="Z106" i="1" s="1"/>
  <c r="Y105" i="1"/>
  <c r="Z105" i="1" s="1"/>
  <c r="Y104" i="1"/>
  <c r="Z104" i="1" s="1"/>
  <c r="Y103" i="1"/>
  <c r="Z103" i="1" s="1"/>
  <c r="Y102" i="1"/>
  <c r="Z102" i="1" s="1"/>
  <c r="Y473" i="1"/>
  <c r="Z473" i="1" s="1"/>
  <c r="Y101" i="1"/>
  <c r="Z101" i="1" s="1"/>
  <c r="Y472" i="1"/>
  <c r="Z472" i="1" s="1"/>
  <c r="Y471" i="1"/>
  <c r="Z471" i="1" s="1"/>
  <c r="Y470" i="1"/>
  <c r="Z470" i="1" s="1"/>
  <c r="Y469" i="1"/>
  <c r="Z469" i="1" s="1"/>
  <c r="Y100" i="1"/>
  <c r="Z100" i="1" s="1"/>
  <c r="Y99" i="1"/>
  <c r="Z99" i="1" s="1"/>
  <c r="Y98" i="1"/>
  <c r="Z98" i="1" s="1"/>
  <c r="Y97" i="1"/>
  <c r="Z97" i="1" s="1"/>
  <c r="Y96" i="1"/>
  <c r="Z96" i="1" s="1"/>
  <c r="Y468" i="1"/>
  <c r="Z468" i="1" s="1"/>
  <c r="Y95" i="1"/>
  <c r="Z95" i="1" s="1"/>
  <c r="Y467" i="1"/>
  <c r="Z467" i="1" s="1"/>
  <c r="Y94" i="1"/>
  <c r="Z94" i="1" s="1"/>
  <c r="Y93" i="1"/>
  <c r="Z93" i="1" s="1"/>
  <c r="Y466" i="1"/>
  <c r="Z466" i="1" s="1"/>
  <c r="Y465" i="1"/>
  <c r="Z465" i="1" s="1"/>
  <c r="Y92" i="1"/>
  <c r="Z92" i="1" s="1"/>
  <c r="Y91" i="1"/>
  <c r="Z91" i="1" s="1"/>
  <c r="Y90" i="1"/>
  <c r="Z90" i="1" s="1"/>
  <c r="Y128" i="1"/>
  <c r="Z128" i="1" s="1"/>
  <c r="Y127" i="1"/>
  <c r="Z127" i="1" s="1"/>
  <c r="Y486" i="1"/>
  <c r="Z486" i="1" s="1"/>
  <c r="Y485" i="1"/>
  <c r="Z485" i="1" s="1"/>
  <c r="Y484" i="1"/>
  <c r="Z484" i="1" s="1"/>
  <c r="Y483" i="1"/>
  <c r="Z483" i="1" s="1"/>
  <c r="Y482" i="1"/>
  <c r="Z482" i="1" s="1"/>
  <c r="Y481" i="1"/>
  <c r="Z481" i="1" s="1"/>
  <c r="Y480" i="1"/>
  <c r="Z480" i="1" s="1"/>
  <c r="Y479" i="1"/>
  <c r="Z479" i="1" s="1"/>
  <c r="Y478" i="1"/>
  <c r="Z478" i="1" s="1"/>
  <c r="Y477" i="1"/>
  <c r="Z477" i="1" s="1"/>
  <c r="Y476" i="1"/>
  <c r="Z476" i="1" s="1"/>
  <c r="Y509" i="1"/>
  <c r="Z509" i="1" s="1"/>
  <c r="Y508" i="1"/>
  <c r="Z508" i="1" s="1"/>
  <c r="Y507" i="1"/>
  <c r="Z507" i="1" s="1"/>
  <c r="Y506" i="1"/>
  <c r="Z506" i="1" s="1"/>
  <c r="Y505" i="1"/>
  <c r="Z505" i="1" s="1"/>
  <c r="Y504" i="1"/>
  <c r="Z504" i="1" s="1"/>
  <c r="Y503" i="1"/>
  <c r="Z503" i="1" s="1"/>
  <c r="Y502" i="1"/>
  <c r="Z502" i="1" s="1"/>
  <c r="Y501" i="1"/>
  <c r="Z501" i="1" s="1"/>
  <c r="Y500" i="1"/>
  <c r="Z500" i="1" s="1"/>
  <c r="Y499" i="1"/>
  <c r="Z499" i="1" s="1"/>
  <c r="Y498" i="1"/>
  <c r="Z498" i="1" s="1"/>
  <c r="Y497" i="1"/>
  <c r="Z497" i="1" s="1"/>
  <c r="Y496" i="1"/>
  <c r="Z496" i="1" s="1"/>
  <c r="Y495" i="1"/>
  <c r="Z495" i="1" s="1"/>
  <c r="Y494" i="1"/>
  <c r="Z494" i="1" s="1"/>
  <c r="Y493" i="1"/>
  <c r="Z493" i="1" s="1"/>
  <c r="Y492" i="1"/>
  <c r="Z492" i="1" s="1"/>
  <c r="Y491" i="1"/>
  <c r="Z491" i="1" s="1"/>
  <c r="Y490" i="1"/>
  <c r="Z490" i="1" s="1"/>
  <c r="Y489" i="1"/>
  <c r="Z489" i="1" s="1"/>
  <c r="Y488" i="1"/>
  <c r="Z488" i="1" s="1"/>
  <c r="Y487" i="1"/>
  <c r="Z487" i="1" s="1"/>
  <c r="Y464" i="1"/>
  <c r="Z464" i="1" s="1"/>
  <c r="Y463" i="1"/>
  <c r="Z463" i="1" s="1"/>
  <c r="Y462" i="1"/>
  <c r="Z462" i="1" s="1"/>
  <c r="Y461" i="1"/>
  <c r="Z461" i="1" s="1"/>
  <c r="Y460" i="1"/>
  <c r="Z460" i="1" s="1"/>
  <c r="Y459" i="1"/>
  <c r="Z459" i="1" s="1"/>
  <c r="Y458" i="1"/>
  <c r="Z458" i="1" s="1"/>
  <c r="Y457" i="1"/>
  <c r="Z457" i="1" s="1"/>
  <c r="Y456" i="1"/>
  <c r="Z456" i="1" s="1"/>
  <c r="Y455" i="1"/>
  <c r="Z455" i="1" s="1"/>
  <c r="Y454" i="1"/>
  <c r="Z454" i="1" s="1"/>
  <c r="Y453" i="1"/>
  <c r="Z453" i="1" s="1"/>
  <c r="Y452" i="1"/>
  <c r="Z452" i="1" s="1"/>
  <c r="Y451" i="1"/>
  <c r="Z451" i="1" s="1"/>
  <c r="Y450" i="1"/>
  <c r="Z450" i="1" s="1"/>
  <c r="Y449" i="1"/>
  <c r="Z449" i="1" s="1"/>
  <c r="Y448" i="1"/>
  <c r="Z448" i="1" s="1"/>
  <c r="Y447" i="1"/>
  <c r="Z447" i="1" s="1"/>
  <c r="Y446" i="1"/>
  <c r="Z446" i="1" s="1"/>
  <c r="Y445" i="1"/>
  <c r="Z445" i="1" s="1"/>
  <c r="Y444" i="1"/>
  <c r="Z444" i="1" s="1"/>
  <c r="Y443" i="1"/>
  <c r="Z443" i="1" s="1"/>
  <c r="Y442" i="1"/>
  <c r="Z442" i="1" s="1"/>
  <c r="Y441" i="1"/>
  <c r="Z441" i="1" s="1"/>
  <c r="Y440" i="1"/>
  <c r="Z440" i="1" s="1"/>
  <c r="Y439" i="1"/>
  <c r="Z439" i="1" s="1"/>
  <c r="Y438" i="1"/>
  <c r="Z438" i="1" s="1"/>
  <c r="Y437" i="1"/>
  <c r="Z437" i="1" s="1"/>
  <c r="Y436" i="1"/>
  <c r="Z436" i="1" s="1"/>
  <c r="Y542" i="1"/>
  <c r="Z542" i="1" s="1"/>
  <c r="W328" i="1"/>
  <c r="W327" i="1"/>
  <c r="W326" i="1"/>
  <c r="W325" i="1"/>
  <c r="W324" i="1"/>
  <c r="W323" i="1"/>
  <c r="W16" i="1"/>
  <c r="W322" i="1"/>
  <c r="W321" i="1"/>
  <c r="W15" i="1"/>
  <c r="W319" i="1"/>
  <c r="W318" i="1"/>
  <c r="W317" i="1"/>
  <c r="W316" i="1"/>
  <c r="W315" i="1"/>
  <c r="W314" i="1"/>
  <c r="W313" i="1"/>
  <c r="W312" i="1"/>
  <c r="W311" i="1"/>
  <c r="W310" i="1"/>
  <c r="W309" i="1"/>
  <c r="W308" i="1"/>
  <c r="W307" i="1"/>
  <c r="W306" i="1"/>
  <c r="W305" i="1"/>
  <c r="W304" i="1"/>
  <c r="W303" i="1"/>
  <c r="W302" i="1"/>
  <c r="W301" i="1"/>
  <c r="W300" i="1"/>
  <c r="W299" i="1"/>
  <c r="W298" i="1"/>
  <c r="W297" i="1"/>
  <c r="W296" i="1"/>
  <c r="W295" i="1"/>
  <c r="W294" i="1"/>
  <c r="W293" i="1"/>
  <c r="W292" i="1"/>
  <c r="W291" i="1"/>
  <c r="W290" i="1"/>
  <c r="W289" i="1"/>
  <c r="W288" i="1"/>
  <c r="W14" i="1"/>
  <c r="W287" i="1"/>
  <c r="W286" i="1"/>
  <c r="W285" i="1"/>
  <c r="W284" i="1"/>
  <c r="W283" i="1"/>
  <c r="W282" i="1"/>
  <c r="W281" i="1"/>
  <c r="W280" i="1"/>
  <c r="W279" i="1"/>
  <c r="W278" i="1"/>
  <c r="W539" i="1"/>
  <c r="W538" i="1"/>
  <c r="W537" i="1"/>
  <c r="W536" i="1"/>
  <c r="W517" i="1"/>
  <c r="W225" i="1"/>
  <c r="W224" i="1"/>
  <c r="W223" i="1"/>
  <c r="W222" i="1"/>
  <c r="W221" i="1"/>
  <c r="W220" i="1"/>
  <c r="W219" i="1"/>
  <c r="W218" i="1"/>
  <c r="W217" i="1"/>
  <c r="W216" i="1"/>
  <c r="W215" i="1"/>
  <c r="W214" i="1"/>
  <c r="W213" i="1"/>
  <c r="W212" i="1"/>
  <c r="W211" i="1"/>
  <c r="W210" i="1"/>
  <c r="W209" i="1"/>
  <c r="W208" i="1"/>
  <c r="W207" i="1"/>
  <c r="W206" i="1"/>
  <c r="W205" i="1"/>
  <c r="W204" i="1"/>
  <c r="W203" i="1"/>
  <c r="W202" i="1"/>
  <c r="W201" i="1"/>
  <c r="W200"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4" i="1"/>
  <c r="W173" i="1"/>
  <c r="W172" i="1"/>
  <c r="W171" i="1"/>
  <c r="W170" i="1"/>
  <c r="W169" i="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563" i="1"/>
  <c r="W562" i="1"/>
  <c r="W561" i="1"/>
  <c r="W560" i="1"/>
  <c r="W559" i="1"/>
  <c r="W558" i="1"/>
  <c r="W530" i="1"/>
  <c r="W529" i="1"/>
  <c r="W528" i="1"/>
  <c r="W527" i="1"/>
  <c r="W526" i="1"/>
  <c r="W557" i="1"/>
  <c r="W525" i="1"/>
  <c r="W544" i="1"/>
  <c r="W524" i="1"/>
  <c r="W548" i="1"/>
  <c r="W523" i="1"/>
  <c r="W513" i="1"/>
  <c r="W512" i="1"/>
  <c r="W522" i="1"/>
  <c r="W511" i="1"/>
  <c r="W510" i="1"/>
  <c r="W376" i="1"/>
  <c r="W375" i="1"/>
  <c r="W374" i="1"/>
  <c r="W373" i="1"/>
  <c r="W372" i="1"/>
  <c r="W371" i="1"/>
  <c r="W370" i="1"/>
  <c r="W369" i="1"/>
  <c r="W368" i="1"/>
  <c r="W367" i="1"/>
  <c r="W366" i="1"/>
  <c r="W365" i="1"/>
  <c r="W364" i="1"/>
  <c r="W363" i="1"/>
  <c r="W362" i="1"/>
  <c r="W361" i="1"/>
  <c r="W360" i="1"/>
  <c r="W359" i="1"/>
  <c r="W358" i="1"/>
  <c r="W357" i="1"/>
  <c r="W356" i="1"/>
  <c r="W355" i="1"/>
  <c r="W354" i="1"/>
  <c r="W353" i="1"/>
  <c r="W352" i="1"/>
  <c r="W351" i="1"/>
  <c r="W350" i="1"/>
  <c r="W349" i="1"/>
  <c r="W348" i="1"/>
  <c r="W347" i="1"/>
  <c r="W346" i="1"/>
  <c r="W345" i="1"/>
  <c r="W344" i="1"/>
  <c r="W343" i="1"/>
  <c r="W342" i="1"/>
  <c r="W341" i="1"/>
  <c r="W340" i="1"/>
  <c r="W339" i="1"/>
  <c r="W338" i="1"/>
  <c r="W337" i="1"/>
  <c r="W336" i="1"/>
  <c r="W335" i="1"/>
  <c r="W334" i="1"/>
  <c r="W333" i="1"/>
  <c r="W332" i="1"/>
  <c r="W331" i="1"/>
  <c r="W553" i="1"/>
  <c r="W552" i="1"/>
  <c r="W551" i="1"/>
  <c r="W545" i="1"/>
  <c r="W550" i="1"/>
  <c r="W549" i="1"/>
  <c r="W330" i="1"/>
  <c r="W541" i="1"/>
  <c r="W540" i="1"/>
  <c r="W329" i="1"/>
  <c r="W435" i="1"/>
  <c r="W434" i="1"/>
  <c r="W433" i="1"/>
  <c r="W432" i="1"/>
  <c r="W431" i="1"/>
  <c r="W430" i="1"/>
  <c r="W429" i="1"/>
  <c r="W428" i="1"/>
  <c r="W427" i="1"/>
  <c r="W426" i="1"/>
  <c r="W425" i="1"/>
  <c r="W424" i="1"/>
  <c r="W423" i="1"/>
  <c r="W422" i="1"/>
  <c r="W421" i="1"/>
  <c r="W420" i="1"/>
  <c r="W419" i="1"/>
  <c r="W418" i="1"/>
  <c r="W417" i="1"/>
  <c r="W416" i="1"/>
  <c r="W415" i="1"/>
  <c r="W414" i="1"/>
  <c r="W413" i="1"/>
  <c r="W412" i="1"/>
  <c r="W411" i="1"/>
  <c r="W410" i="1"/>
  <c r="W409" i="1"/>
  <c r="W408" i="1"/>
  <c r="W407" i="1"/>
  <c r="W406" i="1"/>
  <c r="W405" i="1"/>
  <c r="W404" i="1"/>
  <c r="W403" i="1"/>
  <c r="W402" i="1"/>
  <c r="W401" i="1"/>
  <c r="W400" i="1"/>
  <c r="W399" i="1"/>
  <c r="W398" i="1"/>
  <c r="W397" i="1"/>
  <c r="W396" i="1"/>
  <c r="W395" i="1"/>
  <c r="W394" i="1"/>
  <c r="W393" i="1"/>
  <c r="W392" i="1"/>
  <c r="W391" i="1"/>
  <c r="W390" i="1"/>
  <c r="W389" i="1"/>
  <c r="W388" i="1"/>
  <c r="W387" i="1"/>
  <c r="W386" i="1"/>
  <c r="W385" i="1"/>
  <c r="W384" i="1"/>
  <c r="W383" i="1"/>
  <c r="W382" i="1"/>
  <c r="W381" i="1"/>
  <c r="W380" i="1"/>
  <c r="W379" i="1"/>
  <c r="W378" i="1"/>
  <c r="W377" i="1"/>
  <c r="W126" i="1"/>
  <c r="W125" i="1"/>
  <c r="W124" i="1"/>
  <c r="W123" i="1"/>
  <c r="W122" i="1"/>
  <c r="W121" i="1"/>
  <c r="W120" i="1"/>
  <c r="W119" i="1"/>
  <c r="W118" i="1"/>
  <c r="W117" i="1"/>
  <c r="W116" i="1"/>
  <c r="W115" i="1"/>
  <c r="W114" i="1"/>
  <c r="W113" i="1"/>
  <c r="W112" i="1"/>
  <c r="W111" i="1"/>
  <c r="W535" i="1"/>
  <c r="W534" i="1"/>
  <c r="W533" i="1"/>
  <c r="W516" i="1"/>
  <c r="W515" i="1"/>
  <c r="W514" i="1"/>
  <c r="W532" i="1"/>
  <c r="W531" i="1"/>
  <c r="W277" i="1"/>
  <c r="W276" i="1"/>
  <c r="W275" i="1"/>
  <c r="W274" i="1"/>
  <c r="W273" i="1"/>
  <c r="W272" i="1"/>
  <c r="W271" i="1"/>
  <c r="W270" i="1"/>
  <c r="W269" i="1"/>
  <c r="W268" i="1"/>
  <c r="W267" i="1"/>
  <c r="W266" i="1"/>
  <c r="W265" i="1"/>
  <c r="W264" i="1"/>
  <c r="W263" i="1"/>
  <c r="W262" i="1"/>
  <c r="W13" i="1"/>
  <c r="W12" i="1"/>
  <c r="W261" i="1"/>
  <c r="W260" i="1"/>
  <c r="W259" i="1"/>
  <c r="W258" i="1"/>
  <c r="W257" i="1"/>
  <c r="W256" i="1"/>
  <c r="W255" i="1"/>
  <c r="W254" i="1"/>
  <c r="W253" i="1"/>
  <c r="W252" i="1"/>
  <c r="W251" i="1"/>
  <c r="W250" i="1"/>
  <c r="W249" i="1"/>
  <c r="W248" i="1"/>
  <c r="W247" i="1"/>
  <c r="W246" i="1"/>
  <c r="W245" i="1"/>
  <c r="W244" i="1"/>
  <c r="W243" i="1"/>
  <c r="W242" i="1"/>
  <c r="W241" i="1"/>
  <c r="W240" i="1"/>
  <c r="W239" i="1"/>
  <c r="W238" i="1"/>
  <c r="W237" i="1"/>
  <c r="W236" i="1"/>
  <c r="W235" i="1"/>
  <c r="W234" i="1"/>
  <c r="W233" i="1"/>
  <c r="W232" i="1"/>
  <c r="W231" i="1"/>
  <c r="W230" i="1"/>
  <c r="W229" i="1"/>
  <c r="W228" i="1"/>
  <c r="W227" i="1"/>
  <c r="W226" i="1"/>
  <c r="W547" i="1"/>
  <c r="W521" i="1"/>
  <c r="W520" i="1"/>
  <c r="W556" i="1"/>
  <c r="W475" i="1"/>
  <c r="W555" i="1"/>
  <c r="W110" i="1"/>
  <c r="W543" i="1"/>
  <c r="W519" i="1"/>
  <c r="W518" i="1"/>
  <c r="W546" i="1"/>
  <c r="W474" i="1"/>
  <c r="W554" i="1"/>
  <c r="W109" i="1"/>
  <c r="W108" i="1"/>
  <c r="W107" i="1"/>
  <c r="W106" i="1"/>
  <c r="W105" i="1"/>
  <c r="W104" i="1"/>
  <c r="W103" i="1"/>
  <c r="W102" i="1"/>
  <c r="W473" i="1"/>
  <c r="W101" i="1"/>
  <c r="W472" i="1"/>
  <c r="W471" i="1"/>
  <c r="W470" i="1"/>
  <c r="W469" i="1"/>
  <c r="W100" i="1"/>
  <c r="W99" i="1"/>
  <c r="W98" i="1"/>
  <c r="W97" i="1"/>
  <c r="W96" i="1"/>
  <c r="W468" i="1"/>
  <c r="W95" i="1"/>
  <c r="W467" i="1"/>
  <c r="W94" i="1"/>
  <c r="W93" i="1"/>
  <c r="W466" i="1"/>
  <c r="W465" i="1"/>
  <c r="W92" i="1"/>
  <c r="W91" i="1"/>
  <c r="W90" i="1"/>
  <c r="W128" i="1"/>
  <c r="W127" i="1"/>
  <c r="W486" i="1"/>
  <c r="W485" i="1"/>
  <c r="W484" i="1"/>
  <c r="W483" i="1"/>
  <c r="W482" i="1"/>
  <c r="W481" i="1"/>
  <c r="W480" i="1"/>
  <c r="W479" i="1"/>
  <c r="W478" i="1"/>
  <c r="W477" i="1"/>
  <c r="W476" i="1"/>
  <c r="W509" i="1"/>
  <c r="W508" i="1"/>
  <c r="W507" i="1"/>
  <c r="W506" i="1"/>
  <c r="W505" i="1"/>
  <c r="W504" i="1"/>
  <c r="W503" i="1"/>
  <c r="W502" i="1"/>
  <c r="W501" i="1"/>
  <c r="W500" i="1"/>
  <c r="W499" i="1"/>
  <c r="W498" i="1"/>
  <c r="W497" i="1"/>
  <c r="W496" i="1"/>
  <c r="W495" i="1"/>
  <c r="W494" i="1"/>
  <c r="W493" i="1"/>
  <c r="W492" i="1"/>
  <c r="W491" i="1"/>
  <c r="W490" i="1"/>
  <c r="W489" i="1"/>
  <c r="W488" i="1"/>
  <c r="W487" i="1"/>
  <c r="W464" i="1"/>
  <c r="W463" i="1"/>
  <c r="W462" i="1"/>
  <c r="W461" i="1"/>
  <c r="W460" i="1"/>
  <c r="W459" i="1"/>
  <c r="W458" i="1"/>
  <c r="W457" i="1"/>
  <c r="W456" i="1"/>
  <c r="W455" i="1"/>
  <c r="W454" i="1"/>
  <c r="W453" i="1"/>
  <c r="W452" i="1"/>
  <c r="W451" i="1"/>
  <c r="W450" i="1"/>
  <c r="W449" i="1"/>
  <c r="W448" i="1"/>
  <c r="W447" i="1"/>
  <c r="W446" i="1"/>
  <c r="W445" i="1"/>
  <c r="W444" i="1"/>
  <c r="W443" i="1"/>
  <c r="W442" i="1"/>
  <c r="W441" i="1"/>
  <c r="W440" i="1"/>
  <c r="W439" i="1"/>
  <c r="W438" i="1"/>
  <c r="W437" i="1"/>
  <c r="W436" i="1"/>
  <c r="V328" i="1"/>
  <c r="V327" i="1"/>
  <c r="V326" i="1"/>
  <c r="V325" i="1"/>
  <c r="V324" i="1"/>
  <c r="V323" i="1"/>
  <c r="V16" i="1"/>
  <c r="V322" i="1"/>
  <c r="V321" i="1"/>
  <c r="V15"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14" i="1"/>
  <c r="V287" i="1"/>
  <c r="V286" i="1"/>
  <c r="V285" i="1"/>
  <c r="V284" i="1"/>
  <c r="V283" i="1"/>
  <c r="V282" i="1"/>
  <c r="V281" i="1"/>
  <c r="V280" i="1"/>
  <c r="V279" i="1"/>
  <c r="V278" i="1"/>
  <c r="V539" i="1"/>
  <c r="V538" i="1"/>
  <c r="V537" i="1"/>
  <c r="V536" i="1"/>
  <c r="V517"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563" i="1"/>
  <c r="V562" i="1"/>
  <c r="V561" i="1"/>
  <c r="V560" i="1"/>
  <c r="V559" i="1"/>
  <c r="V558" i="1"/>
  <c r="V530" i="1"/>
  <c r="V529" i="1"/>
  <c r="V528" i="1"/>
  <c r="V527" i="1"/>
  <c r="V526" i="1"/>
  <c r="V557" i="1"/>
  <c r="V525" i="1"/>
  <c r="V544" i="1"/>
  <c r="V524" i="1"/>
  <c r="V548" i="1"/>
  <c r="V523" i="1"/>
  <c r="V513" i="1"/>
  <c r="V512" i="1"/>
  <c r="V522" i="1"/>
  <c r="V511" i="1"/>
  <c r="V510"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553" i="1"/>
  <c r="V552" i="1"/>
  <c r="V551" i="1"/>
  <c r="V545" i="1"/>
  <c r="V550" i="1"/>
  <c r="V549" i="1"/>
  <c r="V330" i="1"/>
  <c r="V541" i="1"/>
  <c r="V540" i="1"/>
  <c r="V329"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126" i="1"/>
  <c r="V125" i="1"/>
  <c r="V124" i="1"/>
  <c r="V123" i="1"/>
  <c r="V122" i="1"/>
  <c r="V121" i="1"/>
  <c r="V120" i="1"/>
  <c r="V119" i="1"/>
  <c r="V118" i="1"/>
  <c r="V117" i="1"/>
  <c r="V116" i="1"/>
  <c r="V115" i="1"/>
  <c r="V114" i="1"/>
  <c r="V113" i="1"/>
  <c r="V112" i="1"/>
  <c r="V111" i="1"/>
  <c r="V535" i="1"/>
  <c r="V534" i="1"/>
  <c r="V533" i="1"/>
  <c r="V516" i="1"/>
  <c r="V515" i="1"/>
  <c r="V514" i="1"/>
  <c r="V532" i="1"/>
  <c r="V531" i="1"/>
  <c r="V277" i="1"/>
  <c r="V276" i="1"/>
  <c r="V275" i="1"/>
  <c r="V274" i="1"/>
  <c r="V273" i="1"/>
  <c r="V272" i="1"/>
  <c r="V271" i="1"/>
  <c r="V270" i="1"/>
  <c r="V269" i="1"/>
  <c r="V268" i="1"/>
  <c r="V267" i="1"/>
  <c r="V266" i="1"/>
  <c r="V265" i="1"/>
  <c r="V264" i="1"/>
  <c r="V263" i="1"/>
  <c r="V262" i="1"/>
  <c r="V13" i="1"/>
  <c r="V1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547" i="1"/>
  <c r="V521" i="1"/>
  <c r="V520" i="1"/>
  <c r="V556" i="1"/>
  <c r="V475" i="1"/>
  <c r="V555" i="1"/>
  <c r="V110" i="1"/>
  <c r="V543" i="1"/>
  <c r="V519" i="1"/>
  <c r="V518" i="1"/>
  <c r="V546" i="1"/>
  <c r="V474" i="1"/>
  <c r="V554" i="1"/>
  <c r="V109" i="1"/>
  <c r="V108" i="1"/>
  <c r="V107" i="1"/>
  <c r="V106" i="1"/>
  <c r="V105" i="1"/>
  <c r="V104" i="1"/>
  <c r="V103" i="1"/>
  <c r="V102" i="1"/>
  <c r="V473" i="1"/>
  <c r="V101" i="1"/>
  <c r="V472" i="1"/>
  <c r="V471" i="1"/>
  <c r="V470" i="1"/>
  <c r="V469" i="1"/>
  <c r="V100" i="1"/>
  <c r="V99" i="1"/>
  <c r="V98" i="1"/>
  <c r="V97" i="1"/>
  <c r="V96" i="1"/>
  <c r="V468" i="1"/>
  <c r="V95" i="1"/>
  <c r="V467" i="1"/>
  <c r="V94" i="1"/>
  <c r="V93" i="1"/>
  <c r="V466" i="1"/>
  <c r="V465" i="1"/>
  <c r="V92" i="1"/>
  <c r="V91" i="1"/>
  <c r="V90" i="1"/>
  <c r="V128" i="1"/>
  <c r="V127" i="1"/>
  <c r="V486" i="1"/>
  <c r="V485" i="1"/>
  <c r="V484" i="1"/>
  <c r="V483" i="1"/>
  <c r="V482" i="1"/>
  <c r="V481" i="1"/>
  <c r="V480" i="1"/>
  <c r="V479" i="1"/>
  <c r="V478" i="1"/>
  <c r="V477" i="1"/>
  <c r="V476" i="1"/>
  <c r="V509" i="1"/>
  <c r="V508" i="1"/>
  <c r="V507" i="1"/>
  <c r="V506" i="1"/>
  <c r="V505" i="1"/>
  <c r="V504" i="1"/>
  <c r="V503" i="1"/>
  <c r="V502" i="1"/>
  <c r="V501" i="1"/>
  <c r="V500" i="1"/>
  <c r="V499" i="1"/>
  <c r="V498" i="1"/>
  <c r="V497" i="1"/>
  <c r="V496" i="1"/>
  <c r="V495" i="1"/>
  <c r="V494" i="1"/>
  <c r="V493" i="1"/>
  <c r="V492" i="1"/>
  <c r="V491" i="1"/>
  <c r="V490" i="1"/>
  <c r="V489" i="1"/>
  <c r="V488" i="1"/>
  <c r="V487"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542" i="1"/>
  <c r="U328" i="1"/>
  <c r="U327" i="1"/>
  <c r="U326" i="1"/>
  <c r="U325" i="1"/>
  <c r="U324" i="1"/>
  <c r="U323" i="1"/>
  <c r="U16" i="1"/>
  <c r="U322" i="1"/>
  <c r="U321" i="1"/>
  <c r="U15"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14" i="1"/>
  <c r="U287" i="1"/>
  <c r="U286" i="1"/>
  <c r="U285" i="1"/>
  <c r="U284" i="1"/>
  <c r="U283" i="1"/>
  <c r="U282" i="1"/>
  <c r="U281" i="1"/>
  <c r="U280" i="1"/>
  <c r="U279" i="1"/>
  <c r="U278" i="1"/>
  <c r="U539" i="1"/>
  <c r="U538" i="1"/>
  <c r="U537" i="1"/>
  <c r="U536" i="1"/>
  <c r="U517"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563" i="1"/>
  <c r="U562" i="1"/>
  <c r="U561" i="1"/>
  <c r="U560" i="1"/>
  <c r="U559" i="1"/>
  <c r="U558" i="1"/>
  <c r="U530" i="1"/>
  <c r="U529" i="1"/>
  <c r="U528" i="1"/>
  <c r="U527" i="1"/>
  <c r="U526" i="1"/>
  <c r="U557" i="1"/>
  <c r="U525" i="1"/>
  <c r="U544" i="1"/>
  <c r="U524" i="1"/>
  <c r="U548" i="1"/>
  <c r="U523" i="1"/>
  <c r="U513" i="1"/>
  <c r="U512" i="1"/>
  <c r="U522" i="1"/>
  <c r="U511" i="1"/>
  <c r="U510"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553" i="1"/>
  <c r="U552" i="1"/>
  <c r="U551" i="1"/>
  <c r="U545" i="1"/>
  <c r="U550" i="1"/>
  <c r="U549" i="1"/>
  <c r="U330" i="1"/>
  <c r="U541" i="1"/>
  <c r="U540" i="1"/>
  <c r="U329"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126" i="1"/>
  <c r="U125" i="1"/>
  <c r="U124" i="1"/>
  <c r="U123" i="1"/>
  <c r="U122" i="1"/>
  <c r="U121" i="1"/>
  <c r="U120" i="1"/>
  <c r="U119" i="1"/>
  <c r="U118" i="1"/>
  <c r="U117" i="1"/>
  <c r="U116" i="1"/>
  <c r="U115" i="1"/>
  <c r="U114" i="1"/>
  <c r="U113" i="1"/>
  <c r="U112" i="1"/>
  <c r="U111" i="1"/>
  <c r="U535" i="1"/>
  <c r="U534" i="1"/>
  <c r="U533" i="1"/>
  <c r="U516" i="1"/>
  <c r="U515" i="1"/>
  <c r="U514" i="1"/>
  <c r="U532" i="1"/>
  <c r="U531" i="1"/>
  <c r="U277" i="1"/>
  <c r="U276" i="1"/>
  <c r="U275" i="1"/>
  <c r="U274" i="1"/>
  <c r="U273" i="1"/>
  <c r="U272" i="1"/>
  <c r="U271" i="1"/>
  <c r="U270" i="1"/>
  <c r="U269" i="1"/>
  <c r="U268" i="1"/>
  <c r="U267" i="1"/>
  <c r="U266" i="1"/>
  <c r="U265" i="1"/>
  <c r="U264" i="1"/>
  <c r="U263" i="1"/>
  <c r="U262" i="1"/>
  <c r="U13" i="1"/>
  <c r="U1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547" i="1"/>
  <c r="U521" i="1"/>
  <c r="U520" i="1"/>
  <c r="U556" i="1"/>
  <c r="U475" i="1"/>
  <c r="U555" i="1"/>
  <c r="U110" i="1"/>
  <c r="U543" i="1"/>
  <c r="U519" i="1"/>
  <c r="U518" i="1"/>
  <c r="U546" i="1"/>
  <c r="U474" i="1"/>
  <c r="U554" i="1"/>
  <c r="U109" i="1"/>
  <c r="U108" i="1"/>
  <c r="U107" i="1"/>
  <c r="U106" i="1"/>
  <c r="U105" i="1"/>
  <c r="U104" i="1"/>
  <c r="U103" i="1"/>
  <c r="U102" i="1"/>
  <c r="U473" i="1"/>
  <c r="U101" i="1"/>
  <c r="U472" i="1"/>
  <c r="U471" i="1"/>
  <c r="U470" i="1"/>
  <c r="U469" i="1"/>
  <c r="U100" i="1"/>
  <c r="U99" i="1"/>
  <c r="U98" i="1"/>
  <c r="U97" i="1"/>
  <c r="U96" i="1"/>
  <c r="U468" i="1"/>
  <c r="U95" i="1"/>
  <c r="U467" i="1"/>
  <c r="U94" i="1"/>
  <c r="U93" i="1"/>
  <c r="U466" i="1"/>
  <c r="U465" i="1"/>
  <c r="U92" i="1"/>
  <c r="U91" i="1"/>
  <c r="U90" i="1"/>
  <c r="U127" i="1"/>
  <c r="U486" i="1"/>
  <c r="U485" i="1"/>
  <c r="U484" i="1"/>
  <c r="U483" i="1"/>
  <c r="U482" i="1"/>
  <c r="U481" i="1"/>
  <c r="U480" i="1"/>
  <c r="U479" i="1"/>
  <c r="U478" i="1"/>
  <c r="U477" i="1"/>
  <c r="U476" i="1"/>
  <c r="U509" i="1"/>
  <c r="U508" i="1"/>
  <c r="U507" i="1"/>
  <c r="U506" i="1"/>
  <c r="U505" i="1"/>
  <c r="U504" i="1"/>
  <c r="U503" i="1"/>
  <c r="U502" i="1"/>
  <c r="U501" i="1"/>
  <c r="U500" i="1"/>
  <c r="U499" i="1"/>
  <c r="U498" i="1"/>
  <c r="U497" i="1"/>
  <c r="U496" i="1"/>
  <c r="U495" i="1"/>
  <c r="U494" i="1"/>
  <c r="U493" i="1"/>
  <c r="U492" i="1"/>
  <c r="U491" i="1"/>
  <c r="U490" i="1"/>
  <c r="U489" i="1"/>
  <c r="U488" i="1"/>
  <c r="U487" i="1"/>
  <c r="U464" i="1"/>
  <c r="U463" i="1"/>
  <c r="U462" i="1"/>
  <c r="U461" i="1"/>
  <c r="U460" i="1"/>
  <c r="U459" i="1"/>
  <c r="U458" i="1"/>
  <c r="U457" i="1"/>
  <c r="U456" i="1"/>
  <c r="U455" i="1"/>
  <c r="U454" i="1"/>
  <c r="U453" i="1"/>
  <c r="U452" i="1"/>
  <c r="U451" i="1"/>
  <c r="U450" i="1"/>
  <c r="U449" i="1"/>
  <c r="U448" i="1"/>
  <c r="U447" i="1"/>
  <c r="U446" i="1"/>
  <c r="U445" i="1"/>
  <c r="U444" i="1"/>
  <c r="U443" i="1"/>
  <c r="U442" i="1"/>
  <c r="U441" i="1"/>
  <c r="U440" i="1"/>
  <c r="U439" i="1"/>
  <c r="U438" i="1"/>
  <c r="U437" i="1"/>
  <c r="U436" i="1"/>
  <c r="U542" i="1"/>
  <c r="S328" i="1"/>
  <c r="S327" i="1"/>
  <c r="S326" i="1"/>
  <c r="S325" i="1"/>
  <c r="S324" i="1"/>
  <c r="S323" i="1"/>
  <c r="S16" i="1"/>
  <c r="S322" i="1"/>
  <c r="S321" i="1"/>
  <c r="S15" i="1"/>
  <c r="S319" i="1"/>
  <c r="S318" i="1"/>
  <c r="S317" i="1"/>
  <c r="S316" i="1"/>
  <c r="S315"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14" i="1"/>
  <c r="S287" i="1"/>
  <c r="S286" i="1"/>
  <c r="S285" i="1"/>
  <c r="S284" i="1"/>
  <c r="S283" i="1"/>
  <c r="S282" i="1"/>
  <c r="S281" i="1"/>
  <c r="S280" i="1"/>
  <c r="S279" i="1"/>
  <c r="S278" i="1"/>
  <c r="S539" i="1"/>
  <c r="S538" i="1"/>
  <c r="S537" i="1"/>
  <c r="S536" i="1"/>
  <c r="S517"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563" i="1"/>
  <c r="S562" i="1"/>
  <c r="S561" i="1"/>
  <c r="S560" i="1"/>
  <c r="S559" i="1"/>
  <c r="S558" i="1"/>
  <c r="S530" i="1"/>
  <c r="S529" i="1"/>
  <c r="S528" i="1"/>
  <c r="S527" i="1"/>
  <c r="S526" i="1"/>
  <c r="S557" i="1"/>
  <c r="S525" i="1"/>
  <c r="S544" i="1"/>
  <c r="S524" i="1"/>
  <c r="S548" i="1"/>
  <c r="S523" i="1"/>
  <c r="S513" i="1"/>
  <c r="S512" i="1"/>
  <c r="S522" i="1"/>
  <c r="S511" i="1"/>
  <c r="S510" i="1"/>
  <c r="S376" i="1"/>
  <c r="S375" i="1"/>
  <c r="S374" i="1"/>
  <c r="S373" i="1"/>
  <c r="S372" i="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2" i="1"/>
  <c r="S341" i="1"/>
  <c r="S340" i="1"/>
  <c r="S339" i="1"/>
  <c r="S338" i="1"/>
  <c r="S337" i="1"/>
  <c r="S336" i="1"/>
  <c r="S335" i="1"/>
  <c r="S334" i="1"/>
  <c r="S333" i="1"/>
  <c r="S332" i="1"/>
  <c r="S331" i="1"/>
  <c r="S553" i="1"/>
  <c r="S552" i="1"/>
  <c r="S551" i="1"/>
  <c r="S545" i="1"/>
  <c r="S550" i="1"/>
  <c r="S549" i="1"/>
  <c r="S330" i="1"/>
  <c r="S541" i="1"/>
  <c r="S540" i="1"/>
  <c r="S329" i="1"/>
  <c r="S435" i="1"/>
  <c r="S434" i="1"/>
  <c r="S433" i="1"/>
  <c r="S432" i="1"/>
  <c r="S431" i="1"/>
  <c r="S430" i="1"/>
  <c r="S429" i="1"/>
  <c r="S428" i="1"/>
  <c r="S427" i="1"/>
  <c r="S426" i="1"/>
  <c r="S425" i="1"/>
  <c r="S424" i="1"/>
  <c r="S423" i="1"/>
  <c r="S422" i="1"/>
  <c r="S421" i="1"/>
  <c r="S420" i="1"/>
  <c r="S419" i="1"/>
  <c r="S418" i="1"/>
  <c r="S417" i="1"/>
  <c r="S416" i="1"/>
  <c r="S415" i="1"/>
  <c r="S414" i="1"/>
  <c r="S413" i="1"/>
  <c r="S412" i="1"/>
  <c r="S411" i="1"/>
  <c r="S410" i="1"/>
  <c r="S409" i="1"/>
  <c r="S408" i="1"/>
  <c r="S407"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126" i="1"/>
  <c r="S125" i="1"/>
  <c r="S124" i="1"/>
  <c r="S123" i="1"/>
  <c r="S122" i="1"/>
  <c r="S121" i="1"/>
  <c r="S120" i="1"/>
  <c r="S119" i="1"/>
  <c r="S118" i="1"/>
  <c r="S117" i="1"/>
  <c r="S116" i="1"/>
  <c r="S115" i="1"/>
  <c r="S114" i="1"/>
  <c r="S113" i="1"/>
  <c r="S112" i="1"/>
  <c r="S111" i="1"/>
  <c r="S535" i="1"/>
  <c r="S534" i="1"/>
  <c r="S533" i="1"/>
  <c r="S516" i="1"/>
  <c r="S515" i="1"/>
  <c r="S514" i="1"/>
  <c r="S532" i="1"/>
  <c r="S531" i="1"/>
  <c r="S277" i="1"/>
  <c r="S276" i="1"/>
  <c r="S275" i="1"/>
  <c r="S274" i="1"/>
  <c r="S273" i="1"/>
  <c r="S272" i="1"/>
  <c r="S271" i="1"/>
  <c r="S270" i="1"/>
  <c r="S269" i="1"/>
  <c r="S268" i="1"/>
  <c r="S267" i="1"/>
  <c r="S265" i="1"/>
  <c r="S264" i="1"/>
  <c r="S263" i="1"/>
  <c r="S262" i="1"/>
  <c r="S13" i="1"/>
  <c r="S1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547" i="1"/>
  <c r="S521" i="1"/>
  <c r="S520" i="1"/>
  <c r="S556" i="1"/>
  <c r="S475" i="1"/>
  <c r="S555" i="1"/>
  <c r="S110" i="1"/>
  <c r="S543" i="1"/>
  <c r="S519" i="1"/>
  <c r="S518" i="1"/>
  <c r="S546" i="1"/>
  <c r="S474" i="1"/>
  <c r="S554" i="1"/>
  <c r="S109" i="1"/>
  <c r="S108" i="1"/>
  <c r="S107" i="1"/>
  <c r="S106" i="1"/>
  <c r="S105" i="1"/>
  <c r="S104" i="1"/>
  <c r="S103" i="1"/>
  <c r="S102" i="1"/>
  <c r="S473" i="1"/>
  <c r="S101" i="1"/>
  <c r="S472" i="1"/>
  <c r="S471" i="1"/>
  <c r="S470" i="1"/>
  <c r="S469" i="1"/>
  <c r="S100" i="1"/>
  <c r="S99" i="1"/>
  <c r="S98" i="1"/>
  <c r="S97" i="1"/>
  <c r="S96" i="1"/>
  <c r="S468" i="1"/>
  <c r="S95" i="1"/>
  <c r="S467" i="1"/>
  <c r="S94" i="1"/>
  <c r="S93" i="1"/>
  <c r="S466" i="1"/>
  <c r="S465" i="1"/>
  <c r="S92" i="1"/>
  <c r="S91" i="1"/>
  <c r="S90" i="1"/>
  <c r="S128" i="1"/>
  <c r="S127" i="1"/>
  <c r="S486" i="1"/>
  <c r="S485" i="1"/>
  <c r="S484" i="1"/>
  <c r="S483" i="1"/>
  <c r="S482" i="1"/>
  <c r="S481" i="1"/>
  <c r="S480" i="1"/>
  <c r="S479" i="1"/>
  <c r="S478" i="1"/>
  <c r="S477" i="1"/>
  <c r="S476" i="1"/>
  <c r="S509" i="1"/>
  <c r="S508" i="1"/>
  <c r="S507" i="1"/>
  <c r="S506" i="1"/>
  <c r="S505" i="1"/>
  <c r="S504" i="1"/>
  <c r="S503" i="1"/>
  <c r="S502" i="1"/>
  <c r="S501" i="1"/>
  <c r="S500" i="1"/>
  <c r="S499" i="1"/>
  <c r="S498" i="1"/>
  <c r="S497" i="1"/>
  <c r="S496" i="1"/>
  <c r="S495" i="1"/>
  <c r="S494" i="1"/>
  <c r="S493" i="1"/>
  <c r="S492" i="1"/>
  <c r="S491" i="1"/>
  <c r="S490" i="1"/>
  <c r="S489" i="1"/>
  <c r="S488" i="1"/>
  <c r="S487" i="1"/>
  <c r="S464" i="1"/>
  <c r="S463" i="1"/>
  <c r="S462" i="1"/>
  <c r="S461" i="1"/>
  <c r="S460" i="1"/>
  <c r="S459" i="1"/>
  <c r="S458" i="1"/>
  <c r="S457" i="1"/>
  <c r="S456" i="1"/>
  <c r="S455" i="1"/>
  <c r="S454" i="1"/>
  <c r="S453" i="1"/>
  <c r="S452" i="1"/>
  <c r="S451" i="1"/>
  <c r="S450" i="1"/>
  <c r="S449" i="1"/>
  <c r="S448" i="1"/>
  <c r="S447" i="1"/>
  <c r="S446" i="1"/>
  <c r="S445" i="1"/>
  <c r="S444" i="1"/>
  <c r="S443" i="1"/>
  <c r="S442" i="1"/>
  <c r="S441" i="1"/>
  <c r="S440" i="1"/>
  <c r="S439" i="1"/>
  <c r="S438" i="1"/>
  <c r="S437" i="1"/>
  <c r="S436" i="1"/>
  <c r="S542" i="1"/>
  <c r="W542" i="1"/>
  <c r="AB542" i="1"/>
  <c r="AC542" i="1" s="1"/>
  <c r="M37" i="9"/>
  <c r="M36" i="9"/>
  <c r="M35" i="9"/>
  <c r="M34" i="9"/>
  <c r="M33" i="9"/>
  <c r="M32" i="9"/>
  <c r="M31" i="9"/>
  <c r="M30" i="9"/>
  <c r="M29" i="9"/>
  <c r="M28" i="9"/>
  <c r="M27" i="9"/>
  <c r="M26" i="9"/>
  <c r="M7" i="9"/>
  <c r="M8" i="9"/>
  <c r="M9" i="9"/>
  <c r="M10" i="9"/>
  <c r="M11" i="9"/>
  <c r="M12" i="9"/>
  <c r="M13" i="9"/>
  <c r="M14" i="9"/>
  <c r="M15" i="9"/>
  <c r="M16" i="9"/>
  <c r="M17" i="9"/>
  <c r="M18" i="9"/>
  <c r="M19" i="9"/>
  <c r="M6" i="9"/>
  <c r="L20" i="9"/>
  <c r="F20" i="9"/>
  <c r="D37" i="6"/>
  <c r="G86" i="2"/>
  <c r="G76" i="2"/>
  <c r="G70" i="2"/>
  <c r="G51" i="2"/>
  <c r="G45" i="2"/>
  <c r="G32" i="2"/>
  <c r="W6" i="1"/>
  <c r="Q5" i="1" l="1"/>
  <c r="AI529" i="1"/>
  <c r="AD595" i="1"/>
  <c r="AF595" i="1" s="1"/>
  <c r="AD597" i="1"/>
  <c r="AF597" i="1" s="1"/>
  <c r="AD591" i="1"/>
  <c r="AF591" i="1" s="1"/>
  <c r="AD599" i="1"/>
  <c r="AF599" i="1" s="1"/>
  <c r="AD606" i="1"/>
  <c r="AF606" i="1" s="1"/>
  <c r="AD596" i="1"/>
  <c r="AF596" i="1" s="1"/>
  <c r="AD602" i="1"/>
  <c r="AF602" i="1" s="1"/>
  <c r="AD587" i="1"/>
  <c r="AF587" i="1" s="1"/>
  <c r="AD589" i="1"/>
  <c r="AF589" i="1" s="1"/>
  <c r="AD590" i="1"/>
  <c r="AF590" i="1" s="1"/>
  <c r="AD611" i="1"/>
  <c r="AF611" i="1" s="1"/>
  <c r="AD603" i="1"/>
  <c r="AF603" i="1" s="1"/>
  <c r="AD651" i="1"/>
  <c r="AF651" i="1" s="1"/>
  <c r="AD652" i="1"/>
  <c r="AF652" i="1" s="1"/>
  <c r="AD659" i="1"/>
  <c r="AF659" i="1" s="1"/>
  <c r="AD609" i="1"/>
  <c r="AF609" i="1" s="1"/>
  <c r="AD594" i="1"/>
  <c r="AF594" i="1" s="1"/>
  <c r="AE606" i="1"/>
  <c r="AI591" i="1"/>
  <c r="AE599" i="1"/>
  <c r="AI606" i="1"/>
  <c r="AE591" i="1"/>
  <c r="AI599" i="1"/>
  <c r="AD614" i="1"/>
  <c r="AF614" i="1" s="1"/>
  <c r="AD610" i="1"/>
  <c r="AF610" i="1" s="1"/>
  <c r="AD17" i="1"/>
  <c r="AF17" i="1" s="1"/>
  <c r="AD608" i="1"/>
  <c r="AF608" i="1" s="1"/>
  <c r="AD457" i="1"/>
  <c r="AF457" i="1" s="1"/>
  <c r="AD477" i="1"/>
  <c r="AF477" i="1" s="1"/>
  <c r="AD547" i="1"/>
  <c r="AF547" i="1" s="1"/>
  <c r="AD257" i="1"/>
  <c r="AF257" i="1" s="1"/>
  <c r="AD130" i="1"/>
  <c r="AF130" i="1" s="1"/>
  <c r="AD138" i="1"/>
  <c r="AF138" i="1" s="1"/>
  <c r="AD146" i="1"/>
  <c r="AF146" i="1" s="1"/>
  <c r="AD162" i="1"/>
  <c r="AF162" i="1" s="1"/>
  <c r="AD183" i="1"/>
  <c r="AF183" i="1" s="1"/>
  <c r="AD191" i="1"/>
  <c r="AF191" i="1" s="1"/>
  <c r="AD199" i="1"/>
  <c r="AF199" i="1" s="1"/>
  <c r="AD207" i="1"/>
  <c r="AF207" i="1" s="1"/>
  <c r="AD215" i="1"/>
  <c r="AF215" i="1" s="1"/>
  <c r="AD278" i="1"/>
  <c r="AF278" i="1" s="1"/>
  <c r="AD286" i="1"/>
  <c r="AF286" i="1" s="1"/>
  <c r="AD293" i="1"/>
  <c r="AF293" i="1" s="1"/>
  <c r="AD317" i="1"/>
  <c r="AF317" i="1" s="1"/>
  <c r="AD323" i="1"/>
  <c r="AF323" i="1" s="1"/>
  <c r="AD675" i="1"/>
  <c r="AF675" i="1" s="1"/>
  <c r="AD650" i="1"/>
  <c r="AF650" i="1" s="1"/>
  <c r="AD132" i="1"/>
  <c r="AF132" i="1" s="1"/>
  <c r="AD148" i="1"/>
  <c r="AF148" i="1" s="1"/>
  <c r="AD280" i="1"/>
  <c r="AF280" i="1" s="1"/>
  <c r="AD14" i="1"/>
  <c r="AF14" i="1" s="1"/>
  <c r="AD526" i="1"/>
  <c r="AF526" i="1" s="1"/>
  <c r="AD561" i="1"/>
  <c r="AF561" i="1" s="1"/>
  <c r="AD667" i="1"/>
  <c r="AF667" i="1" s="1"/>
  <c r="AI589" i="1"/>
  <c r="AD600" i="1"/>
  <c r="AF600" i="1" s="1"/>
  <c r="AD687" i="1"/>
  <c r="AF687" i="1" s="1"/>
  <c r="AD689" i="1"/>
  <c r="AF689" i="1" s="1"/>
  <c r="AI597" i="1"/>
  <c r="AD178" i="1"/>
  <c r="AF178" i="1" s="1"/>
  <c r="AI612" i="1"/>
  <c r="AI604" i="1"/>
  <c r="AE612" i="1"/>
  <c r="AE597" i="1"/>
  <c r="AI567" i="1"/>
  <c r="AE604" i="1"/>
  <c r="AE589" i="1"/>
  <c r="AD225" i="1"/>
  <c r="AF225" i="1" s="1"/>
  <c r="AD357" i="1"/>
  <c r="AF357" i="1" s="1"/>
  <c r="AD172" i="1"/>
  <c r="AF172" i="1" s="1"/>
  <c r="AD525" i="1"/>
  <c r="AF525" i="1" s="1"/>
  <c r="AD430" i="1"/>
  <c r="AF430" i="1" s="1"/>
  <c r="AD331" i="1"/>
  <c r="AF331" i="1" s="1"/>
  <c r="AD347" i="1"/>
  <c r="AF347" i="1" s="1"/>
  <c r="AD355" i="1"/>
  <c r="AF355" i="1" s="1"/>
  <c r="AD371" i="1"/>
  <c r="AF371" i="1" s="1"/>
  <c r="AD511" i="1"/>
  <c r="AF511" i="1" s="1"/>
  <c r="AD193" i="1"/>
  <c r="AF193" i="1" s="1"/>
  <c r="AD303" i="1"/>
  <c r="AF303" i="1" s="1"/>
  <c r="AI424" i="1"/>
  <c r="AD384" i="1"/>
  <c r="AF384" i="1" s="1"/>
  <c r="AD399" i="1"/>
  <c r="AF399" i="1" s="1"/>
  <c r="AD407" i="1"/>
  <c r="AF407" i="1" s="1"/>
  <c r="AD423" i="1"/>
  <c r="AF423" i="1" s="1"/>
  <c r="AD267" i="1"/>
  <c r="AF267" i="1" s="1"/>
  <c r="AD275" i="1"/>
  <c r="AF275" i="1" s="1"/>
  <c r="AD533" i="1"/>
  <c r="AF533" i="1" s="1"/>
  <c r="AD116" i="1"/>
  <c r="AF116" i="1" s="1"/>
  <c r="AD482" i="1"/>
  <c r="AF482" i="1" s="1"/>
  <c r="AD246" i="1"/>
  <c r="AF246" i="1" s="1"/>
  <c r="AI671" i="1"/>
  <c r="AD572" i="1"/>
  <c r="AF572" i="1" s="1"/>
  <c r="AD634" i="1"/>
  <c r="AF634" i="1" s="1"/>
  <c r="AD661" i="1"/>
  <c r="AF661" i="1" s="1"/>
  <c r="M20" i="9"/>
  <c r="AE611" i="1"/>
  <c r="AD564" i="1"/>
  <c r="AF564" i="1" s="1"/>
  <c r="AI680" i="1"/>
  <c r="AE587" i="1"/>
  <c r="AI574" i="1"/>
  <c r="AD579" i="1"/>
  <c r="AF579" i="1" s="1"/>
  <c r="AD585" i="1"/>
  <c r="AF585" i="1" s="1"/>
  <c r="AE603" i="1"/>
  <c r="AE596" i="1"/>
  <c r="AE588" i="1"/>
  <c r="AI623" i="1"/>
  <c r="AE635" i="1"/>
  <c r="AD19" i="1"/>
  <c r="AF19" i="1" s="1"/>
  <c r="AD664" i="1"/>
  <c r="AF664" i="1" s="1"/>
  <c r="AI670" i="1"/>
  <c r="AI672" i="1"/>
  <c r="AE673" i="1"/>
  <c r="AE675" i="1"/>
  <c r="AE682" i="1"/>
  <c r="AD681" i="1"/>
  <c r="AF681" i="1" s="1"/>
  <c r="AD571" i="1"/>
  <c r="AF571" i="1" s="1"/>
  <c r="AD663" i="1"/>
  <c r="AF663" i="1" s="1"/>
  <c r="AE318" i="1"/>
  <c r="AI580" i="1"/>
  <c r="AD576" i="1"/>
  <c r="AF576" i="1" s="1"/>
  <c r="AD262" i="1"/>
  <c r="AF262" i="1" s="1"/>
  <c r="AE605" i="1"/>
  <c r="AI621" i="1"/>
  <c r="AI630" i="1"/>
  <c r="AE670" i="1"/>
  <c r="AD121" i="1"/>
  <c r="AF121" i="1" s="1"/>
  <c r="AD196" i="1"/>
  <c r="AF196" i="1" s="1"/>
  <c r="AD212" i="1"/>
  <c r="AF212" i="1" s="1"/>
  <c r="AE594" i="1"/>
  <c r="AI609" i="1"/>
  <c r="AI602" i="1"/>
  <c r="AD644" i="1"/>
  <c r="AF644" i="1" s="1"/>
  <c r="AE334" i="1"/>
  <c r="AD569" i="1"/>
  <c r="AF569" i="1" s="1"/>
  <c r="AE114" i="1"/>
  <c r="AD361" i="1"/>
  <c r="AF361" i="1" s="1"/>
  <c r="AD688" i="1"/>
  <c r="AF688" i="1" s="1"/>
  <c r="AI564" i="1"/>
  <c r="AE619" i="1"/>
  <c r="AD620" i="1"/>
  <c r="AF620" i="1" s="1"/>
  <c r="AD624" i="1"/>
  <c r="AF624" i="1" s="1"/>
  <c r="AE627" i="1"/>
  <c r="AE637" i="1"/>
  <c r="AE643" i="1"/>
  <c r="AE653" i="1"/>
  <c r="AI654" i="1"/>
  <c r="AE19" i="1"/>
  <c r="AD657" i="1"/>
  <c r="AF657" i="1" s="1"/>
  <c r="AE660" i="1"/>
  <c r="AE666" i="1"/>
  <c r="AE668" i="1"/>
  <c r="AD670" i="1"/>
  <c r="AF670" i="1" s="1"/>
  <c r="AD20" i="1"/>
  <c r="AF20" i="1" s="1"/>
  <c r="AD677" i="1"/>
  <c r="AF677" i="1" s="1"/>
  <c r="AD680" i="1"/>
  <c r="AF680" i="1" s="1"/>
  <c r="AD690" i="1"/>
  <c r="AF690" i="1" s="1"/>
  <c r="AI614" i="1"/>
  <c r="AI601" i="1"/>
  <c r="AI656" i="1"/>
  <c r="AI665" i="1"/>
  <c r="AI677" i="1"/>
  <c r="AD276" i="1"/>
  <c r="AF276" i="1" s="1"/>
  <c r="AD392" i="1"/>
  <c r="AF392" i="1" s="1"/>
  <c r="AD163" i="1"/>
  <c r="AF163" i="1" s="1"/>
  <c r="AD577" i="1"/>
  <c r="AF577" i="1" s="1"/>
  <c r="AE613" i="1"/>
  <c r="AE598" i="1"/>
  <c r="AE590" i="1"/>
  <c r="AE629" i="1"/>
  <c r="AE633" i="1"/>
  <c r="AI634" i="1"/>
  <c r="AE640" i="1"/>
  <c r="AE642" i="1"/>
  <c r="AE18" i="1"/>
  <c r="AE655" i="1"/>
  <c r="AD656" i="1"/>
  <c r="AF656" i="1" s="1"/>
  <c r="AD658" i="1"/>
  <c r="AF658" i="1" s="1"/>
  <c r="AD666" i="1"/>
  <c r="AF666" i="1" s="1"/>
  <c r="AE672" i="1"/>
  <c r="AD673" i="1"/>
  <c r="AF673" i="1" s="1"/>
  <c r="AD674" i="1"/>
  <c r="AF674" i="1" s="1"/>
  <c r="AD678" i="1"/>
  <c r="AF678" i="1" s="1"/>
  <c r="AE685" i="1"/>
  <c r="AE688" i="1"/>
  <c r="AD691" i="1"/>
  <c r="AF691" i="1" s="1"/>
  <c r="AD653" i="1"/>
  <c r="AF653" i="1" s="1"/>
  <c r="AD671" i="1"/>
  <c r="AF671" i="1" s="1"/>
  <c r="AI685" i="1"/>
  <c r="AI568" i="1"/>
  <c r="AI613" i="1"/>
  <c r="AI605" i="1"/>
  <c r="AI598" i="1"/>
  <c r="AI590" i="1"/>
  <c r="AI661" i="1"/>
  <c r="AI689" i="1"/>
  <c r="AI118" i="1"/>
  <c r="AI333" i="1"/>
  <c r="AI512" i="1"/>
  <c r="AD431" i="1"/>
  <c r="AF431" i="1" s="1"/>
  <c r="AD330" i="1"/>
  <c r="AF330" i="1" s="1"/>
  <c r="AD332" i="1"/>
  <c r="AF332" i="1" s="1"/>
  <c r="AD340" i="1"/>
  <c r="AF340" i="1" s="1"/>
  <c r="AD348" i="1"/>
  <c r="AF348" i="1" s="1"/>
  <c r="AD356" i="1"/>
  <c r="AF356" i="1" s="1"/>
  <c r="AD364" i="1"/>
  <c r="AF364" i="1" s="1"/>
  <c r="AD372" i="1"/>
  <c r="AF372" i="1" s="1"/>
  <c r="AD522" i="1"/>
  <c r="AF522" i="1" s="1"/>
  <c r="AD557" i="1"/>
  <c r="AF557" i="1" s="1"/>
  <c r="AD560" i="1"/>
  <c r="AF560" i="1" s="1"/>
  <c r="AD131" i="1"/>
  <c r="AF131" i="1" s="1"/>
  <c r="AD139" i="1"/>
  <c r="AF139" i="1" s="1"/>
  <c r="AD147" i="1"/>
  <c r="AF147" i="1" s="1"/>
  <c r="AD155" i="1"/>
  <c r="AF155" i="1" s="1"/>
  <c r="AD171" i="1"/>
  <c r="AF171" i="1" s="1"/>
  <c r="AD177" i="1"/>
  <c r="AF177" i="1" s="1"/>
  <c r="AD184" i="1"/>
  <c r="AF184" i="1" s="1"/>
  <c r="AD216" i="1"/>
  <c r="AF216" i="1" s="1"/>
  <c r="AD224" i="1"/>
  <c r="AF224" i="1" s="1"/>
  <c r="AD632" i="1"/>
  <c r="AF632" i="1" s="1"/>
  <c r="AD639" i="1"/>
  <c r="AF639" i="1" s="1"/>
  <c r="AI124" i="1"/>
  <c r="AI401" i="1"/>
  <c r="AI357" i="1"/>
  <c r="AI488" i="1"/>
  <c r="AI496" i="1"/>
  <c r="AI504" i="1"/>
  <c r="AI543" i="1"/>
  <c r="AI226" i="1"/>
  <c r="AI234" i="1"/>
  <c r="AI242" i="1"/>
  <c r="AD12" i="1"/>
  <c r="AF12" i="1" s="1"/>
  <c r="AD123" i="1"/>
  <c r="AF123" i="1" s="1"/>
  <c r="AD377" i="1"/>
  <c r="AF377" i="1" s="1"/>
  <c r="AD400" i="1"/>
  <c r="AF400" i="1" s="1"/>
  <c r="AD408" i="1"/>
  <c r="AF408" i="1" s="1"/>
  <c r="AD432" i="1"/>
  <c r="AF432" i="1" s="1"/>
  <c r="AD333" i="1"/>
  <c r="AF333" i="1" s="1"/>
  <c r="AD341" i="1"/>
  <c r="AF341" i="1" s="1"/>
  <c r="AD349" i="1"/>
  <c r="AF349" i="1" s="1"/>
  <c r="AD365" i="1"/>
  <c r="AF365" i="1" s="1"/>
  <c r="AD512" i="1"/>
  <c r="AF512" i="1" s="1"/>
  <c r="AD140" i="1"/>
  <c r="AF140" i="1" s="1"/>
  <c r="AD156" i="1"/>
  <c r="AF156" i="1" s="1"/>
  <c r="AD164" i="1"/>
  <c r="AF164" i="1" s="1"/>
  <c r="AD201" i="1"/>
  <c r="AF201" i="1" s="1"/>
  <c r="AD209" i="1"/>
  <c r="AF209" i="1" s="1"/>
  <c r="AD311" i="1"/>
  <c r="AF311" i="1" s="1"/>
  <c r="AD319" i="1"/>
  <c r="AF319" i="1" s="1"/>
  <c r="AD584" i="1"/>
  <c r="AF584" i="1" s="1"/>
  <c r="AI378" i="1"/>
  <c r="AI549" i="1"/>
  <c r="AI349" i="1"/>
  <c r="AD443" i="1"/>
  <c r="AF443" i="1" s="1"/>
  <c r="AD451" i="1"/>
  <c r="AF451" i="1" s="1"/>
  <c r="AD487" i="1"/>
  <c r="AF487" i="1" s="1"/>
  <c r="AD495" i="1"/>
  <c r="AF495" i="1" s="1"/>
  <c r="AD503" i="1"/>
  <c r="AF503" i="1" s="1"/>
  <c r="AD485" i="1"/>
  <c r="AF485" i="1" s="1"/>
  <c r="AD91" i="1"/>
  <c r="AF91" i="1" s="1"/>
  <c r="AD468" i="1"/>
  <c r="AF468" i="1" s="1"/>
  <c r="AD471" i="1"/>
  <c r="AF471" i="1" s="1"/>
  <c r="AD106" i="1"/>
  <c r="AF106" i="1" s="1"/>
  <c r="AD519" i="1"/>
  <c r="AF519" i="1" s="1"/>
  <c r="AD233" i="1"/>
  <c r="AF233" i="1" s="1"/>
  <c r="AD269" i="1"/>
  <c r="AF269" i="1" s="1"/>
  <c r="AD277" i="1"/>
  <c r="AF277" i="1" s="1"/>
  <c r="AD535" i="1"/>
  <c r="AF535" i="1" s="1"/>
  <c r="AD118" i="1"/>
  <c r="AF118" i="1" s="1"/>
  <c r="AD124" i="1"/>
  <c r="AF124" i="1" s="1"/>
  <c r="AD378" i="1"/>
  <c r="AF378" i="1" s="1"/>
  <c r="AD385" i="1"/>
  <c r="AF385" i="1" s="1"/>
  <c r="AD401" i="1"/>
  <c r="AF401" i="1" s="1"/>
  <c r="AD409" i="1"/>
  <c r="AF409" i="1" s="1"/>
  <c r="AD417" i="1"/>
  <c r="AF417" i="1" s="1"/>
  <c r="AD425" i="1"/>
  <c r="AF425" i="1" s="1"/>
  <c r="AD174" i="1"/>
  <c r="AF174" i="1" s="1"/>
  <c r="AD203" i="1"/>
  <c r="AF203" i="1" s="1"/>
  <c r="AE580" i="1"/>
  <c r="AE573" i="1"/>
  <c r="AI573" i="1"/>
  <c r="AI595" i="1"/>
  <c r="AE618" i="1"/>
  <c r="AD635" i="1"/>
  <c r="AF635" i="1" s="1"/>
  <c r="AE667" i="1"/>
  <c r="AE676" i="1"/>
  <c r="AD682" i="1"/>
  <c r="AF682" i="1" s="1"/>
  <c r="AI461" i="1"/>
  <c r="AI405" i="1"/>
  <c r="AI144" i="1"/>
  <c r="AI152" i="1"/>
  <c r="AI160" i="1"/>
  <c r="AI168" i="1"/>
  <c r="AI176" i="1"/>
  <c r="AI197" i="1"/>
  <c r="AI221" i="1"/>
  <c r="AI538" i="1"/>
  <c r="AI284" i="1"/>
  <c r="AI291" i="1"/>
  <c r="AI307" i="1"/>
  <c r="AD397" i="1"/>
  <c r="AF397" i="1" s="1"/>
  <c r="AD136" i="1"/>
  <c r="AF136" i="1" s="1"/>
  <c r="AD322" i="1"/>
  <c r="AF322" i="1" s="1"/>
  <c r="AE440" i="1"/>
  <c r="AD93" i="1"/>
  <c r="AF93" i="1" s="1"/>
  <c r="AD649" i="1"/>
  <c r="AF649" i="1" s="1"/>
  <c r="AE654" i="1"/>
  <c r="AD655" i="1"/>
  <c r="AF655" i="1" s="1"/>
  <c r="AD660" i="1"/>
  <c r="AF660" i="1" s="1"/>
  <c r="AI662" i="1"/>
  <c r="AE663" i="1"/>
  <c r="AI664" i="1"/>
  <c r="AD665" i="1"/>
  <c r="AF665" i="1" s="1"/>
  <c r="AE669" i="1"/>
  <c r="AD672" i="1"/>
  <c r="AF672" i="1" s="1"/>
  <c r="AE683" i="1"/>
  <c r="AI684" i="1"/>
  <c r="AI691" i="1"/>
  <c r="AI581" i="1"/>
  <c r="AD586" i="1"/>
  <c r="AF586" i="1" s="1"/>
  <c r="AE662" i="1"/>
  <c r="AD583" i="1"/>
  <c r="AF583" i="1" s="1"/>
  <c r="AI636" i="1"/>
  <c r="AD633" i="1"/>
  <c r="AF633" i="1" s="1"/>
  <c r="AD640" i="1"/>
  <c r="AF640" i="1" s="1"/>
  <c r="AD642" i="1"/>
  <c r="AF642" i="1" s="1"/>
  <c r="AE644" i="1"/>
  <c r="AI649" i="1"/>
  <c r="AD629" i="1"/>
  <c r="AF629" i="1" s="1"/>
  <c r="AE428" i="1"/>
  <c r="AE152" i="1"/>
  <c r="AE168" i="1"/>
  <c r="AE181" i="1"/>
  <c r="AD238" i="1"/>
  <c r="AF238" i="1" s="1"/>
  <c r="AD254" i="1"/>
  <c r="AF254" i="1" s="1"/>
  <c r="AI627" i="1"/>
  <c r="AD631" i="1"/>
  <c r="AF631" i="1" s="1"/>
  <c r="AD638" i="1"/>
  <c r="AF638" i="1" s="1"/>
  <c r="AD145" i="1"/>
  <c r="AF145" i="1" s="1"/>
  <c r="AD161" i="1"/>
  <c r="AF161" i="1" s="1"/>
  <c r="AD245" i="1"/>
  <c r="AF245" i="1" s="1"/>
  <c r="AD113" i="1"/>
  <c r="AF113" i="1" s="1"/>
  <c r="AD381" i="1"/>
  <c r="AF381" i="1" s="1"/>
  <c r="AD396" i="1"/>
  <c r="AF396" i="1" s="1"/>
  <c r="AD404" i="1"/>
  <c r="AF404" i="1" s="1"/>
  <c r="AD412" i="1"/>
  <c r="AF412" i="1" s="1"/>
  <c r="AD420" i="1"/>
  <c r="AF420" i="1" s="1"/>
  <c r="AD151" i="1"/>
  <c r="AF151" i="1" s="1"/>
  <c r="AD167" i="1"/>
  <c r="AF167" i="1" s="1"/>
  <c r="AD175" i="1"/>
  <c r="AF175" i="1" s="1"/>
  <c r="AD180" i="1"/>
  <c r="AF180" i="1" s="1"/>
  <c r="AD204" i="1"/>
  <c r="AF204" i="1" s="1"/>
  <c r="AD220" i="1"/>
  <c r="AF220" i="1" s="1"/>
  <c r="AD283" i="1"/>
  <c r="AF283" i="1" s="1"/>
  <c r="AD290" i="1"/>
  <c r="AF290" i="1" s="1"/>
  <c r="AD298" i="1"/>
  <c r="AF298" i="1" s="1"/>
  <c r="AD314" i="1"/>
  <c r="AF314" i="1" s="1"/>
  <c r="AD321" i="1"/>
  <c r="AF321" i="1" s="1"/>
  <c r="AD328" i="1"/>
  <c r="AF328" i="1" s="1"/>
  <c r="AI572" i="1"/>
  <c r="AE17" i="1"/>
  <c r="AE609" i="1"/>
  <c r="AE602" i="1"/>
  <c r="AI17" i="1"/>
  <c r="AI594" i="1"/>
  <c r="AE624" i="1"/>
  <c r="AE625" i="1"/>
  <c r="AD627" i="1"/>
  <c r="AF627" i="1" s="1"/>
  <c r="AE636" i="1"/>
  <c r="AE639" i="1"/>
  <c r="AI667" i="1"/>
  <c r="AI448" i="1"/>
  <c r="AI246" i="1"/>
  <c r="AD581" i="1"/>
  <c r="AF581" i="1" s="1"/>
  <c r="AD684" i="1"/>
  <c r="AF684" i="1" s="1"/>
  <c r="AD334" i="1"/>
  <c r="AF334" i="1" s="1"/>
  <c r="AD358" i="1"/>
  <c r="AF358" i="1" s="1"/>
  <c r="AD366" i="1"/>
  <c r="AF366" i="1" s="1"/>
  <c r="AD141" i="1"/>
  <c r="AF141" i="1" s="1"/>
  <c r="AD186" i="1"/>
  <c r="AF186" i="1" s="1"/>
  <c r="AD194" i="1"/>
  <c r="AF194" i="1" s="1"/>
  <c r="AD202" i="1"/>
  <c r="AF202" i="1" s="1"/>
  <c r="AD210" i="1"/>
  <c r="AF210" i="1" s="1"/>
  <c r="AD517" i="1"/>
  <c r="AF517" i="1" s="1"/>
  <c r="AD281" i="1"/>
  <c r="AF281" i="1" s="1"/>
  <c r="AD288" i="1"/>
  <c r="AF288" i="1" s="1"/>
  <c r="AD296" i="1"/>
  <c r="AF296" i="1" s="1"/>
  <c r="AD304" i="1"/>
  <c r="AF304" i="1" s="1"/>
  <c r="AD312" i="1"/>
  <c r="AF312" i="1" s="1"/>
  <c r="AD15" i="1"/>
  <c r="AF15" i="1" s="1"/>
  <c r="AD326" i="1"/>
  <c r="AF326" i="1" s="1"/>
  <c r="AD436" i="1"/>
  <c r="AF436" i="1" s="1"/>
  <c r="AD488" i="1"/>
  <c r="AF488" i="1" s="1"/>
  <c r="AD496" i="1"/>
  <c r="AF496" i="1" s="1"/>
  <c r="AD478" i="1"/>
  <c r="AF478" i="1" s="1"/>
  <c r="AD486" i="1"/>
  <c r="AF486" i="1" s="1"/>
  <c r="AD96" i="1"/>
  <c r="AF96" i="1" s="1"/>
  <c r="AD543" i="1"/>
  <c r="AF543" i="1" s="1"/>
  <c r="AD234" i="1"/>
  <c r="AF234" i="1" s="1"/>
  <c r="AD270" i="1"/>
  <c r="AF270" i="1" s="1"/>
  <c r="AD111" i="1"/>
  <c r="AF111" i="1" s="1"/>
  <c r="AD402" i="1"/>
  <c r="AF402" i="1" s="1"/>
  <c r="AI339" i="1"/>
  <c r="AE460" i="1"/>
  <c r="AE555" i="1"/>
  <c r="AD505" i="1"/>
  <c r="AF505" i="1" s="1"/>
  <c r="AD235" i="1"/>
  <c r="AF235" i="1" s="1"/>
  <c r="AD158" i="1"/>
  <c r="AF158" i="1" s="1"/>
  <c r="AD219" i="1"/>
  <c r="AF219" i="1" s="1"/>
  <c r="AE565" i="1"/>
  <c r="AE566" i="1"/>
  <c r="AI566" i="1"/>
  <c r="AE571" i="1"/>
  <c r="AD565" i="1"/>
  <c r="AF565" i="1" s="1"/>
  <c r="AD574" i="1"/>
  <c r="AF574" i="1" s="1"/>
  <c r="AD573" i="1"/>
  <c r="AF573" i="1" s="1"/>
  <c r="AD580" i="1"/>
  <c r="AF580" i="1" s="1"/>
  <c r="AE610" i="1"/>
  <c r="AE595" i="1"/>
  <c r="AI610" i="1"/>
  <c r="AE616" i="1"/>
  <c r="AE617" i="1"/>
  <c r="AE622" i="1"/>
  <c r="AD621" i="1"/>
  <c r="AF621" i="1" s="1"/>
  <c r="AI629" i="1"/>
  <c r="AE632" i="1"/>
  <c r="AI637" i="1"/>
  <c r="AE641" i="1"/>
  <c r="AI642" i="1"/>
  <c r="AE651" i="1"/>
  <c r="AE652" i="1"/>
  <c r="AE659" i="1"/>
  <c r="AD668" i="1"/>
  <c r="AF668" i="1" s="1"/>
  <c r="AE674" i="1"/>
  <c r="AE678" i="1"/>
  <c r="AE679" i="1"/>
  <c r="AE687" i="1"/>
  <c r="AE690" i="1"/>
  <c r="AE585" i="1"/>
  <c r="AE578" i="1"/>
  <c r="AI579" i="1"/>
  <c r="AE542" i="1"/>
  <c r="AE249" i="1"/>
  <c r="AD462" i="1"/>
  <c r="AF462" i="1" s="1"/>
  <c r="AD266" i="1"/>
  <c r="AF266" i="1" s="1"/>
  <c r="AD516" i="1"/>
  <c r="AF516" i="1" s="1"/>
  <c r="AD115" i="1"/>
  <c r="AF115" i="1" s="1"/>
  <c r="AD383" i="1"/>
  <c r="AF383" i="1" s="1"/>
  <c r="AD390" i="1"/>
  <c r="AF390" i="1" s="1"/>
  <c r="AD398" i="1"/>
  <c r="AF398" i="1" s="1"/>
  <c r="AD406" i="1"/>
  <c r="AF406" i="1" s="1"/>
  <c r="AD422" i="1"/>
  <c r="AF422" i="1" s="1"/>
  <c r="AD338" i="1"/>
  <c r="AF338" i="1" s="1"/>
  <c r="AD354" i="1"/>
  <c r="AF354" i="1" s="1"/>
  <c r="AD362" i="1"/>
  <c r="AF362" i="1" s="1"/>
  <c r="AD370" i="1"/>
  <c r="AF370" i="1" s="1"/>
  <c r="AD544" i="1"/>
  <c r="AF544" i="1" s="1"/>
  <c r="AD153" i="1"/>
  <c r="AF153" i="1" s="1"/>
  <c r="AD190" i="1"/>
  <c r="AF190" i="1" s="1"/>
  <c r="AD198" i="1"/>
  <c r="AF198" i="1" s="1"/>
  <c r="AD206" i="1"/>
  <c r="AF206" i="1" s="1"/>
  <c r="AD214" i="1"/>
  <c r="AF214" i="1" s="1"/>
  <c r="AD222" i="1"/>
  <c r="AF222" i="1" s="1"/>
  <c r="AD539" i="1"/>
  <c r="AF539" i="1" s="1"/>
  <c r="AD285" i="1"/>
  <c r="AF285" i="1" s="1"/>
  <c r="AD292" i="1"/>
  <c r="AF292" i="1" s="1"/>
  <c r="AD300" i="1"/>
  <c r="AF300" i="1" s="1"/>
  <c r="AD16" i="1"/>
  <c r="AF16" i="1" s="1"/>
  <c r="AE584" i="1"/>
  <c r="AE577" i="1"/>
  <c r="AE570" i="1"/>
  <c r="AD582" i="1"/>
  <c r="AF582" i="1" s="1"/>
  <c r="AD637" i="1"/>
  <c r="AF637" i="1" s="1"/>
  <c r="AE649" i="1"/>
  <c r="AE647" i="1"/>
  <c r="AE645" i="1"/>
  <c r="AE273" i="1"/>
  <c r="AE382" i="1"/>
  <c r="AE421" i="1"/>
  <c r="AE345" i="1"/>
  <c r="AE361" i="1"/>
  <c r="AE510" i="1"/>
  <c r="AE136" i="1"/>
  <c r="AE213" i="1"/>
  <c r="AE538" i="1"/>
  <c r="AE284" i="1"/>
  <c r="AE291" i="1"/>
  <c r="AE299" i="1"/>
  <c r="AE315" i="1"/>
  <c r="AE322" i="1"/>
  <c r="AD441" i="1"/>
  <c r="AF441" i="1" s="1"/>
  <c r="AD449" i="1"/>
  <c r="AF449" i="1" s="1"/>
  <c r="AD455" i="1"/>
  <c r="AF455" i="1" s="1"/>
  <c r="AD463" i="1"/>
  <c r="AF463" i="1" s="1"/>
  <c r="AD493" i="1"/>
  <c r="AF493" i="1" s="1"/>
  <c r="AD501" i="1"/>
  <c r="AF501" i="1" s="1"/>
  <c r="AD509" i="1"/>
  <c r="AF509" i="1" s="1"/>
  <c r="AD483" i="1"/>
  <c r="AF483" i="1" s="1"/>
  <c r="AD128" i="1"/>
  <c r="AF128" i="1" s="1"/>
  <c r="AD467" i="1"/>
  <c r="AF467" i="1" s="1"/>
  <c r="AD469" i="1"/>
  <c r="AF469" i="1" s="1"/>
  <c r="AD104" i="1"/>
  <c r="AF104" i="1" s="1"/>
  <c r="AD546" i="1"/>
  <c r="AF546" i="1" s="1"/>
  <c r="AD520" i="1"/>
  <c r="AF520" i="1" s="1"/>
  <c r="AD231" i="1"/>
  <c r="AF231" i="1" s="1"/>
  <c r="AD247" i="1"/>
  <c r="AF247" i="1" s="1"/>
  <c r="AD255" i="1"/>
  <c r="AF255" i="1" s="1"/>
  <c r="AD261" i="1"/>
  <c r="AF261" i="1" s="1"/>
  <c r="AD646" i="1"/>
  <c r="AF646" i="1" s="1"/>
  <c r="AE378" i="1"/>
  <c r="AE462" i="1"/>
  <c r="AE492" i="1"/>
  <c r="AE100" i="1"/>
  <c r="AE246" i="1"/>
  <c r="AD545" i="1"/>
  <c r="AF545" i="1" s="1"/>
  <c r="AD335" i="1"/>
  <c r="AF335" i="1" s="1"/>
  <c r="AD343" i="1"/>
  <c r="AF343" i="1" s="1"/>
  <c r="AD351" i="1"/>
  <c r="AF351" i="1" s="1"/>
  <c r="AD359" i="1"/>
  <c r="AF359" i="1" s="1"/>
  <c r="AD375" i="1"/>
  <c r="AF375" i="1" s="1"/>
  <c r="AD523" i="1"/>
  <c r="AF523" i="1" s="1"/>
  <c r="AD528" i="1"/>
  <c r="AF528" i="1" s="1"/>
  <c r="AD134" i="1"/>
  <c r="AF134" i="1" s="1"/>
  <c r="AD142" i="1"/>
  <c r="AF142" i="1" s="1"/>
  <c r="AD150" i="1"/>
  <c r="AF150" i="1" s="1"/>
  <c r="AD166" i="1"/>
  <c r="AF166" i="1" s="1"/>
  <c r="AD179" i="1"/>
  <c r="AF179" i="1" s="1"/>
  <c r="AD187" i="1"/>
  <c r="AF187" i="1" s="1"/>
  <c r="AD195" i="1"/>
  <c r="AF195" i="1" s="1"/>
  <c r="AD536" i="1"/>
  <c r="AF536" i="1" s="1"/>
  <c r="AD289" i="1"/>
  <c r="AF289" i="1" s="1"/>
  <c r="AD297" i="1"/>
  <c r="AF297" i="1" s="1"/>
  <c r="AD313" i="1"/>
  <c r="AF313" i="1" s="1"/>
  <c r="AD327" i="1"/>
  <c r="AF327" i="1" s="1"/>
  <c r="AE274" i="1"/>
  <c r="AE516" i="1"/>
  <c r="AD445" i="1"/>
  <c r="AF445" i="1" s="1"/>
  <c r="AD452" i="1"/>
  <c r="AF452" i="1" s="1"/>
  <c r="AD489" i="1"/>
  <c r="AF489" i="1" s="1"/>
  <c r="AD497" i="1"/>
  <c r="AF497" i="1" s="1"/>
  <c r="AD479" i="1"/>
  <c r="AF479" i="1" s="1"/>
  <c r="AD127" i="1"/>
  <c r="AF127" i="1" s="1"/>
  <c r="AD465" i="1"/>
  <c r="AF465" i="1" s="1"/>
  <c r="AD97" i="1"/>
  <c r="AF97" i="1" s="1"/>
  <c r="AD101" i="1"/>
  <c r="AF101" i="1" s="1"/>
  <c r="AD108" i="1"/>
  <c r="AF108" i="1" s="1"/>
  <c r="AD110" i="1"/>
  <c r="AF110" i="1" s="1"/>
  <c r="AD227" i="1"/>
  <c r="AF227" i="1" s="1"/>
  <c r="AD251" i="1"/>
  <c r="AF251" i="1" s="1"/>
  <c r="AD263" i="1"/>
  <c r="AF263" i="1" s="1"/>
  <c r="AD271" i="1"/>
  <c r="AF271" i="1" s="1"/>
  <c r="AD112" i="1"/>
  <c r="AF112" i="1" s="1"/>
  <c r="AD120" i="1"/>
  <c r="AF120" i="1" s="1"/>
  <c r="AD403" i="1"/>
  <c r="AF403" i="1" s="1"/>
  <c r="AD411" i="1"/>
  <c r="AF411" i="1" s="1"/>
  <c r="AD427" i="1"/>
  <c r="AF427" i="1" s="1"/>
  <c r="AD435" i="1"/>
  <c r="AF435" i="1" s="1"/>
  <c r="AD551" i="1"/>
  <c r="AF551" i="1" s="1"/>
  <c r="AD336" i="1"/>
  <c r="AF336" i="1" s="1"/>
  <c r="AD344" i="1"/>
  <c r="AF344" i="1" s="1"/>
  <c r="AD352" i="1"/>
  <c r="AF352" i="1" s="1"/>
  <c r="AD360" i="1"/>
  <c r="AF360" i="1" s="1"/>
  <c r="AD368" i="1"/>
  <c r="AF368" i="1" s="1"/>
  <c r="AD376" i="1"/>
  <c r="AF376" i="1" s="1"/>
  <c r="AD548" i="1"/>
  <c r="AF548" i="1" s="1"/>
  <c r="AD529" i="1"/>
  <c r="AF529" i="1" s="1"/>
  <c r="AD135" i="1"/>
  <c r="AF135" i="1" s="1"/>
  <c r="AD143" i="1"/>
  <c r="AF143" i="1" s="1"/>
  <c r="AD537" i="1"/>
  <c r="AF537" i="1" s="1"/>
  <c r="AI419" i="1"/>
  <c r="AE559" i="1"/>
  <c r="AE479" i="1"/>
  <c r="AE101" i="1"/>
  <c r="AE235" i="1"/>
  <c r="AE403" i="1"/>
  <c r="AE351" i="1"/>
  <c r="AE150" i="1"/>
  <c r="AE187" i="1"/>
  <c r="AE327" i="1"/>
  <c r="AD109" i="1"/>
  <c r="AF109" i="1" s="1"/>
  <c r="AD252" i="1"/>
  <c r="AF252" i="1" s="1"/>
  <c r="AE463" i="1"/>
  <c r="AE383" i="1"/>
  <c r="AE190" i="1"/>
  <c r="AE198" i="1"/>
  <c r="AD616" i="1"/>
  <c r="AF616" i="1" s="1"/>
  <c r="AD617" i="1"/>
  <c r="AF617" i="1" s="1"/>
  <c r="AE620" i="1"/>
  <c r="AE626" i="1"/>
  <c r="AD676" i="1"/>
  <c r="AF676" i="1" s="1"/>
  <c r="AE680" i="1"/>
  <c r="AD679" i="1"/>
  <c r="AF679" i="1" s="1"/>
  <c r="AE436" i="1"/>
  <c r="AE444" i="1"/>
  <c r="AE458" i="1"/>
  <c r="AE488" i="1"/>
  <c r="AE496" i="1"/>
  <c r="AE504" i="1"/>
  <c r="AE478" i="1"/>
  <c r="AE486" i="1"/>
  <c r="AE92" i="1"/>
  <c r="AE96" i="1"/>
  <c r="AE472" i="1"/>
  <c r="AE107" i="1"/>
  <c r="AE543" i="1"/>
  <c r="AE226" i="1"/>
  <c r="AE234" i="1"/>
  <c r="AE242" i="1"/>
  <c r="AE250" i="1"/>
  <c r="AE258" i="1"/>
  <c r="AE13" i="1"/>
  <c r="AE269" i="1"/>
  <c r="AE277" i="1"/>
  <c r="AE535" i="1"/>
  <c r="AE118" i="1"/>
  <c r="AE124" i="1"/>
  <c r="AE385" i="1"/>
  <c r="AE393" i="1"/>
  <c r="AE401" i="1"/>
  <c r="AE409" i="1"/>
  <c r="AE417" i="1"/>
  <c r="AE425" i="1"/>
  <c r="AE432" i="1"/>
  <c r="AE549" i="1"/>
  <c r="AE333" i="1"/>
  <c r="AE341" i="1"/>
  <c r="AE349" i="1"/>
  <c r="AE357" i="1"/>
  <c r="AE365" i="1"/>
  <c r="AE373" i="1"/>
  <c r="AE512" i="1"/>
  <c r="AE526" i="1"/>
  <c r="AE561" i="1"/>
  <c r="AE132" i="1"/>
  <c r="AE140" i="1"/>
  <c r="AE148" i="1"/>
  <c r="AE156" i="1"/>
  <c r="AE164" i="1"/>
  <c r="AE172" i="1"/>
  <c r="AE178" i="1"/>
  <c r="AE185" i="1"/>
  <c r="AE193" i="1"/>
  <c r="AE201" i="1"/>
  <c r="AE209" i="1"/>
  <c r="AE217" i="1"/>
  <c r="AE225" i="1"/>
  <c r="AE280" i="1"/>
  <c r="AE14" i="1"/>
  <c r="AE295" i="1"/>
  <c r="AE303" i="1"/>
  <c r="AE311" i="1"/>
  <c r="AE319" i="1"/>
  <c r="AE325" i="1"/>
  <c r="AD454" i="1"/>
  <c r="AF454" i="1" s="1"/>
  <c r="AD542" i="1"/>
  <c r="AF542" i="1" s="1"/>
  <c r="AD265" i="1"/>
  <c r="AF265" i="1" s="1"/>
  <c r="AD273" i="1"/>
  <c r="AF273" i="1" s="1"/>
  <c r="AD515" i="1"/>
  <c r="AF515" i="1" s="1"/>
  <c r="AD382" i="1"/>
  <c r="AF382" i="1" s="1"/>
  <c r="AD405" i="1"/>
  <c r="AF405" i="1" s="1"/>
  <c r="AD413" i="1"/>
  <c r="AF413" i="1" s="1"/>
  <c r="AD428" i="1"/>
  <c r="AF428" i="1" s="1"/>
  <c r="AD329" i="1"/>
  <c r="AF329" i="1" s="1"/>
  <c r="AD337" i="1"/>
  <c r="AF337" i="1" s="1"/>
  <c r="AD345" i="1"/>
  <c r="AF345" i="1" s="1"/>
  <c r="AD369" i="1"/>
  <c r="AF369" i="1" s="1"/>
  <c r="AD530" i="1"/>
  <c r="AF530" i="1" s="1"/>
  <c r="AD563" i="1"/>
  <c r="AF563" i="1" s="1"/>
  <c r="AD144" i="1"/>
  <c r="AF144" i="1" s="1"/>
  <c r="AD152" i="1"/>
  <c r="AF152" i="1" s="1"/>
  <c r="AD160" i="1"/>
  <c r="AF160" i="1" s="1"/>
  <c r="AD168" i="1"/>
  <c r="AF168" i="1" s="1"/>
  <c r="AD181" i="1"/>
  <c r="AF181" i="1" s="1"/>
  <c r="AD197" i="1"/>
  <c r="AF197" i="1" s="1"/>
  <c r="AD205" i="1"/>
  <c r="AF205" i="1" s="1"/>
  <c r="AD213" i="1"/>
  <c r="AF213" i="1" s="1"/>
  <c r="AD221" i="1"/>
  <c r="AF221" i="1" s="1"/>
  <c r="AD538" i="1"/>
  <c r="AF538" i="1" s="1"/>
  <c r="AD284" i="1"/>
  <c r="AF284" i="1" s="1"/>
  <c r="AD291" i="1"/>
  <c r="AF291" i="1" s="1"/>
  <c r="AD299" i="1"/>
  <c r="AF299" i="1" s="1"/>
  <c r="AD307" i="1"/>
  <c r="AF307" i="1" s="1"/>
  <c r="AD315" i="1"/>
  <c r="AF315" i="1" s="1"/>
  <c r="AE576" i="1"/>
  <c r="AE569" i="1"/>
  <c r="AE582" i="1"/>
  <c r="AE567" i="1"/>
  <c r="AI571" i="1"/>
  <c r="AD566" i="1"/>
  <c r="AF566" i="1" s="1"/>
  <c r="AD567" i="1"/>
  <c r="AF567" i="1" s="1"/>
  <c r="AE614" i="1"/>
  <c r="AE608" i="1"/>
  <c r="AE601" i="1"/>
  <c r="AE593" i="1"/>
  <c r="AI608" i="1"/>
  <c r="AI593" i="1"/>
  <c r="AI616" i="1"/>
  <c r="AD622" i="1"/>
  <c r="AF622" i="1" s="1"/>
  <c r="AD625" i="1"/>
  <c r="AF625" i="1" s="1"/>
  <c r="AE658" i="1"/>
  <c r="AD662" i="1"/>
  <c r="AF662" i="1" s="1"/>
  <c r="AI673" i="1"/>
  <c r="AD683" i="1"/>
  <c r="AF683" i="1" s="1"/>
  <c r="AE442" i="1"/>
  <c r="AE90" i="1"/>
  <c r="AE384" i="1"/>
  <c r="AE541" i="1"/>
  <c r="AE331" i="1"/>
  <c r="AE525" i="1"/>
  <c r="AE130" i="1"/>
  <c r="AE223" i="1"/>
  <c r="AE293" i="1"/>
  <c r="AE309" i="1"/>
  <c r="AE323" i="1"/>
  <c r="AD442" i="1"/>
  <c r="AF442" i="1" s="1"/>
  <c r="AD450" i="1"/>
  <c r="AF450" i="1" s="1"/>
  <c r="AD456" i="1"/>
  <c r="AF456" i="1" s="1"/>
  <c r="AD464" i="1"/>
  <c r="AF464" i="1" s="1"/>
  <c r="AD494" i="1"/>
  <c r="AF494" i="1" s="1"/>
  <c r="AD502" i="1"/>
  <c r="AF502" i="1" s="1"/>
  <c r="AD476" i="1"/>
  <c r="AF476" i="1" s="1"/>
  <c r="AD484" i="1"/>
  <c r="AF484" i="1" s="1"/>
  <c r="AD90" i="1"/>
  <c r="AF90" i="1" s="1"/>
  <c r="AD95" i="1"/>
  <c r="AF95" i="1" s="1"/>
  <c r="AD470" i="1"/>
  <c r="AF470" i="1" s="1"/>
  <c r="AD518" i="1"/>
  <c r="AF518" i="1" s="1"/>
  <c r="AD521" i="1"/>
  <c r="AF521" i="1" s="1"/>
  <c r="AD232" i="1"/>
  <c r="AF232" i="1" s="1"/>
  <c r="AD240" i="1"/>
  <c r="AF240" i="1" s="1"/>
  <c r="AD248" i="1"/>
  <c r="AF248" i="1" s="1"/>
  <c r="AD256" i="1"/>
  <c r="AF256" i="1" s="1"/>
  <c r="AE439" i="1"/>
  <c r="AE453" i="1"/>
  <c r="AE499" i="1"/>
  <c r="AE507" i="1"/>
  <c r="AE93" i="1"/>
  <c r="AE99" i="1"/>
  <c r="AE102" i="1"/>
  <c r="AE475" i="1"/>
  <c r="AE229" i="1"/>
  <c r="AE245" i="1"/>
  <c r="AE260" i="1"/>
  <c r="AE264" i="1"/>
  <c r="AE272" i="1"/>
  <c r="AE514" i="1"/>
  <c r="AE113" i="1"/>
  <c r="AE121" i="1"/>
  <c r="AE388" i="1"/>
  <c r="AE396" i="1"/>
  <c r="AE404" i="1"/>
  <c r="AE412" i="1"/>
  <c r="AE435" i="1"/>
  <c r="AE551" i="1"/>
  <c r="AE336" i="1"/>
  <c r="AE344" i="1"/>
  <c r="AE352" i="1"/>
  <c r="AE360" i="1"/>
  <c r="AE368" i="1"/>
  <c r="AE376" i="1"/>
  <c r="AE548" i="1"/>
  <c r="AE143" i="1"/>
  <c r="AE151" i="1"/>
  <c r="AE167" i="1"/>
  <c r="AE175" i="1"/>
  <c r="AE180" i="1"/>
  <c r="AE188" i="1"/>
  <c r="AE196" i="1"/>
  <c r="AE204" i="1"/>
  <c r="AE212" i="1"/>
  <c r="AE220" i="1"/>
  <c r="AE537" i="1"/>
  <c r="AE283" i="1"/>
  <c r="AE290" i="1"/>
  <c r="AE298" i="1"/>
  <c r="AE306" i="1"/>
  <c r="AE314" i="1"/>
  <c r="AE321" i="1"/>
  <c r="AE328" i="1"/>
  <c r="AI420" i="1"/>
  <c r="AI254" i="1"/>
  <c r="AE443" i="1"/>
  <c r="AE477" i="1"/>
  <c r="AE519" i="1"/>
  <c r="AE12" i="1"/>
  <c r="AE377" i="1"/>
  <c r="AE431" i="1"/>
  <c r="AE364" i="1"/>
  <c r="AE131" i="1"/>
  <c r="AE163" i="1"/>
  <c r="AE216" i="1"/>
  <c r="AE302" i="1"/>
  <c r="AD524" i="1"/>
  <c r="AF524" i="1" s="1"/>
  <c r="AE451" i="1"/>
  <c r="AE485" i="1"/>
  <c r="AE233" i="1"/>
  <c r="AE276" i="1"/>
  <c r="AE392" i="1"/>
  <c r="AE330" i="1"/>
  <c r="AE372" i="1"/>
  <c r="AE147" i="1"/>
  <c r="AE192" i="1"/>
  <c r="AE287" i="1"/>
  <c r="AE324" i="1"/>
  <c r="AD669" i="1"/>
  <c r="AF669" i="1" s="1"/>
  <c r="AI675" i="1"/>
  <c r="AI468" i="1"/>
  <c r="AI276" i="1"/>
  <c r="AI139" i="1"/>
  <c r="AI177" i="1"/>
  <c r="AE343" i="1"/>
  <c r="AE203" i="1"/>
  <c r="AE211" i="1"/>
  <c r="AE536" i="1"/>
  <c r="AE313" i="1"/>
  <c r="AE449" i="1"/>
  <c r="AE247" i="1"/>
  <c r="AE346" i="1"/>
  <c r="AE354" i="1"/>
  <c r="AE544" i="1"/>
  <c r="AE169" i="1"/>
  <c r="AE214" i="1"/>
  <c r="AE539" i="1"/>
  <c r="AD122" i="1"/>
  <c r="AF122" i="1" s="1"/>
  <c r="AD421" i="1"/>
  <c r="AF421" i="1" s="1"/>
  <c r="AE457" i="1"/>
  <c r="AE91" i="1"/>
  <c r="AE241" i="1"/>
  <c r="AE534" i="1"/>
  <c r="AE400" i="1"/>
  <c r="AE332" i="1"/>
  <c r="AE522" i="1"/>
  <c r="AE200" i="1"/>
  <c r="AI482" i="1"/>
  <c r="AI122" i="1"/>
  <c r="AI382" i="1"/>
  <c r="AI428" i="1"/>
  <c r="AI510" i="1"/>
  <c r="AI524" i="1"/>
  <c r="AI563" i="1"/>
  <c r="AI136" i="1"/>
  <c r="AI189" i="1"/>
  <c r="AI213" i="1"/>
  <c r="AI322" i="1"/>
  <c r="AI436" i="1"/>
  <c r="AI444" i="1"/>
  <c r="AI478" i="1"/>
  <c r="AI92" i="1"/>
  <c r="AI96" i="1"/>
  <c r="AI107" i="1"/>
  <c r="AI258" i="1"/>
  <c r="AI269" i="1"/>
  <c r="AI277" i="1"/>
  <c r="AI535" i="1"/>
  <c r="AI409" i="1"/>
  <c r="AI417" i="1"/>
  <c r="AI425" i="1"/>
  <c r="AI432" i="1"/>
  <c r="AI365" i="1"/>
  <c r="AI373" i="1"/>
  <c r="AI561" i="1"/>
  <c r="AI156" i="1"/>
  <c r="AI280" i="1"/>
  <c r="AI311" i="1"/>
  <c r="AE447" i="1"/>
  <c r="AE461" i="1"/>
  <c r="AE491" i="1"/>
  <c r="AE237" i="1"/>
  <c r="AE381" i="1"/>
  <c r="AE135" i="1"/>
  <c r="AE159" i="1"/>
  <c r="AE484" i="1"/>
  <c r="AE470" i="1"/>
  <c r="AE105" i="1"/>
  <c r="AE495" i="1"/>
  <c r="AE471" i="1"/>
  <c r="AE257" i="1"/>
  <c r="AE123" i="1"/>
  <c r="AE416" i="1"/>
  <c r="AE356" i="1"/>
  <c r="AE139" i="1"/>
  <c r="AE177" i="1"/>
  <c r="AE224" i="1"/>
  <c r="AE487" i="1"/>
  <c r="AE468" i="1"/>
  <c r="AE547" i="1"/>
  <c r="AE268" i="1"/>
  <c r="AE424" i="1"/>
  <c r="AE348" i="1"/>
  <c r="AE557" i="1"/>
  <c r="AE155" i="1"/>
  <c r="AE184" i="1"/>
  <c r="AE279" i="1"/>
  <c r="AE310" i="1"/>
  <c r="AD558" i="1"/>
  <c r="AF558" i="1" s="1"/>
  <c r="AE564" i="1"/>
  <c r="AD575" i="1"/>
  <c r="AF575" i="1" s="1"/>
  <c r="AD619" i="1"/>
  <c r="AF619" i="1" s="1"/>
  <c r="AE503" i="1"/>
  <c r="AE106" i="1"/>
  <c r="AE117" i="1"/>
  <c r="AE408" i="1"/>
  <c r="AE340" i="1"/>
  <c r="AE560" i="1"/>
  <c r="AE171" i="1"/>
  <c r="AE208" i="1"/>
  <c r="AE294" i="1"/>
  <c r="AE615" i="1"/>
  <c r="AE621" i="1"/>
  <c r="AI625" i="1"/>
  <c r="AE600" i="1"/>
  <c r="AI592" i="1"/>
  <c r="AE607" i="1"/>
  <c r="AI438" i="1"/>
  <c r="AE592" i="1"/>
  <c r="AI607" i="1"/>
  <c r="AI600" i="1"/>
  <c r="AD540" i="1"/>
  <c r="AF540" i="1" s="1"/>
  <c r="AD553" i="1"/>
  <c r="AF553" i="1" s="1"/>
  <c r="AI446" i="1"/>
  <c r="AI460" i="1"/>
  <c r="AI490" i="1"/>
  <c r="AI498" i="1"/>
  <c r="AI506" i="1"/>
  <c r="AI480" i="1"/>
  <c r="AI466" i="1"/>
  <c r="AI98" i="1"/>
  <c r="AI473" i="1"/>
  <c r="AI109" i="1"/>
  <c r="AI555" i="1"/>
  <c r="AI228" i="1"/>
  <c r="AI236" i="1"/>
  <c r="AI244" i="1"/>
  <c r="AI252" i="1"/>
  <c r="AI259" i="1"/>
  <c r="AI263" i="1"/>
  <c r="AI271" i="1"/>
  <c r="AI532" i="1"/>
  <c r="AI112" i="1"/>
  <c r="AI120" i="1"/>
  <c r="AI126" i="1"/>
  <c r="AI380" i="1"/>
  <c r="AI387" i="1"/>
  <c r="AI395" i="1"/>
  <c r="AI403" i="1"/>
  <c r="AI411" i="1"/>
  <c r="AI427" i="1"/>
  <c r="AI434" i="1"/>
  <c r="AI545" i="1"/>
  <c r="AI335" i="1"/>
  <c r="AI343" i="1"/>
  <c r="AI351" i="1"/>
  <c r="AI174" i="1"/>
  <c r="AI211" i="1"/>
  <c r="AI240" i="1"/>
  <c r="AI248" i="1"/>
  <c r="AE445" i="1"/>
  <c r="AE127" i="1"/>
  <c r="AE110" i="1"/>
  <c r="AE270" i="1"/>
  <c r="AE394" i="1"/>
  <c r="AE402" i="1"/>
  <c r="AE418" i="1"/>
  <c r="AE350" i="1"/>
  <c r="AE513" i="1"/>
  <c r="AE562" i="1"/>
  <c r="AE157" i="1"/>
  <c r="AE202" i="1"/>
  <c r="AE210" i="1"/>
  <c r="AE326" i="1"/>
  <c r="AD176" i="1"/>
  <c r="AF176" i="1" s="1"/>
  <c r="AD568" i="1"/>
  <c r="AF568" i="1" s="1"/>
  <c r="AE631" i="1"/>
  <c r="AI635" i="1"/>
  <c r="AD641" i="1"/>
  <c r="AF641" i="1" s="1"/>
  <c r="AD18" i="1"/>
  <c r="AF18" i="1" s="1"/>
  <c r="AE650" i="1"/>
  <c r="AE648" i="1"/>
  <c r="AE646" i="1"/>
  <c r="AI650" i="1"/>
  <c r="AD645" i="1"/>
  <c r="AF645" i="1" s="1"/>
  <c r="AD648" i="1"/>
  <c r="AF648" i="1" s="1"/>
  <c r="AD654" i="1"/>
  <c r="AF654" i="1" s="1"/>
  <c r="AE657" i="1"/>
  <c r="AE661" i="1"/>
  <c r="AE664" i="1"/>
  <c r="AE665" i="1"/>
  <c r="AI668" i="1"/>
  <c r="AE671" i="1"/>
  <c r="AE20" i="1"/>
  <c r="AI676" i="1"/>
  <c r="AE677" i="1"/>
  <c r="AI679" i="1"/>
  <c r="AE681" i="1"/>
  <c r="AI682" i="1"/>
  <c r="AE684" i="1"/>
  <c r="AE686" i="1"/>
  <c r="AI687" i="1"/>
  <c r="AD686" i="1"/>
  <c r="AF686" i="1" s="1"/>
  <c r="AE689" i="1"/>
  <c r="AI690" i="1"/>
  <c r="AE691" i="1"/>
  <c r="AD414" i="1"/>
  <c r="AF414" i="1" s="1"/>
  <c r="AD169" i="1"/>
  <c r="AF169" i="1" s="1"/>
  <c r="AD117" i="1"/>
  <c r="AF117" i="1" s="1"/>
  <c r="AD200" i="1"/>
  <c r="AF200" i="1" s="1"/>
  <c r="AD208" i="1"/>
  <c r="AF208" i="1" s="1"/>
  <c r="AD279" i="1"/>
  <c r="AF279" i="1" s="1"/>
  <c r="AD287" i="1"/>
  <c r="AF287" i="1" s="1"/>
  <c r="AD294" i="1"/>
  <c r="AF294" i="1" s="1"/>
  <c r="AD302" i="1"/>
  <c r="AF302" i="1" s="1"/>
  <c r="AD310" i="1"/>
  <c r="AF310" i="1" s="1"/>
  <c r="AD318" i="1"/>
  <c r="AF318" i="1" s="1"/>
  <c r="AD324" i="1"/>
  <c r="AF324" i="1" s="1"/>
  <c r="AE583" i="1"/>
  <c r="AE575" i="1"/>
  <c r="AE568" i="1"/>
  <c r="AE581" i="1"/>
  <c r="AE574" i="1"/>
  <c r="AE586" i="1"/>
  <c r="AE579" i="1"/>
  <c r="AE572" i="1"/>
  <c r="AI584" i="1"/>
  <c r="AI582" i="1"/>
  <c r="AI575" i="1"/>
  <c r="AD570" i="1"/>
  <c r="AF570" i="1" s="1"/>
  <c r="AD578" i="1"/>
  <c r="AF578" i="1" s="1"/>
  <c r="AD185" i="1"/>
  <c r="AF185" i="1" s="1"/>
  <c r="AI542" i="1"/>
  <c r="AD386" i="1"/>
  <c r="AF386" i="1" s="1"/>
  <c r="AD410" i="1"/>
  <c r="AF410" i="1" s="1"/>
  <c r="AD418" i="1"/>
  <c r="AF418" i="1" s="1"/>
  <c r="AD433" i="1"/>
  <c r="AF433" i="1" s="1"/>
  <c r="AD550" i="1"/>
  <c r="AF550" i="1" s="1"/>
  <c r="AD342" i="1"/>
  <c r="AF342" i="1" s="1"/>
  <c r="AD350" i="1"/>
  <c r="AF350" i="1" s="1"/>
  <c r="AD374" i="1"/>
  <c r="AF374" i="1" s="1"/>
  <c r="AD527" i="1"/>
  <c r="AF527" i="1" s="1"/>
  <c r="AD562" i="1"/>
  <c r="AF562" i="1" s="1"/>
  <c r="AD133" i="1"/>
  <c r="AF133" i="1" s="1"/>
  <c r="AD149" i="1"/>
  <c r="AF149" i="1" s="1"/>
  <c r="AD157" i="1"/>
  <c r="AF157" i="1" s="1"/>
  <c r="AD165" i="1"/>
  <c r="AF165" i="1" s="1"/>
  <c r="AD439" i="1"/>
  <c r="AF439" i="1" s="1"/>
  <c r="AD447" i="1"/>
  <c r="AF447" i="1" s="1"/>
  <c r="AD453" i="1"/>
  <c r="AF453" i="1" s="1"/>
  <c r="AD461" i="1"/>
  <c r="AF461" i="1" s="1"/>
  <c r="AD491" i="1"/>
  <c r="AF491" i="1" s="1"/>
  <c r="AD499" i="1"/>
  <c r="AF499" i="1" s="1"/>
  <c r="AD507" i="1"/>
  <c r="AF507" i="1" s="1"/>
  <c r="AD481" i="1"/>
  <c r="AF481" i="1" s="1"/>
  <c r="AD99" i="1"/>
  <c r="AF99" i="1" s="1"/>
  <c r="AD102" i="1"/>
  <c r="AF102" i="1" s="1"/>
  <c r="AD554" i="1"/>
  <c r="AF554" i="1" s="1"/>
  <c r="AD475" i="1"/>
  <c r="AF475" i="1" s="1"/>
  <c r="AD229" i="1"/>
  <c r="AF229" i="1" s="1"/>
  <c r="AD237" i="1"/>
  <c r="AF237" i="1" s="1"/>
  <c r="AD253" i="1"/>
  <c r="AF253" i="1" s="1"/>
  <c r="AD628" i="1"/>
  <c r="AF628" i="1" s="1"/>
  <c r="AE448" i="1"/>
  <c r="AE454" i="1"/>
  <c r="AE500" i="1"/>
  <c r="AE482" i="1"/>
  <c r="AE94" i="1"/>
  <c r="AE103" i="1"/>
  <c r="AE474" i="1"/>
  <c r="AE556" i="1"/>
  <c r="AE230" i="1"/>
  <c r="AE238" i="1"/>
  <c r="AE254" i="1"/>
  <c r="AE265" i="1"/>
  <c r="AE515" i="1"/>
  <c r="AE122" i="1"/>
  <c r="AE389" i="1"/>
  <c r="AE397" i="1"/>
  <c r="AE405" i="1"/>
  <c r="AE413" i="1"/>
  <c r="AE329" i="1"/>
  <c r="AE552" i="1"/>
  <c r="AE337" i="1"/>
  <c r="AE353" i="1"/>
  <c r="AE369" i="1"/>
  <c r="AE524" i="1"/>
  <c r="AE530" i="1"/>
  <c r="AE563" i="1"/>
  <c r="AE144" i="1"/>
  <c r="AE160" i="1"/>
  <c r="AE176" i="1"/>
  <c r="AE189" i="1"/>
  <c r="AE197" i="1"/>
  <c r="AE205" i="1"/>
  <c r="AE623" i="1"/>
  <c r="AI624" i="1"/>
  <c r="AD623" i="1"/>
  <c r="AF623" i="1" s="1"/>
  <c r="AD626" i="1"/>
  <c r="AF626" i="1" s="1"/>
  <c r="AE628" i="1"/>
  <c r="AD429" i="1"/>
  <c r="AF429" i="1" s="1"/>
  <c r="AE630" i="1"/>
  <c r="AI632" i="1"/>
  <c r="AE634" i="1"/>
  <c r="AE638" i="1"/>
  <c r="AI639" i="1"/>
  <c r="AD643" i="1"/>
  <c r="AF643" i="1" s="1"/>
  <c r="AE656" i="1"/>
  <c r="AD612" i="1"/>
  <c r="AF612" i="1" s="1"/>
  <c r="AI486" i="1"/>
  <c r="AI250" i="1"/>
  <c r="AI385" i="1"/>
  <c r="AI140" i="1"/>
  <c r="AI148" i="1"/>
  <c r="AI185" i="1"/>
  <c r="AI209" i="1"/>
  <c r="AI225" i="1"/>
  <c r="AI325" i="1"/>
  <c r="AE481" i="1"/>
  <c r="AE554" i="1"/>
  <c r="AE253" i="1"/>
  <c r="AE420" i="1"/>
  <c r="AE529" i="1"/>
  <c r="AD192" i="1"/>
  <c r="AF192" i="1" s="1"/>
  <c r="AD636" i="1"/>
  <c r="AF636" i="1" s="1"/>
  <c r="AI451" i="1"/>
  <c r="AI348" i="1"/>
  <c r="AI560" i="1"/>
  <c r="AI224" i="1"/>
  <c r="AD379" i="1"/>
  <c r="AF379" i="1" s="1"/>
  <c r="AI437" i="1"/>
  <c r="AI445" i="1"/>
  <c r="AI452" i="1"/>
  <c r="AI459" i="1"/>
  <c r="AI489" i="1"/>
  <c r="AI497" i="1"/>
  <c r="AI505" i="1"/>
  <c r="AI479" i="1"/>
  <c r="AI127" i="1"/>
  <c r="AI465" i="1"/>
  <c r="AI97" i="1"/>
  <c r="AI101" i="1"/>
  <c r="AI108" i="1"/>
  <c r="AI110" i="1"/>
  <c r="AE438" i="1"/>
  <c r="AE446" i="1"/>
  <c r="AE490" i="1"/>
  <c r="AE498" i="1"/>
  <c r="AE506" i="1"/>
  <c r="AE480" i="1"/>
  <c r="AE466" i="1"/>
  <c r="AE98" i="1"/>
  <c r="AE473" i="1"/>
  <c r="AE109" i="1"/>
  <c r="AE228" i="1"/>
  <c r="AE236" i="1"/>
  <c r="AE244" i="1"/>
  <c r="AE252" i="1"/>
  <c r="AE259" i="1"/>
  <c r="AE263" i="1"/>
  <c r="AE271" i="1"/>
  <c r="AE532" i="1"/>
  <c r="AE112" i="1"/>
  <c r="AE120" i="1"/>
  <c r="AE126" i="1"/>
  <c r="AE380" i="1"/>
  <c r="AE387" i="1"/>
  <c r="AE395" i="1"/>
  <c r="AI507" i="1"/>
  <c r="AI102" i="1"/>
  <c r="AI388" i="1"/>
  <c r="AI435" i="1"/>
  <c r="AI551" i="1"/>
  <c r="AE450" i="1"/>
  <c r="AE456" i="1"/>
  <c r="AE464" i="1"/>
  <c r="AE494" i="1"/>
  <c r="AE502" i="1"/>
  <c r="AE476" i="1"/>
  <c r="AE95" i="1"/>
  <c r="AE518" i="1"/>
  <c r="AE521" i="1"/>
  <c r="AE240" i="1"/>
  <c r="AE248" i="1"/>
  <c r="AE256" i="1"/>
  <c r="AE267" i="1"/>
  <c r="AE275" i="1"/>
  <c r="AE533" i="1"/>
  <c r="AE116" i="1"/>
  <c r="AE391" i="1"/>
  <c r="AD339" i="1"/>
  <c r="AF339" i="1" s="1"/>
  <c r="AD363" i="1"/>
  <c r="AF363" i="1" s="1"/>
  <c r="AD282" i="1"/>
  <c r="AF282" i="1" s="1"/>
  <c r="AD129" i="1"/>
  <c r="AF129" i="1" s="1"/>
  <c r="AD137" i="1"/>
  <c r="AF137" i="1" s="1"/>
  <c r="AD448" i="1"/>
  <c r="AF448" i="1" s="1"/>
  <c r="AD492" i="1"/>
  <c r="AF492" i="1" s="1"/>
  <c r="AD500" i="1"/>
  <c r="AF500" i="1" s="1"/>
  <c r="AD508" i="1"/>
  <c r="AF508" i="1" s="1"/>
  <c r="AD94" i="1"/>
  <c r="AF94" i="1" s="1"/>
  <c r="AD474" i="1"/>
  <c r="AF474" i="1" s="1"/>
  <c r="AD556" i="1"/>
  <c r="AF556" i="1" s="1"/>
  <c r="AD264" i="1"/>
  <c r="AF264" i="1" s="1"/>
  <c r="AD272" i="1"/>
  <c r="AF272" i="1" s="1"/>
  <c r="AD126" i="1"/>
  <c r="AF126" i="1" s="1"/>
  <c r="AD387" i="1"/>
  <c r="AF387" i="1" s="1"/>
  <c r="AD419" i="1"/>
  <c r="AF419" i="1" s="1"/>
  <c r="AD316" i="1"/>
  <c r="AF316" i="1" s="1"/>
  <c r="AI678" i="1"/>
  <c r="AD685" i="1"/>
  <c r="AF685" i="1" s="1"/>
  <c r="AE399" i="1"/>
  <c r="AE407" i="1"/>
  <c r="AE415" i="1"/>
  <c r="AE423" i="1"/>
  <c r="AE430" i="1"/>
  <c r="AE339" i="1"/>
  <c r="AE347" i="1"/>
  <c r="AE355" i="1"/>
  <c r="AE363" i="1"/>
  <c r="AE371" i="1"/>
  <c r="AE511" i="1"/>
  <c r="AE138" i="1"/>
  <c r="AE146" i="1"/>
  <c r="AE154" i="1"/>
  <c r="AE162" i="1"/>
  <c r="AE170" i="1"/>
  <c r="AE183" i="1"/>
  <c r="AE191" i="1"/>
  <c r="AE199" i="1"/>
  <c r="AE207" i="1"/>
  <c r="AE215" i="1"/>
  <c r="AE278" i="1"/>
  <c r="AE286" i="1"/>
  <c r="AE301" i="1"/>
  <c r="AE317" i="1"/>
  <c r="AE452" i="1"/>
  <c r="AE459" i="1"/>
  <c r="AE505" i="1"/>
  <c r="AE465" i="1"/>
  <c r="AE108" i="1"/>
  <c r="AE243" i="1"/>
  <c r="AE262" i="1"/>
  <c r="AE111" i="1"/>
  <c r="AE125" i="1"/>
  <c r="AE379" i="1"/>
  <c r="AE426" i="1"/>
  <c r="AE433" i="1"/>
  <c r="AE342" i="1"/>
  <c r="AE358" i="1"/>
  <c r="AE527" i="1"/>
  <c r="AE133" i="1"/>
  <c r="AE141" i="1"/>
  <c r="AE173" i="1"/>
  <c r="AE194" i="1"/>
  <c r="AE15" i="1"/>
  <c r="AE493" i="1"/>
  <c r="AE501" i="1"/>
  <c r="AE509" i="1"/>
  <c r="AE469" i="1"/>
  <c r="AE546" i="1"/>
  <c r="AE520" i="1"/>
  <c r="AE266" i="1"/>
  <c r="AE115" i="1"/>
  <c r="AE398" i="1"/>
  <c r="AE429" i="1"/>
  <c r="AE540" i="1"/>
  <c r="AE553" i="1"/>
  <c r="AE338" i="1"/>
  <c r="AE362" i="1"/>
  <c r="AE129" i="1"/>
  <c r="AE137" i="1"/>
  <c r="AE145" i="1"/>
  <c r="AE153" i="1"/>
  <c r="AE182" i="1"/>
  <c r="AE285" i="1"/>
  <c r="AE308" i="1"/>
  <c r="AE16" i="1"/>
  <c r="AD444" i="1"/>
  <c r="AF444" i="1" s="1"/>
  <c r="AD458" i="1"/>
  <c r="AF458" i="1" s="1"/>
  <c r="AD92" i="1"/>
  <c r="AF92" i="1" s="1"/>
  <c r="AD472" i="1"/>
  <c r="AF472" i="1" s="1"/>
  <c r="AD107" i="1"/>
  <c r="AF107" i="1" s="1"/>
  <c r="AD250" i="1"/>
  <c r="AF250" i="1" s="1"/>
  <c r="AD258" i="1"/>
  <c r="AF258" i="1" s="1"/>
  <c r="AD549" i="1"/>
  <c r="AF549" i="1" s="1"/>
  <c r="AD559" i="1"/>
  <c r="AF559" i="1" s="1"/>
  <c r="AD182" i="1"/>
  <c r="AF182" i="1" s="1"/>
  <c r="AD301" i="1"/>
  <c r="AF301" i="1" s="1"/>
  <c r="AD309" i="1"/>
  <c r="AF309" i="1" s="1"/>
  <c r="AD460" i="1"/>
  <c r="AF460" i="1" s="1"/>
  <c r="AD490" i="1"/>
  <c r="AF490" i="1" s="1"/>
  <c r="AD236" i="1"/>
  <c r="AF236" i="1" s="1"/>
  <c r="AD244" i="1"/>
  <c r="AF244" i="1" s="1"/>
  <c r="AI622" i="1"/>
  <c r="AD630" i="1"/>
  <c r="AF630" i="1" s="1"/>
  <c r="AE411" i="1"/>
  <c r="AE419" i="1"/>
  <c r="AE427" i="1"/>
  <c r="AE434" i="1"/>
  <c r="AE545" i="1"/>
  <c r="AE335" i="1"/>
  <c r="AE359" i="1"/>
  <c r="AE367" i="1"/>
  <c r="AE375" i="1"/>
  <c r="AE523" i="1"/>
  <c r="AE528" i="1"/>
  <c r="AE134" i="1"/>
  <c r="AE142" i="1"/>
  <c r="AE158" i="1"/>
  <c r="AE166" i="1"/>
  <c r="AE174" i="1"/>
  <c r="AE179" i="1"/>
  <c r="AE195" i="1"/>
  <c r="AE219" i="1"/>
  <c r="AE282" i="1"/>
  <c r="AE289" i="1"/>
  <c r="AE297" i="1"/>
  <c r="AE305" i="1"/>
  <c r="AI439" i="1"/>
  <c r="AI447" i="1"/>
  <c r="AI453" i="1"/>
  <c r="AI491" i="1"/>
  <c r="AI499" i="1"/>
  <c r="AI481" i="1"/>
  <c r="AI93" i="1"/>
  <c r="AI99" i="1"/>
  <c r="AI554" i="1"/>
  <c r="AI475" i="1"/>
  <c r="AI229" i="1"/>
  <c r="AI237" i="1"/>
  <c r="AI245" i="1"/>
  <c r="AI253" i="1"/>
  <c r="AI260" i="1"/>
  <c r="AI264" i="1"/>
  <c r="AI272" i="1"/>
  <c r="AI514" i="1"/>
  <c r="AI113" i="1"/>
  <c r="AI121" i="1"/>
  <c r="AI381" i="1"/>
  <c r="AI396" i="1"/>
  <c r="AI404" i="1"/>
  <c r="AI412" i="1"/>
  <c r="AI336" i="1"/>
  <c r="AI344" i="1"/>
  <c r="AI352" i="1"/>
  <c r="AI360" i="1"/>
  <c r="AI368" i="1"/>
  <c r="AI376" i="1"/>
  <c r="AI548" i="1"/>
  <c r="AI135" i="1"/>
  <c r="AI143" i="1"/>
  <c r="AI151" i="1"/>
  <c r="AI159" i="1"/>
  <c r="AI167" i="1"/>
  <c r="AI175" i="1"/>
  <c r="AI180" i="1"/>
  <c r="AI188" i="1"/>
  <c r="AI196" i="1"/>
  <c r="AI204" i="1"/>
  <c r="AI212" i="1"/>
  <c r="AI220" i="1"/>
  <c r="AI537" i="1"/>
  <c r="AI283" i="1"/>
  <c r="AI290" i="1"/>
  <c r="AD239" i="1"/>
  <c r="AF239" i="1" s="1"/>
  <c r="AD388" i="1"/>
  <c r="AF388" i="1" s="1"/>
  <c r="AD389" i="1"/>
  <c r="AF389" i="1" s="1"/>
  <c r="AI651" i="1"/>
  <c r="AI652" i="1"/>
  <c r="AI359" i="1"/>
  <c r="AI367" i="1"/>
  <c r="AI375" i="1"/>
  <c r="AI523" i="1"/>
  <c r="AI528" i="1"/>
  <c r="AI134" i="1"/>
  <c r="AI142" i="1"/>
  <c r="AI150" i="1"/>
  <c r="AI158" i="1"/>
  <c r="AI166" i="1"/>
  <c r="AI179" i="1"/>
  <c r="AI187" i="1"/>
  <c r="AI195" i="1"/>
  <c r="AI203" i="1"/>
  <c r="AI219" i="1"/>
  <c r="AI536" i="1"/>
  <c r="AI282" i="1"/>
  <c r="AI289" i="1"/>
  <c r="AI297" i="1"/>
  <c r="AI305" i="1"/>
  <c r="AI313" i="1"/>
  <c r="AI327" i="1"/>
  <c r="AD249" i="1"/>
  <c r="AF249" i="1" s="1"/>
  <c r="AI298" i="1"/>
  <c r="AI306" i="1"/>
  <c r="AI314" i="1"/>
  <c r="AI321" i="1"/>
  <c r="AI328" i="1"/>
  <c r="AI443" i="1"/>
  <c r="AI457" i="1"/>
  <c r="AI487" i="1"/>
  <c r="AI495" i="1"/>
  <c r="AI503" i="1"/>
  <c r="AI477" i="1"/>
  <c r="AI485" i="1"/>
  <c r="AI91" i="1"/>
  <c r="AI471" i="1"/>
  <c r="AI106" i="1"/>
  <c r="AI519" i="1"/>
  <c r="AI547" i="1"/>
  <c r="AI233" i="1"/>
  <c r="AI241" i="1"/>
  <c r="AI249" i="1"/>
  <c r="AI257" i="1"/>
  <c r="AI12" i="1"/>
  <c r="AI268" i="1"/>
  <c r="AI534" i="1"/>
  <c r="AI117" i="1"/>
  <c r="AI123" i="1"/>
  <c r="AI377" i="1"/>
  <c r="AI392" i="1"/>
  <c r="AI400" i="1"/>
  <c r="AI408" i="1"/>
  <c r="AI416" i="1"/>
  <c r="AI431" i="1"/>
  <c r="AI330" i="1"/>
  <c r="AI332" i="1"/>
  <c r="AI340" i="1"/>
  <c r="AI356" i="1"/>
  <c r="AI364" i="1"/>
  <c r="AI372" i="1"/>
  <c r="AI522" i="1"/>
  <c r="AI557" i="1"/>
  <c r="AI131" i="1"/>
  <c r="AI147" i="1"/>
  <c r="AI155" i="1"/>
  <c r="AI163" i="1"/>
  <c r="AI171" i="1"/>
  <c r="AI184" i="1"/>
  <c r="AI192" i="1"/>
  <c r="AI200" i="1"/>
  <c r="AI208" i="1"/>
  <c r="AI216" i="1"/>
  <c r="AI279" i="1"/>
  <c r="AI287" i="1"/>
  <c r="AI294" i="1"/>
  <c r="AI302" i="1"/>
  <c r="AI310" i="1"/>
  <c r="AI318" i="1"/>
  <c r="AI324" i="1"/>
  <c r="AE441" i="1"/>
  <c r="AE455" i="1"/>
  <c r="AE483" i="1"/>
  <c r="AE128" i="1"/>
  <c r="AE467" i="1"/>
  <c r="AE104" i="1"/>
  <c r="AE239" i="1"/>
  <c r="AE261" i="1"/>
  <c r="AE390" i="1"/>
  <c r="AE406" i="1"/>
  <c r="AE414" i="1"/>
  <c r="AE370" i="1"/>
  <c r="AE558" i="1"/>
  <c r="AE161" i="1"/>
  <c r="AE206" i="1"/>
  <c r="AE222" i="1"/>
  <c r="AE292" i="1"/>
  <c r="AE300" i="1"/>
  <c r="AE316" i="1"/>
  <c r="AE410" i="1"/>
  <c r="AD100" i="1"/>
  <c r="AF100" i="1" s="1"/>
  <c r="AD103" i="1"/>
  <c r="AF103" i="1" s="1"/>
  <c r="AD268" i="1"/>
  <c r="AF268" i="1" s="1"/>
  <c r="AI440" i="1"/>
  <c r="AI454" i="1"/>
  <c r="AI462" i="1"/>
  <c r="AI492" i="1"/>
  <c r="AI500" i="1"/>
  <c r="AI508" i="1"/>
  <c r="AI94" i="1"/>
  <c r="AI100" i="1"/>
  <c r="AI103" i="1"/>
  <c r="AI474" i="1"/>
  <c r="AI556" i="1"/>
  <c r="AI230" i="1"/>
  <c r="AI238" i="1"/>
  <c r="AI265" i="1"/>
  <c r="AI273" i="1"/>
  <c r="AI515" i="1"/>
  <c r="AI114" i="1"/>
  <c r="AI389" i="1"/>
  <c r="AI397" i="1"/>
  <c r="AI413" i="1"/>
  <c r="AI421" i="1"/>
  <c r="AI329" i="1"/>
  <c r="AI552" i="1"/>
  <c r="AI337" i="1"/>
  <c r="AI345" i="1"/>
  <c r="AI353" i="1"/>
  <c r="AI361" i="1"/>
  <c r="AI369" i="1"/>
  <c r="AI530" i="1"/>
  <c r="AI181" i="1"/>
  <c r="AI205" i="1"/>
  <c r="AI299" i="1"/>
  <c r="AI315" i="1"/>
  <c r="AI193" i="1"/>
  <c r="AI217" i="1"/>
  <c r="AD380" i="1"/>
  <c r="AF380" i="1" s="1"/>
  <c r="AD395" i="1"/>
  <c r="AF395" i="1" s="1"/>
  <c r="AD306" i="1"/>
  <c r="AF306" i="1" s="1"/>
  <c r="AI696" i="1"/>
  <c r="AD424" i="1"/>
  <c r="AF424" i="1" s="1"/>
  <c r="AD223" i="1"/>
  <c r="AF223" i="1" s="1"/>
  <c r="AD260" i="1"/>
  <c r="AF260" i="1" s="1"/>
  <c r="AI442" i="1"/>
  <c r="AI456" i="1"/>
  <c r="AI232" i="1"/>
  <c r="AI256" i="1"/>
  <c r="AI415" i="1"/>
  <c r="AI541" i="1"/>
  <c r="AI347" i="1"/>
  <c r="AI355" i="1"/>
  <c r="AI223" i="1"/>
  <c r="AI301" i="1"/>
  <c r="AE119" i="1"/>
  <c r="AE366" i="1"/>
  <c r="AE186" i="1"/>
  <c r="AE218" i="1"/>
  <c r="AE517" i="1"/>
  <c r="AE312" i="1"/>
  <c r="AE508" i="1"/>
  <c r="AE221" i="1"/>
  <c r="AE307" i="1"/>
  <c r="AD415" i="1"/>
  <c r="AF415" i="1" s="1"/>
  <c r="AD230" i="1"/>
  <c r="AF230" i="1" s="1"/>
  <c r="AD607" i="1"/>
  <c r="AF607" i="1" s="1"/>
  <c r="AI578" i="1"/>
  <c r="AD308" i="1"/>
  <c r="AF308" i="1" s="1"/>
  <c r="AD437" i="1"/>
  <c r="AF437" i="1" s="1"/>
  <c r="AD353" i="1"/>
  <c r="AF353" i="1" s="1"/>
  <c r="AI648" i="1"/>
  <c r="AD391" i="1"/>
  <c r="AF391" i="1" s="1"/>
  <c r="AD346" i="1"/>
  <c r="AF346" i="1" s="1"/>
  <c r="AD211" i="1"/>
  <c r="AF211" i="1" s="1"/>
  <c r="AD218" i="1"/>
  <c r="AF218" i="1" s="1"/>
  <c r="AI227" i="1"/>
  <c r="AI235" i="1"/>
  <c r="AI243" i="1"/>
  <c r="AI251" i="1"/>
  <c r="AI262" i="1"/>
  <c r="AI270" i="1"/>
  <c r="AI531" i="1"/>
  <c r="AI111" i="1"/>
  <c r="AI119" i="1"/>
  <c r="AI125" i="1"/>
  <c r="AI379" i="1"/>
  <c r="AI386" i="1"/>
  <c r="AI394" i="1"/>
  <c r="AI402" i="1"/>
  <c r="AI410" i="1"/>
  <c r="AI418" i="1"/>
  <c r="AI426" i="1"/>
  <c r="AI433" i="1"/>
  <c r="AI550" i="1"/>
  <c r="AI334" i="1"/>
  <c r="AI342" i="1"/>
  <c r="AI350" i="1"/>
  <c r="AI358" i="1"/>
  <c r="AI366" i="1"/>
  <c r="AI374" i="1"/>
  <c r="AI513" i="1"/>
  <c r="AI527" i="1"/>
  <c r="AI562" i="1"/>
  <c r="AI133" i="1"/>
  <c r="AI141" i="1"/>
  <c r="AI149" i="1"/>
  <c r="AI157" i="1"/>
  <c r="AI165" i="1"/>
  <c r="AI173" i="1"/>
  <c r="AI186" i="1"/>
  <c r="AI194" i="1"/>
  <c r="AI202" i="1"/>
  <c r="AI210" i="1"/>
  <c r="AI218" i="1"/>
  <c r="AI517" i="1"/>
  <c r="AI281" i="1"/>
  <c r="AI288" i="1"/>
  <c r="AI296" i="1"/>
  <c r="AI304" i="1"/>
  <c r="AI312" i="1"/>
  <c r="AI15" i="1"/>
  <c r="AI326" i="1"/>
  <c r="AI441" i="1"/>
  <c r="AI449" i="1"/>
  <c r="AI455" i="1"/>
  <c r="AI463" i="1"/>
  <c r="AI493" i="1"/>
  <c r="AI501" i="1"/>
  <c r="AI509" i="1"/>
  <c r="AI483" i="1"/>
  <c r="AI128" i="1"/>
  <c r="AI467" i="1"/>
  <c r="AI469" i="1"/>
  <c r="AI104" i="1"/>
  <c r="AI546" i="1"/>
  <c r="AI520" i="1"/>
  <c r="AI231" i="1"/>
  <c r="AD473" i="1"/>
  <c r="AF473" i="1" s="1"/>
  <c r="AI698" i="1"/>
  <c r="AE231" i="1"/>
  <c r="AE255" i="1"/>
  <c r="AE422" i="1"/>
  <c r="AD532" i="1"/>
  <c r="AF532" i="1" s="1"/>
  <c r="AD188" i="1"/>
  <c r="AF188" i="1" s="1"/>
  <c r="AI458" i="1"/>
  <c r="AI472" i="1"/>
  <c r="AI13" i="1"/>
  <c r="AI393" i="1"/>
  <c r="AI341" i="1"/>
  <c r="AI526" i="1"/>
  <c r="AI132" i="1"/>
  <c r="AI164" i="1"/>
  <c r="AI172" i="1"/>
  <c r="AI178" i="1"/>
  <c r="AI201" i="1"/>
  <c r="AI14" i="1"/>
  <c r="AI295" i="1"/>
  <c r="AI303" i="1"/>
  <c r="AI319" i="1"/>
  <c r="AE232" i="1"/>
  <c r="AI577" i="1"/>
  <c r="AI19" i="1"/>
  <c r="AD552" i="1"/>
  <c r="AF552" i="1" s="1"/>
  <c r="AD604" i="1"/>
  <c r="AF604" i="1" s="1"/>
  <c r="AD434" i="1"/>
  <c r="AF434" i="1" s="1"/>
  <c r="AD367" i="1"/>
  <c r="AF367" i="1" s="1"/>
  <c r="AD601" i="1"/>
  <c r="AF601" i="1" s="1"/>
  <c r="AD613" i="1"/>
  <c r="AF613" i="1" s="1"/>
  <c r="AD325" i="1"/>
  <c r="AF325" i="1" s="1"/>
  <c r="AI239" i="1"/>
  <c r="AI247" i="1"/>
  <c r="AI255" i="1"/>
  <c r="AI261" i="1"/>
  <c r="AI266" i="1"/>
  <c r="AE437" i="1"/>
  <c r="AE489" i="1"/>
  <c r="AE497" i="1"/>
  <c r="AE97" i="1"/>
  <c r="AE227" i="1"/>
  <c r="AE251" i="1"/>
  <c r="AE531" i="1"/>
  <c r="AE386" i="1"/>
  <c r="AE550" i="1"/>
  <c r="AE374" i="1"/>
  <c r="AE149" i="1"/>
  <c r="AE165" i="1"/>
  <c r="AE281" i="1"/>
  <c r="AE288" i="1"/>
  <c r="AE296" i="1"/>
  <c r="AE304" i="1"/>
  <c r="AD114" i="1"/>
  <c r="AF114" i="1" s="1"/>
  <c r="AD510" i="1"/>
  <c r="AF510" i="1" s="1"/>
  <c r="AD170" i="1"/>
  <c r="AF170" i="1" s="1"/>
  <c r="AD243" i="1"/>
  <c r="AF243" i="1" s="1"/>
  <c r="AI645" i="1"/>
  <c r="AI659" i="1"/>
  <c r="AI663" i="1"/>
  <c r="AD694" i="1"/>
  <c r="AF694" i="1" s="1"/>
  <c r="AE696" i="1"/>
  <c r="AD514" i="1"/>
  <c r="AF514" i="1" s="1"/>
  <c r="AD541" i="1"/>
  <c r="AF541" i="1" s="1"/>
  <c r="AD189" i="1"/>
  <c r="AF189" i="1" s="1"/>
  <c r="AD295" i="1"/>
  <c r="AF295" i="1" s="1"/>
  <c r="AI657" i="1"/>
  <c r="AD504" i="1"/>
  <c r="AF504" i="1" s="1"/>
  <c r="AD119" i="1"/>
  <c r="AF119" i="1" s="1"/>
  <c r="AD305" i="1"/>
  <c r="AF305" i="1" s="1"/>
  <c r="AD416" i="1"/>
  <c r="AF416" i="1" s="1"/>
  <c r="AI586" i="1"/>
  <c r="AD592" i="1"/>
  <c r="AF592" i="1" s="1"/>
  <c r="AI633" i="1"/>
  <c r="AI640" i="1"/>
  <c r="AI641" i="1"/>
  <c r="AI683" i="1"/>
  <c r="AD695" i="1"/>
  <c r="AF695" i="1" s="1"/>
  <c r="AD274" i="1"/>
  <c r="AF274" i="1" s="1"/>
  <c r="AD513" i="1"/>
  <c r="AF513" i="1" s="1"/>
  <c r="AD173" i="1"/>
  <c r="AF173" i="1" s="1"/>
  <c r="AD459" i="1"/>
  <c r="AF459" i="1" s="1"/>
  <c r="AD159" i="1"/>
  <c r="AF159" i="1" s="1"/>
  <c r="AI585" i="1"/>
  <c r="AI583" i="1"/>
  <c r="AD618" i="1"/>
  <c r="AF618" i="1" s="1"/>
  <c r="AD647" i="1"/>
  <c r="AF647" i="1" s="1"/>
  <c r="AI274" i="1"/>
  <c r="AI516" i="1"/>
  <c r="AI115" i="1"/>
  <c r="AI383" i="1"/>
  <c r="AI390" i="1"/>
  <c r="AI398" i="1"/>
  <c r="AI406" i="1"/>
  <c r="AI414" i="1"/>
  <c r="AI422" i="1"/>
  <c r="AI429" i="1"/>
  <c r="AI540" i="1"/>
  <c r="AI553" i="1"/>
  <c r="AI338" i="1"/>
  <c r="AI346" i="1"/>
  <c r="AI354" i="1"/>
  <c r="AI362" i="1"/>
  <c r="AI370" i="1"/>
  <c r="AI544" i="1"/>
  <c r="AI558" i="1"/>
  <c r="AI129" i="1"/>
  <c r="AI137" i="1"/>
  <c r="AI145" i="1"/>
  <c r="AI153" i="1"/>
  <c r="AI161" i="1"/>
  <c r="AI169" i="1"/>
  <c r="AI182" i="1"/>
  <c r="AI190" i="1"/>
  <c r="AI198" i="1"/>
  <c r="AI206" i="1"/>
  <c r="AI214" i="1"/>
  <c r="AI222" i="1"/>
  <c r="AI539" i="1"/>
  <c r="AI285" i="1"/>
  <c r="AI292" i="1"/>
  <c r="AI300" i="1"/>
  <c r="AI308" i="1"/>
  <c r="AI316" i="1"/>
  <c r="AI16" i="1"/>
  <c r="AD498" i="1"/>
  <c r="AF498" i="1" s="1"/>
  <c r="AD506" i="1"/>
  <c r="AF506" i="1" s="1"/>
  <c r="AD480" i="1"/>
  <c r="AF480" i="1" s="1"/>
  <c r="AD228" i="1"/>
  <c r="AF228" i="1" s="1"/>
  <c r="AD259" i="1"/>
  <c r="AF259" i="1" s="1"/>
  <c r="AD426" i="1"/>
  <c r="AF426" i="1" s="1"/>
  <c r="AD440" i="1"/>
  <c r="AF440" i="1" s="1"/>
  <c r="AD226" i="1"/>
  <c r="AF226" i="1" s="1"/>
  <c r="AD373" i="1"/>
  <c r="AF373" i="1" s="1"/>
  <c r="AD154" i="1"/>
  <c r="AF154" i="1" s="1"/>
  <c r="AD593" i="1"/>
  <c r="AF593" i="1" s="1"/>
  <c r="AD534" i="1"/>
  <c r="AF534" i="1" s="1"/>
  <c r="AD217" i="1"/>
  <c r="AF217" i="1" s="1"/>
  <c r="AD598" i="1"/>
  <c r="AF598" i="1" s="1"/>
  <c r="AD615" i="1"/>
  <c r="AF615" i="1" s="1"/>
  <c r="AD438" i="1"/>
  <c r="AF438" i="1" s="1"/>
  <c r="AD446" i="1"/>
  <c r="AF446" i="1" s="1"/>
  <c r="AD466" i="1"/>
  <c r="AF466" i="1" s="1"/>
  <c r="AD98" i="1"/>
  <c r="AF98" i="1" s="1"/>
  <c r="AD555" i="1"/>
  <c r="AF555" i="1" s="1"/>
  <c r="AD13" i="1"/>
  <c r="AF13" i="1" s="1"/>
  <c r="AD531" i="1"/>
  <c r="AF531" i="1" s="1"/>
  <c r="AD394" i="1"/>
  <c r="AF394" i="1" s="1"/>
  <c r="AI565" i="1"/>
  <c r="AI576" i="1"/>
  <c r="AI570" i="1"/>
  <c r="AI615" i="1"/>
  <c r="AI618" i="1"/>
  <c r="AI620" i="1"/>
  <c r="AI626" i="1"/>
  <c r="AI628" i="1"/>
  <c r="AI631" i="1"/>
  <c r="AI638" i="1"/>
  <c r="AI646" i="1"/>
  <c r="AI655" i="1"/>
  <c r="AI660" i="1"/>
  <c r="AI666" i="1"/>
  <c r="AI669" i="1"/>
  <c r="AI20" i="1"/>
  <c r="AI681" i="1"/>
  <c r="AI686" i="1"/>
  <c r="AD588" i="1"/>
  <c r="AF588" i="1" s="1"/>
  <c r="AD105" i="1"/>
  <c r="AF105" i="1" s="1"/>
  <c r="AD125" i="1"/>
  <c r="AF125" i="1" s="1"/>
  <c r="AD605" i="1"/>
  <c r="AF605" i="1" s="1"/>
  <c r="AE694" i="1"/>
  <c r="AD241" i="1"/>
  <c r="AF241" i="1" s="1"/>
  <c r="AD692" i="1"/>
  <c r="AF692" i="1" s="1"/>
  <c r="AD242" i="1"/>
  <c r="AF242" i="1" s="1"/>
  <c r="AE692" i="1"/>
  <c r="AD393" i="1"/>
  <c r="AF393" i="1" s="1"/>
  <c r="AD698" i="1"/>
  <c r="AF698" i="1" s="1"/>
  <c r="AD697" i="1"/>
  <c r="AF697" i="1" s="1"/>
  <c r="AD696" i="1"/>
  <c r="AF696" i="1" s="1"/>
  <c r="AE697" i="1"/>
  <c r="AE698" i="1"/>
  <c r="AI697" i="1"/>
  <c r="AI596" i="1"/>
  <c r="AI695" i="1"/>
  <c r="AI611" i="1"/>
  <c r="AI588" i="1"/>
  <c r="AI603" i="1"/>
  <c r="AI450" i="1"/>
  <c r="AI464" i="1"/>
  <c r="AI494" i="1"/>
  <c r="AI502" i="1"/>
  <c r="AI476" i="1"/>
  <c r="AI484" i="1"/>
  <c r="AI90" i="1"/>
  <c r="AI95" i="1"/>
  <c r="AI470" i="1"/>
  <c r="AI105" i="1"/>
  <c r="AI518" i="1"/>
  <c r="AI521" i="1"/>
  <c r="AI267" i="1"/>
  <c r="AI275" i="1"/>
  <c r="AI533" i="1"/>
  <c r="AI116" i="1"/>
  <c r="AI384" i="1"/>
  <c r="AI391" i="1"/>
  <c r="AI399" i="1"/>
  <c r="AI407" i="1"/>
  <c r="AI423" i="1"/>
  <c r="AI430" i="1"/>
  <c r="AI331" i="1"/>
  <c r="AI363" i="1"/>
  <c r="AI371" i="1"/>
  <c r="AI511" i="1"/>
  <c r="AI525" i="1"/>
  <c r="AI559" i="1"/>
  <c r="AI130" i="1"/>
  <c r="AI138" i="1"/>
  <c r="AI146" i="1"/>
  <c r="AI154" i="1"/>
  <c r="AI162" i="1"/>
  <c r="AI170" i="1"/>
  <c r="AI183" i="1"/>
  <c r="AI191" i="1"/>
  <c r="AI199" i="1"/>
  <c r="AI207" i="1"/>
  <c r="AI215" i="1"/>
  <c r="AI278" i="1"/>
  <c r="AI286" i="1"/>
  <c r="AI293" i="1"/>
  <c r="AI309" i="1"/>
  <c r="AI317" i="1"/>
  <c r="AI323" i="1"/>
  <c r="AI569" i="1"/>
  <c r="AI587" i="1"/>
  <c r="AI617" i="1"/>
  <c r="AI619" i="1"/>
  <c r="AI643" i="1"/>
  <c r="AI18" i="1"/>
  <c r="AI644" i="1"/>
  <c r="AI647" i="1"/>
  <c r="AI653" i="1"/>
  <c r="AI658" i="1"/>
  <c r="AI674" i="1"/>
  <c r="AI688" i="1"/>
  <c r="AI694" i="1"/>
  <c r="AD693" i="1"/>
  <c r="AF693" i="1" s="1"/>
  <c r="AI692" i="1"/>
  <c r="AE693" i="1"/>
  <c r="AE695" i="1"/>
  <c r="O8" i="1" l="1"/>
  <c r="R8" i="1" s="1"/>
  <c r="W5" i="1"/>
</calcChain>
</file>

<file path=xl/sharedStrings.xml><?xml version="1.0" encoding="utf-8"?>
<sst xmlns="http://schemas.openxmlformats.org/spreadsheetml/2006/main" count="16057" uniqueCount="1263">
  <si>
    <t>Dependencia</t>
  </si>
  <si>
    <t>Código UNSPSC (cada código separado por ;)</t>
  </si>
  <si>
    <t>Meta Proyecto de Inversión</t>
  </si>
  <si>
    <t>Subdirección de Gestión Corporativa</t>
  </si>
  <si>
    <t>O232020200883990_Otros servicios profesionales, técnicos y empresariales n.c.p.</t>
  </si>
  <si>
    <t>1-Implementar 1 plan de ajuste y sostenibilidad del MIPG en la UAECOB</t>
  </si>
  <si>
    <t>224-Implementar al 100% un programa de formación, modernización y sostenibilidad de la Unidad Administrativa Especial Cuerpo Oficial de Bomberos - UAECOB, para la respuesta efectiva en la atención de emergencias y desastres</t>
  </si>
  <si>
    <t>O232020200882199_Otros servicios jurídicos n.c.p.</t>
  </si>
  <si>
    <t>O23202020088715999_Servicio de mantenimiento y reparación de otros equipos n.c.p.</t>
  </si>
  <si>
    <t>5-Implementar 100% de un programa de mantenimiento a las estaciones de bomberos de Bogotá</t>
  </si>
  <si>
    <t>O23201010030208_Otra maquinaria para usos especiales y sus partes y piezas</t>
  </si>
  <si>
    <t>O2320202005040554590_Otros servicios especializados de la construcción</t>
  </si>
  <si>
    <t>O232020200885330_Servicios de limpieza general</t>
  </si>
  <si>
    <t>O232020200885250_Servicios de protección (guardas de
seguridad)</t>
  </si>
  <si>
    <t>4-Adecuar seis (6) estaciones de Bomberos</t>
  </si>
  <si>
    <t>226-Reforzar, Adecuar y Ampliar  6 estaciones de Bomberos</t>
  </si>
  <si>
    <t>516-Gestionar el 100% de un (1) plan de adecuación y sostenibilidad de los sistemas de gestión de la Unidad Administrativa Especial Cuerpo Oficial de Bomberos</t>
  </si>
  <si>
    <t>3-Poner 3 espacios nuevos en funcionamiento para la gestión integral de riesgos, incendios, incidentes con materiales peligrosos y rescates en todas sus modalidades</t>
  </si>
  <si>
    <t>225-Poner en funcionamiento tres (3) nuevos espacios para la gestión integral de riesgos, incendios, incidentes con materiales peligrosos y rescates en todas sus modalidades.</t>
  </si>
  <si>
    <t>Subdirección Logística</t>
  </si>
  <si>
    <t>O23202020088714199_Servicio de mantenimiento y reparación de vehículos automotores n.c.p.</t>
  </si>
  <si>
    <t>9-Ejecutar el 100% del programa de mantenimiento de vehículos y equipo menor de la UAECOB</t>
  </si>
  <si>
    <t>O2320201003053543003_Aditivos para gasolina, aceites minerales y combustible en general</t>
  </si>
  <si>
    <t>8-Implementar 100% de un programa de suministros y consumibles para la atención de emergencias en la UAECOB</t>
  </si>
  <si>
    <t>O232020200663393_Otros servicios de comidas contratadas</t>
  </si>
  <si>
    <t>O232020200883590_Otros servicios veterinarios</t>
  </si>
  <si>
    <t>O2320201003083899997_Artículos n.c.p. para protección</t>
  </si>
  <si>
    <t>TOTAL</t>
  </si>
  <si>
    <t>Oficina Jurídica</t>
  </si>
  <si>
    <t>Subdirección de Gestión del Riesgo</t>
  </si>
  <si>
    <t>1-Implementar 100 % del plan de gestión de riesgo para los procesos de conocimiento y reducción en incendios, incidentes con materiales peligrosos y escenarios de riesgos</t>
  </si>
  <si>
    <t>223-Implementar al 100% un (1) programa de conocimiento y reducción en la gestión de  riesgo de incendios, incidentes con materiales peligrosos y escenarios de riesgos.</t>
  </si>
  <si>
    <t xml:space="preserve">Oficina de Control Interno </t>
  </si>
  <si>
    <t>Subdirección de Gestión Humana</t>
  </si>
  <si>
    <t>2-Implementar 100% del programa de capacitación, formación y entrenamiento al personal uniformado de la Unidad Administrativa Cuerpo Oficial de Bomberos de Bogotá</t>
  </si>
  <si>
    <t>222-Implementar al 100% un (1) programa de capacitación, formación y entrenamiento al personal en el marco de la Academia Bomberil de Bogotá</t>
  </si>
  <si>
    <t>Oficina Asesora de Planeación</t>
  </si>
  <si>
    <t>O232020200883159_Otros servicios de alojamiento y suministro de infraestructura en tecnología de la información (TI)</t>
  </si>
  <si>
    <t>2-Implementar 100 % de la arquitectura TI conforme a las necesidades de la UAECOB</t>
  </si>
  <si>
    <t>517-Implementar al 100% una estrategia de fortalecimiento de los sistemas de información para optimizar la gestión del Cuerpo Oficial de Bomberos</t>
  </si>
  <si>
    <t>O232020200883132_Servicios de soporte en tecnologías de la información (TI)</t>
  </si>
  <si>
    <t>1-Implementar 100 %  del modelo de seguridad y privacidad de la información en la UAECOB alineado a la Política de Gobierno Digital.</t>
  </si>
  <si>
    <t>O232020200668014_Servicios de gestión documental</t>
  </si>
  <si>
    <t>O21202020080282199_Otros servicios jurídicos n.c.p.</t>
  </si>
  <si>
    <t>Dirección-Comunicaciones y Prensa</t>
  </si>
  <si>
    <t>Dirección</t>
  </si>
  <si>
    <t>Oficina de Control Disciplinario Interno</t>
  </si>
  <si>
    <t>Subdirección Operativa</t>
  </si>
  <si>
    <t>6-Implementar 100% de un programa de renovación de equipo menor, herramientas, accesorios y elementos de protección personal en la UAECOB</t>
  </si>
  <si>
    <t xml:space="preserve">Proyecto </t>
  </si>
  <si>
    <t>Presupuesto 2024</t>
  </si>
  <si>
    <t>Total</t>
  </si>
  <si>
    <t>Proyecto</t>
  </si>
  <si>
    <t>Totales</t>
  </si>
  <si>
    <t>Total Dependencia</t>
  </si>
  <si>
    <t>Meta Producto</t>
  </si>
  <si>
    <t>Meta Proyecto</t>
  </si>
  <si>
    <t>Valor estimado</t>
  </si>
  <si>
    <t>PRESUPUESTO POR CONCEPTO DE GASTO INVERSION 2024 - UAECOB</t>
  </si>
  <si>
    <t>PRESUPUESTO GENERAL INVERSION 2024 - UAECOB</t>
  </si>
  <si>
    <t>PRESUPUESTO POR DEPENDENCIA INVERSION 2024 - UAECOB</t>
  </si>
  <si>
    <t>Concepto de Gasto</t>
  </si>
  <si>
    <t>PRESUPUESTO POR META INVERSION 2024 - UAECOB</t>
  </si>
  <si>
    <t>Proyecto 7658</t>
  </si>
  <si>
    <t>Proyecto 7655</t>
  </si>
  <si>
    <t>Proyecto 7637</t>
  </si>
  <si>
    <t>UNIDAD ADMINISTRATIVA ESPECIAL CUERPO OFICIAL DE BOMBEROS DE BOGOTÁ D.C.</t>
  </si>
  <si>
    <t>VIGENCIA:</t>
  </si>
  <si>
    <t>Fuente de Recursos</t>
  </si>
  <si>
    <t>plazo ejec Meses</t>
  </si>
  <si>
    <t>Modalidad de Selección</t>
  </si>
  <si>
    <t>Si Secop / No Secop</t>
  </si>
  <si>
    <t>Producto PMR</t>
  </si>
  <si>
    <t>Descripción Producto PMR</t>
  </si>
  <si>
    <t>Producto MGA</t>
  </si>
  <si>
    <t>Tipo de Contratación</t>
  </si>
  <si>
    <t>modalidad de selección</t>
  </si>
  <si>
    <t>POSPRE</t>
  </si>
  <si>
    <t>01 - licitación pública</t>
  </si>
  <si>
    <t>01 - orden de compra</t>
  </si>
  <si>
    <t>O23201010030208 Otra maquinaria para usos especiales y sus partes y piezas</t>
  </si>
  <si>
    <t>METAS PROYECTO FORTALECIMIENTO</t>
  </si>
  <si>
    <t>METAS PROYECTO MISIONAL</t>
  </si>
  <si>
    <t>02 - selec. abrev. menor cuantía</t>
  </si>
  <si>
    <t>02 - contratos interadministrativos</t>
  </si>
  <si>
    <t>O2320201003053543003 Aditivos para gasolina, aceites minerales y combustible en general</t>
  </si>
  <si>
    <t>1-Implementar el 100% de las actividades de seguimiento y control de los requisitos y directrices de las políticas del Modelo integrado de Planeación y Gestión - MIPG</t>
  </si>
  <si>
    <t>1-Implementación 6 estrategias de reducción del riesgo de incendios,  incidentes con materiales peligrosos y rescate en todas sus modalidades en la ciudad de Bogotá</t>
  </si>
  <si>
    <t>03 - selec. abrev. subasta inversa</t>
  </si>
  <si>
    <t>03 - contrato de prestacion de servicios</t>
  </si>
  <si>
    <t>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t>
  </si>
  <si>
    <t>2-Desarrollar un programa de renovación de equipos, herramientas, accesorios y elementos de protección personal en la UAECOB.</t>
  </si>
  <si>
    <t>04 - contratación mínima cuantía</t>
  </si>
  <si>
    <t>04 - contrato de consultoria</t>
  </si>
  <si>
    <t>O2320202005040554590 Otros servicios especializados de la construcción</t>
  </si>
  <si>
    <t>3-Implementar el 100% de los sistemas y modelos de gestión que defina la UAECOB en el marco del MIPG</t>
  </si>
  <si>
    <t>3-Desarrollar un programa de renovación de vehículos de la Unidad Administrativa Cuerpo Oficial de Bomberos de Bogotá.</t>
  </si>
  <si>
    <t>05 - contrato de obra</t>
  </si>
  <si>
    <t>4-Administrar, soportar y mantener el 100% del servicio de Herramientas de Colaboración y sistemas de información.</t>
  </si>
  <si>
    <t xml:space="preserve">4-Desarrollar 3 estrategias para el fortalecimiento de la logistica en la atención de emergencias. </t>
  </si>
  <si>
    <t>06 - concurso de méritos abierto</t>
  </si>
  <si>
    <t>06 - contrato de compraventa</t>
  </si>
  <si>
    <t>O232020200663393 Otros servicios de comidas contratadas</t>
  </si>
  <si>
    <t>5-Desarrollar el 100% de las acciones asociadas al fortalecimiento de la infraestructura tecnológica y de comunicaciones de la UAECOB</t>
  </si>
  <si>
    <t>5-Realizar 3 Estrategias de Investigación, desarrollo e innovación en gestión del riesgo</t>
  </si>
  <si>
    <t>09 - contratación directa</t>
  </si>
  <si>
    <t>07 - contrato de arrendamiento</t>
  </si>
  <si>
    <t>O232020200668014 Servicios de gestión documental</t>
  </si>
  <si>
    <t>6-Formular e Implementar 1 Plan Estratégico de Tecnologías de la Información y Transformación Digital de la UAECOB.</t>
  </si>
  <si>
    <t>6-Implementar un sistema de monitoreo y seguimiento a incidentes y emergencias para Bogotá, incluyendo cerros orientales</t>
  </si>
  <si>
    <t>10 - contratación directa menor cuantía</t>
  </si>
  <si>
    <t>08 - contrato de suministro</t>
  </si>
  <si>
    <t>7-Actualizar e implementar el 100% del Plan Anual de Seguridad y Privacidad de la Información.</t>
  </si>
  <si>
    <t>7-Adecuar 4 Sedes de la UAECOB</t>
  </si>
  <si>
    <t>17 - acuerdo marco de precios</t>
  </si>
  <si>
    <t>09 - convenio interadministrativo</t>
  </si>
  <si>
    <t>O232020200883132 Servicios de soporte en tecnologías de la información (TI)</t>
  </si>
  <si>
    <t>8-Implementar el 100% del programa de mantenimiento a las sedes de Bomberos de Bogotá</t>
  </si>
  <si>
    <t>8-Construir 1 sede de bomberos de la UAECOB</t>
  </si>
  <si>
    <t>91 - n/a acto administrativo (resolución, decreto, acuerdo, etc.)</t>
  </si>
  <si>
    <t>10 - licitacion publica</t>
  </si>
  <si>
    <t>O232020200883159 Otros servicios de alojamiento y suministro de infraestructura en tecnología de la información (TI)</t>
  </si>
  <si>
    <t>9-Fortalecer el 100% de la gestión administrativa de las áreas de apoyo al cumplimiento de la misionalidad de la UAECOB</t>
  </si>
  <si>
    <t>9-Implementar el 100% del programa de capacitación, formación y entrenamiento al personal uniformado de la Unidad Administrativa Cuerpo Oficial de Bomberos de Bogotá.</t>
  </si>
  <si>
    <t>11 - orden de prestacion de servicios</t>
  </si>
  <si>
    <t>O232020200883590 Otros servicios veterinarios</t>
  </si>
  <si>
    <t>10-Formular e Implementar una estrategia de comunicaciones en lo relacionado con la divulgación de estrategias, programas, proyectos y servicios a los grupos de interés, de la UAECOB</t>
  </si>
  <si>
    <t>10-Realizar 2 documentos de lineamientos técnicos para la construcción de estaciones de bomberos</t>
  </si>
  <si>
    <t>12 - resolucion</t>
  </si>
  <si>
    <t>O232020200883990 Otros servicios profesionales, técnicos y empresariales n.c.p.</t>
  </si>
  <si>
    <t>13 - orden de servicio</t>
  </si>
  <si>
    <t>14 - contrato de interventoria</t>
  </si>
  <si>
    <t>O232020200885250 Servicios de protección (guardas de seguridad)</t>
  </si>
  <si>
    <t>15 - contrato de seguros</t>
  </si>
  <si>
    <t>O232020200885330 Servicios de limpieza general</t>
  </si>
  <si>
    <t>16 - contrato de suministro de servicios</t>
  </si>
  <si>
    <t>17 - contrato de mantenimiento</t>
  </si>
  <si>
    <t>18 - contrato de obra publica</t>
  </si>
  <si>
    <t>19 - contrato de renovacion de licencias</t>
  </si>
  <si>
    <t>20 -contrato de servicios de consultoria</t>
  </si>
  <si>
    <t>21 - contrato de consultoria y obra</t>
  </si>
  <si>
    <t>22 - contrato de adquisicion de bienes</t>
  </si>
  <si>
    <t>23 - contrato de alquiler</t>
  </si>
  <si>
    <t>24 - contrato de servicio</t>
  </si>
  <si>
    <t>25 - contrato de prestacion de servicios profesionales</t>
  </si>
  <si>
    <t>26 - contrato de prestacion de servicios de apoyo a la gestion</t>
  </si>
  <si>
    <t>27 - contrato de prestacion de servicios de mantenimiento</t>
  </si>
  <si>
    <t>28 - contrato de ciencia y tecnologia</t>
  </si>
  <si>
    <t>Fortalecimiento institucional de la UAECOB para un gobierno confiable Bogotá D.C.</t>
  </si>
  <si>
    <t>Modernización de las capacidades del Cuerpo Oficial de Bomberos Bogotá D.C.</t>
  </si>
  <si>
    <t>Dirección comunicaciones y Prensa</t>
  </si>
  <si>
    <t>Dirección Tic</t>
  </si>
  <si>
    <t>Oficina de Control Interno</t>
  </si>
  <si>
    <t>Oficina Juridica</t>
  </si>
  <si>
    <t>Sub. Gestión Humana</t>
  </si>
  <si>
    <t>Sub. Gestión Corporativa</t>
  </si>
  <si>
    <t>Sub. Gestión Riesgos</t>
  </si>
  <si>
    <t>Sub. Logística</t>
  </si>
  <si>
    <t>Sub. Operativa</t>
  </si>
  <si>
    <t>O2320201003023262003 Catálogos, folletos y otras impresiones publicitarias</t>
  </si>
  <si>
    <t>fuente</t>
  </si>
  <si>
    <t>1-100-F001 VA-Recursos distrito</t>
  </si>
  <si>
    <t>1-601-F001 PAS-Otros distrito</t>
  </si>
  <si>
    <t>BPIN (AÑO+COD_PROYECTO)</t>
  </si>
  <si>
    <t>04</t>
  </si>
  <si>
    <t>Servicio de atención a incidentes y emergencias.</t>
  </si>
  <si>
    <t>05</t>
  </si>
  <si>
    <t>Servicio de capacitaciones en gestión del riesgo de incendios  a la ciudadania.</t>
  </si>
  <si>
    <t>11</t>
  </si>
  <si>
    <t>Infraestructura Tecnológica   (Sistemas de Información y Tecnologia)</t>
  </si>
  <si>
    <t>06</t>
  </si>
  <si>
    <t>Servicio de inspecciones técnicas realizadas</t>
  </si>
  <si>
    <t>07</t>
  </si>
  <si>
    <t>Servicio de formación en gestión del riesgo de incendios para el personal UAECOB</t>
  </si>
  <si>
    <t>08</t>
  </si>
  <si>
    <t>Infraestructura física, mantenimiento y dotación (Sedes construidas, mantenidas reforzadas)</t>
  </si>
  <si>
    <t>09</t>
  </si>
  <si>
    <t>Servicio de mantenimiento, dotación (HEA´s y equipo menor) y adquisición de vehiculos   especializados para la atención de emergencias.</t>
  </si>
  <si>
    <t>10</t>
  </si>
  <si>
    <t>Servicio de dotación y equipamento para el personal operativo</t>
  </si>
  <si>
    <t>12</t>
  </si>
  <si>
    <t>Servicio de apoyo   logístico  en eventos operativos y/o emergencias.</t>
  </si>
  <si>
    <t>13</t>
  </si>
  <si>
    <t>Servicios para la planeación y sistemas de gestión y comunicación estratégica</t>
  </si>
  <si>
    <t>Bogotá camina segura</t>
  </si>
  <si>
    <t>Sector_Programa MGA</t>
  </si>
  <si>
    <t>Descripción</t>
  </si>
  <si>
    <t>O230117</t>
  </si>
  <si>
    <t>4503</t>
  </si>
  <si>
    <t>4599</t>
  </si>
  <si>
    <t>Gobierno Territorial_ Gestión del riesgo de desastres y emergencias</t>
  </si>
  <si>
    <t>Gobierno Territorial_ Fortalecimiento a la gestión y dirección de la administración pública territorial</t>
  </si>
  <si>
    <t>Nombre del Proyecto BPIN</t>
  </si>
  <si>
    <t xml:space="preserve">Si Secop </t>
  </si>
  <si>
    <t>No Secop</t>
  </si>
  <si>
    <t>Código de proyecto de inversión, asociado a productos PMR y MGA</t>
  </si>
  <si>
    <t>código PEP</t>
  </si>
  <si>
    <t>8126-Fortalecimiento institucional de la UAECOB para un gobierno confiable Bogotá D.C.</t>
  </si>
  <si>
    <t>8173-Modernización de las capacidades del Cuerpo Oficial de Bomberos Bogotá D.C.</t>
  </si>
  <si>
    <t>Proyecto y nombre</t>
  </si>
  <si>
    <t>8126 1-Implementar el 100% de las actividades de seguimiento y control de los requisitos y directrices de las políticas del Modelo integrado de Planeación y Gestión - MIPG</t>
  </si>
  <si>
    <t>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t>
  </si>
  <si>
    <t>8126 3-Implementar el 100% de los sistemas y modelos de gestión que defina la UAECOB en el marco del MIPG</t>
  </si>
  <si>
    <t>8126 4-Administrar, soportar y mantener el 100% del servicio de Herramientas de Colaboración y sistemas de información.</t>
  </si>
  <si>
    <t>8126 5-Desarrollar el 100% de las acciones asociadas al fortalecimiento de la infraestructura tecnológica y de comunicaciones de la UAECOB</t>
  </si>
  <si>
    <t>8126 6-Formular e Implementar 1 Plan Estratégico de Tecnologías de la Información y Transformación Digital de la UAECOB.</t>
  </si>
  <si>
    <t>8126 7-Actualizar e implementar el 100% del Plan Anual de Seguridad y Privacidad de la Información.</t>
  </si>
  <si>
    <t>8126 8-Implementar el 100% del programa de mantenimiento a las sedes de Bomberos de Bogotá</t>
  </si>
  <si>
    <t>8126 9-Fortalecer el 100% de la gestión administrativa de las áreas de apoyo al cumplimiento de la misionalidad de la UAECOB</t>
  </si>
  <si>
    <t>8126 10-Formular e Implementar una estrategia de comunicaciones en lo relacionado con la divulgación de estrategias, programas, proyectos y servicios a los grupos de interés, de la UAECOB</t>
  </si>
  <si>
    <t>8173 1-Implementación 6 estrategias de reducción del riesgo de incendios,  incidentes con materiales peligrosos y rescate en todas sus modalidades en la ciudad de Bogotá</t>
  </si>
  <si>
    <t>8173 2-Desarrollar un programa de renovación de equipos, herramientas, accesorios y elementos de protección personal en la UAECOB.</t>
  </si>
  <si>
    <t>8173 3-Desarrollar un programa de renovación de vehículos de la Unidad Administrativa Cuerpo Oficial de Bomberos de Bogotá.</t>
  </si>
  <si>
    <t xml:space="preserve">8173 4-Desarrollar 3 estrategias para el fortalecimiento de la logistica en la atención de emergencias. </t>
  </si>
  <si>
    <t>8173 5-Realizar 3 Estrategias de Investigación, desarrollo e innovación en gestión del riesgo</t>
  </si>
  <si>
    <t>8173 6-Implementar un sistema de monitoreo y seguimiento a incidentes y emergencias para Bogotá, incluyendo cerros orientales</t>
  </si>
  <si>
    <t>8173 7-Adecuar 4 Sedes de la UAECOB</t>
  </si>
  <si>
    <t>8173 8-Construir 1 sede de bomberos de la UAECOB</t>
  </si>
  <si>
    <t>8173 9-Implementar el 100% del programa de capacitación, formación y entrenamiento al personal uniformado de la Unidad Administrativa Cuerpo Oficial de Bomberos de Bogotá.</t>
  </si>
  <si>
    <t>8173 10-Realizar 2 documentos de lineamientos técnicos para la construcción de estaciones de bomberos</t>
  </si>
  <si>
    <t>codigo PEP</t>
  </si>
  <si>
    <t>004</t>
  </si>
  <si>
    <t>002</t>
  </si>
  <si>
    <t>035</t>
  </si>
  <si>
    <t>018</t>
  </si>
  <si>
    <t>014</t>
  </si>
  <si>
    <t>015</t>
  </si>
  <si>
    <t>016</t>
  </si>
  <si>
    <t>007</t>
  </si>
  <si>
    <t>031</t>
  </si>
  <si>
    <t>023</t>
  </si>
  <si>
    <t>019</t>
  </si>
  <si>
    <t>Producto MGA2</t>
  </si>
  <si>
    <t>Descripción Producto MGA</t>
  </si>
  <si>
    <t>Servicio de atención a emergencias y desastres</t>
  </si>
  <si>
    <t>Servicio de educación informal</t>
  </si>
  <si>
    <t>Servicio prevención y control de incendios</t>
  </si>
  <si>
    <t>Estaciones de bomberos adecuadas</t>
  </si>
  <si>
    <t>Estaciones de bomberos construidas</t>
  </si>
  <si>
    <t>Sedes mantenidas</t>
  </si>
  <si>
    <t>Servicios tecnológicos</t>
  </si>
  <si>
    <t>Servicio de asistencia técnica</t>
  </si>
  <si>
    <t>Servicio de Implementación Sistemas de Gestión</t>
  </si>
  <si>
    <t>Documentos de planeación</t>
  </si>
  <si>
    <t>Documentos de lineamientos técnicos</t>
  </si>
  <si>
    <t>descripcion Producto MGA</t>
  </si>
  <si>
    <t>PM/0131/0104/45030040255</t>
  </si>
  <si>
    <t>PM/0131/0105/45030020255</t>
  </si>
  <si>
    <t>PM/0131/0105/45030350255</t>
  </si>
  <si>
    <t>PM/0131/0111/45030180255</t>
  </si>
  <si>
    <t>PM/0131/0106/45030350255</t>
  </si>
  <si>
    <t>PM/0131/0107/45030020255</t>
  </si>
  <si>
    <t>PM/0131/0108/45030140255</t>
  </si>
  <si>
    <t>PM/0131/0108/45030150255</t>
  </si>
  <si>
    <t>PM/0131/0108/45990160207</t>
  </si>
  <si>
    <t>PM/0131/0109/45030040255</t>
  </si>
  <si>
    <t>PM/0131/0110/45030040255</t>
  </si>
  <si>
    <t>PM/0131/0111/45990070207</t>
  </si>
  <si>
    <t>PM/0131/0112/45030040255</t>
  </si>
  <si>
    <t>PM/0131/0113/45990310207</t>
  </si>
  <si>
    <t>PM/0131/0113/45990230207</t>
  </si>
  <si>
    <t>PM/0131/0113/45990190207</t>
  </si>
  <si>
    <t>PM/0131/0108/45030310255</t>
  </si>
  <si>
    <t>concatenarMGA</t>
  </si>
  <si>
    <t>PMR MGA</t>
  </si>
  <si>
    <t>04-Servicio de atención a incidentes y emergencias. 004_Servicio de atención a emergencias y desastres</t>
  </si>
  <si>
    <t>05-Servicio de capacitaciones en gestión del riesgo de incendios  a la ciudadania. 002_Servicio de educación informal</t>
  </si>
  <si>
    <t>05-Servicio de capacitaciones en gestión del riesgo de incendios  a la ciudadania. 035_Servicio prevención y control de incendios</t>
  </si>
  <si>
    <t>11-Infraestructura Tecnológica   (Sistemas de Información y Tecnologia) 018_"Servicio de monitoreo y seguimiento para la gestión del riesgo"</t>
  </si>
  <si>
    <t>06-Servicio de inspecciones técnicas realizadas 035_Servicio prevención y control de incendios</t>
  </si>
  <si>
    <t>07-Servicio de formación en gestión del riesgo de incendios para el personal UAECOB 002_Servicio de educación informal</t>
  </si>
  <si>
    <t>08-Infraestructura física, mantenimiento y dotación (Sedes construidas, mantenidas reforzadas) 014_Estaciones de bomberos adecuadas</t>
  </si>
  <si>
    <t>08-Infraestructura física, mantenimiento y dotación (Sedes construidas, mantenidas reforzadas) 015_Estaciones de bomberos construidas</t>
  </si>
  <si>
    <t>08-Infraestructura física, mantenimiento y dotación (Sedes construidas, mantenidas reforzadas) 016_Sedes mantenidas</t>
  </si>
  <si>
    <t>09-Servicio de mantenimiento, dotación (HEA´s y equipo menor) y adquisición de vehiculos   especializados para la atención de emergencias. 004_Servicio de atención a emergencias y desastres</t>
  </si>
  <si>
    <t>10-Servicio de dotación y equipamento para el personal operativo 004_Servicio de atención a emergencias y desastres</t>
  </si>
  <si>
    <t>11-Infraestructura Tecnológica   (Sistemas de Información y Tecnologia) 007_Servicios tecnológicos</t>
  </si>
  <si>
    <t>12-Servicio de apoyo   logístico  en eventos operativos y/o emergencias. 004_Servicio de atención a emergencias y desastres</t>
  </si>
  <si>
    <t>13-Servicios para la planeación y sistemas de gestión y comunicación estratégica 031_Servicio de asistencia técnica</t>
  </si>
  <si>
    <t>13-Servicios para la planeación y sistemas de gestión y comunicación estratégica 023_Servicio de Implementación Sistemas de Gestión</t>
  </si>
  <si>
    <t>13-Servicios para la planeación y sistemas de gestión y comunicación estratégica 019_Documentos de planeación</t>
  </si>
  <si>
    <t>PEP</t>
  </si>
  <si>
    <t>031_</t>
  </si>
  <si>
    <t>08-Infraestructura física, mantenimiento y dotación (Sedes construidas, mantenidas reforzadas) 031__Documentos de lineamientos técnicos</t>
  </si>
  <si>
    <t>PM MGA conca</t>
  </si>
  <si>
    <t>PMR conca</t>
  </si>
  <si>
    <t>PRESUPUESTO FUNCIONAMIENTO PAA</t>
  </si>
  <si>
    <t>TOTAL PRESUPUESTO PAA</t>
  </si>
  <si>
    <t>-</t>
  </si>
  <si>
    <t>DEPENDENCIA</t>
  </si>
  <si>
    <t>TOTAL META</t>
  </si>
  <si>
    <t>pospre</t>
  </si>
  <si>
    <t>OAP</t>
  </si>
  <si>
    <t>O23011745992024020713031</t>
  </si>
  <si>
    <t>O23011745992024020713023</t>
  </si>
  <si>
    <t>Dirección TIC</t>
  </si>
  <si>
    <t>O23011745992024020711007</t>
  </si>
  <si>
    <t>O232020200883132 Servicios de soporte en tecnologías de la información (TI) (273.960.117) ORACLE 
O232020200883990 Otros servicios profesionales, técnicos y empresariales n.c.p. AUTERIDAD (208.000.000)</t>
  </si>
  <si>
    <t>O232020200883132 Servicios de soporte en tecnologías de la información (TI) (200.000.000) VIDEOBIND
O232020200883159_Otros servicios de alojamiento y suministro de infraestructura en tecnología de la información (TI) (726.338.572) ANTIVIRUS</t>
  </si>
  <si>
    <t>SGC</t>
  </si>
  <si>
    <t>O23011745992024020708016</t>
  </si>
  <si>
    <t>O2320202005040554590 Otros servicios especializados de la construcción (1.182.712.750)
O23202020088715999 Servicio de mantenimiento y reparación de otros equipos n.c.p. LAVADORAS (52.000.000)
O232020200883990 Otros servicios profesionales, técnicos y empresariales n.c.p. TRAMPA (5.000.000)</t>
  </si>
  <si>
    <t xml:space="preserve">Dirección </t>
  </si>
  <si>
    <t>OCDI</t>
  </si>
  <si>
    <t>OCI</t>
  </si>
  <si>
    <t>OJ</t>
  </si>
  <si>
    <t>O23011745992024020713019</t>
  </si>
  <si>
    <t/>
  </si>
  <si>
    <t>SGR</t>
  </si>
  <si>
    <t>O23011745032024025505002</t>
  </si>
  <si>
    <t>O23011745032024025505035</t>
  </si>
  <si>
    <t>O232020200883990 Otros servicios profesionales, técnicos y empresariales n.c.p. POLVORA</t>
  </si>
  <si>
    <t>O23011745032024025506035</t>
  </si>
  <si>
    <t>SO</t>
  </si>
  <si>
    <t>O23011745032024025504004</t>
  </si>
  <si>
    <t>O23011745032024025510004</t>
  </si>
  <si>
    <t>O23201010030208 Otra maquinaria para usos especiales y sus partes y piezas ELEMENTOS - ELECTRICO</t>
  </si>
  <si>
    <t>O23011745032024025509004</t>
  </si>
  <si>
    <t>SL</t>
  </si>
  <si>
    <t>O23011745032024025512004</t>
  </si>
  <si>
    <t>O23011745032024025511018</t>
  </si>
  <si>
    <t>O23011745032024025508014</t>
  </si>
  <si>
    <t>O2320202005040554590 Otros servicios especializados de la construcción INTERV KENNEDY</t>
  </si>
  <si>
    <t>O23011745032024025508015</t>
  </si>
  <si>
    <t>SGH</t>
  </si>
  <si>
    <t>O23011745032024025507002</t>
  </si>
  <si>
    <t>O232020200883990 Otros servicios profesionales, técnicos y empresariales n.c.p. BUCEO -  AUSTERIDAD (1.545.072.622)</t>
  </si>
  <si>
    <t>O23011745032024025508031</t>
  </si>
  <si>
    <t>TOTAL PROYECTO</t>
  </si>
  <si>
    <t>TOTAL PROYECTOS INVERSIÓN</t>
  </si>
  <si>
    <t>131- Funcionamiento</t>
  </si>
  <si>
    <t>No aplica</t>
  </si>
  <si>
    <t>No Aplica</t>
  </si>
  <si>
    <t>NA</t>
  </si>
  <si>
    <t>mas plazo ejec Días (si aplica)</t>
  </si>
  <si>
    <t>N/A</t>
  </si>
  <si>
    <t>N/A-N/A N/A_N/A</t>
  </si>
  <si>
    <t>Programado</t>
  </si>
  <si>
    <t>DISTRIBUCIÓN PPTAL PROYECTADA PAA VR 0</t>
  </si>
  <si>
    <t xml:space="preserve">proyecto </t>
  </si>
  <si>
    <t>Diferencia</t>
  </si>
  <si>
    <t>ARMONIZACION</t>
  </si>
  <si>
    <t>O23202020088714199 Servicio de mantenimiento y reparación de vehículos automotores n.c.p. MTTO VEHICULOS (3.850.000.000)
O23201010030208 Otra maquinaria para usos especiales y sus partes y piezas (600.000.000) FOX - ALINEACIÓN Y BALAN</t>
  </si>
  <si>
    <t>O21202020080787130 Servicios de mantenimiento y reparación de computa</t>
  </si>
  <si>
    <t>O21202020080484290 Otros servicios de telecomunicaciones vía Internet</t>
  </si>
  <si>
    <t>O21202020080383141 Servicios de diseño y desarrollo de aplicaciones en tecnologías de la información (TI)</t>
  </si>
  <si>
    <t>Etiquetas de fila</t>
  </si>
  <si>
    <t>Total general</t>
  </si>
  <si>
    <t>1-100-I087 VA-Sobretasa Bomberil</t>
  </si>
  <si>
    <t>O2120201002082823609    Uniformes de trabajo</t>
  </si>
  <si>
    <t xml:space="preserve"> </t>
  </si>
  <si>
    <t>8173 11-Gestionar el 100% de las necesidades de bienes y servicios a la infraestructura en funcionamiento</t>
  </si>
  <si>
    <t>O2320201003063694012 Recipientes de material plástico-canecas para la basura</t>
  </si>
  <si>
    <t>O2320201002072719002 Estandartes y banderas</t>
  </si>
  <si>
    <t>O2320201003023262002 Carteles y avisos</t>
  </si>
  <si>
    <t>O2320101004010102 Muebles del tipo utilizado en la oficina</t>
  </si>
  <si>
    <t>O2320201003073722102 Utensilios de loza para mesa y la cocina</t>
  </si>
  <si>
    <t>1-200-I079  RB-Sobretasa Bomberil</t>
  </si>
  <si>
    <t>PLAN ANUAL DE ADQUISICIONES 2026</t>
  </si>
  <si>
    <t>NIT: 899.999.061-9</t>
  </si>
  <si>
    <t>Id Interno</t>
  </si>
  <si>
    <t>Objeto de la contratación</t>
  </si>
  <si>
    <t>TIPO DE CONTRATO</t>
  </si>
  <si>
    <t>TH</t>
  </si>
  <si>
    <t>tipo de Contrato (TH talento humano - B/S bienes y/o servicios)</t>
  </si>
  <si>
    <t>Mes estimado de inicio de ejecución</t>
  </si>
  <si>
    <t>Dependencia Solicitante</t>
  </si>
  <si>
    <t>Responsable del Proceso</t>
  </si>
  <si>
    <t>Proyecto y nombre Asociado</t>
  </si>
  <si>
    <t>Gerente del Proyecto Asociado</t>
  </si>
  <si>
    <t>Objeto de contratacion CDP</t>
  </si>
  <si>
    <t>meta objeto</t>
  </si>
  <si>
    <t>meta objeto2</t>
  </si>
  <si>
    <t>ENERO</t>
  </si>
  <si>
    <t>FEBRERO</t>
  </si>
  <si>
    <t>MARZO</t>
  </si>
  <si>
    <t>ABRIL</t>
  </si>
  <si>
    <t>MAYO</t>
  </si>
  <si>
    <t>JUNIO</t>
  </si>
  <si>
    <t>JULIO</t>
  </si>
  <si>
    <t>AGOSTO</t>
  </si>
  <si>
    <t>SEPTIEMBRE</t>
  </si>
  <si>
    <t>OCTUBRE</t>
  </si>
  <si>
    <t>NOVIEMBRE</t>
  </si>
  <si>
    <t>DICIEMBRE</t>
  </si>
  <si>
    <t>O232020200991191 Servicios administrativos relacionados con los trabajadores estatales</t>
  </si>
  <si>
    <t>O232020200883449 Otros servicios de ensayos y análisis técnicos</t>
  </si>
  <si>
    <t>O23202020088714102 Servicio de mantenimiento y reparación de vehículos automóviles</t>
  </si>
  <si>
    <t xml:space="preserve">Infraestructura física misional construida mantenida y dotada </t>
  </si>
  <si>
    <t>Infraestructura Tecnológica misional (Sistemas de Información y Tecnología)</t>
  </si>
  <si>
    <t>Servicio de monitoreo y seguimiento para la gestión del riesgo</t>
  </si>
  <si>
    <t>14-Infraestructura física misional construida mantenida y dotada  014_Estaciones de bomberos adecuadas</t>
  </si>
  <si>
    <t>PM/0131/0114/45030140255</t>
  </si>
  <si>
    <t>15-Infraestructura Tecnológica misional (Sistemas de Información y Tecnología) 004_Servicio de atención a emergencias y desastres</t>
  </si>
  <si>
    <t>PM/0131/0115/45030040255</t>
  </si>
  <si>
    <t>PM/0131/0116/45030180255</t>
  </si>
  <si>
    <t>¿Se requieren vigencias futuras?</t>
  </si>
  <si>
    <t>SI</t>
  </si>
  <si>
    <t>NO</t>
  </si>
  <si>
    <t>¿vigencia futuras?</t>
  </si>
  <si>
    <t>Valor apropiacion vigencia actual</t>
  </si>
  <si>
    <t>Paula Ximena Henao Escobar</t>
  </si>
  <si>
    <t>BS</t>
  </si>
  <si>
    <t>Prestar los servicios profesionales jurídicos especializados para orientar y apoyar los procesos de contratación en sus diferentes etapas adelantados por la Oficina Jurídica, tendientes a garantizar las necesidades propias de la UAECOB</t>
  </si>
  <si>
    <t>Prestar los servicios profesionales jurídicos especializados en la Oficina Jurídica que garantice la verificación de la legalidad, en apoyo a cada una de las actuaciones a cargo de esta Oficina.</t>
  </si>
  <si>
    <t>Prestar servicios profesionales para apoyar en la estructuración de las acciones de mejora, seguimiento  a la gestión contractual de la Entidad y demás procedimientos, en el marco de las funciones de la Oficina Jurídica</t>
  </si>
  <si>
    <t>Prestar servicios profesionales para apoyar en la estructuración de las acciones de mejora, elaboración de informes y soporte de las funciones administrativas y de mejora</t>
  </si>
  <si>
    <t>Prestar los servicios profesionales jurídicos especializados para apoyar el desarrollo de las funciones de la Oficina Jurídica</t>
  </si>
  <si>
    <t>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t>
  </si>
  <si>
    <t>Prestar servicios profesionales jurídicos para orientar y apoyar los procesos de contratación gestionados por la Oficina Jurídica, en el marco de las actividades propias de la gestión contractual, con el objetivo de garantizar el cumplimiento de las necesidades de la UAECOB.</t>
  </si>
  <si>
    <t>Prestar los servicios profesionales para apoyar las actividades propias de la gestión contractual a cargo de la Oficina Jurídica, en función de las necesidades identificadas por la entidad y con el propósito de garantizar el cumplimiento de su misionalidad.</t>
  </si>
  <si>
    <t>Prestar los servicios profesionales para realizar el acompañamiento administrativo y financiero en temas de liquidación y cierre de expedientes, como demás actuaciones administrativas requeridas de los procesos contractuales</t>
  </si>
  <si>
    <t>Prestar los servicios profesionales especializados para la representación judicial  de la Entidad y la prevención del daño antijurídico.</t>
  </si>
  <si>
    <t>Prestar los servicios de apoyo para las gestiones administrativas requeridas en la Oficina Jurídica.</t>
  </si>
  <si>
    <t>Prestar los servicios de apoyo para las gestiones documentales y administrativas requerida por la Oficina  Jurídica.</t>
  </si>
  <si>
    <t>Prestar los servicios profesionales para apoyar la gestión de la información y presupuestal y elaborar los informes reglamentarios que la Oficina Jurídica debe presentar a los entes de control, respuestas a la ciudadanía y otros informes que den cuanta de su gestión.</t>
  </si>
  <si>
    <t>Prestar servicios profesionales para realizar la gestión de tramites y actividades que se requieran en los diferentes procesos disciplinarios propios de la etapa de juzgamiento de la Oficina Jurídica en la UAECOB</t>
  </si>
  <si>
    <t>Prestar los servicios profesionales para apoyar la depuración de la cartera de cobro coactivo, así como actividades propias de la defensa judicial de la Entidad y demas actiuaciones relacionadas que requiera la Oficina Jurídica</t>
  </si>
  <si>
    <t>Prestación de servicios profesionales jurídicos para orientar y apoyar el trámite y la gestión de los procesos disciplinarios que se adelanten en la Oficina Jurídica de la Unidad Administrativa Especial Cuerpo Oficial de Bomberos Bogotá</t>
  </si>
  <si>
    <t>Prestar los servicios profesionales jurídicos para apoyar las actuaciones procesales y procedimentales de la Oficina Jurídica</t>
  </si>
  <si>
    <t>Mónica María Pérez Barragán</t>
  </si>
  <si>
    <t>Yenire Yohansy Lozano Ascanio</t>
  </si>
  <si>
    <t>Fatima Veronica Quintero Nuñez</t>
  </si>
  <si>
    <t>Prestar servicios profesionales jurídicos para apoyar la instrucción y demás actuaciones que deban surtirse en los procesos disciplinarios adelantados por la Oficina de Control Disciplinario Interno.</t>
  </si>
  <si>
    <t xml:space="preserve">Prestar servicios profesionales para ejercer las labores de secretaría común y actividades jurídicas que requieren las actuaciones disciplinarias en etapa de instrucción adelantadas por la Oficina de Control Disciplinario Interno.	</t>
  </si>
  <si>
    <t>Prestar los servicios profesionales como abogado en la Oficina de Control Interno para el desarrollo del Plan Anual de Auditorías.</t>
  </si>
  <si>
    <t>Prestar los servicios profesionales como contador público en la Oficina de Control Interno para el desarrollo del Plan Anual de Auditorías.</t>
  </si>
  <si>
    <t>Prestar los servicios profesionales en la Oficina de Control Interno para el desarrollo del Plan Anual de Auditorías.</t>
  </si>
  <si>
    <t>Prestar servicios de apoyo a la gestión como técnico en la Oficina de Control Interno para ejecutar procesos y procedimientos administrativos y asistenciales teniendo en cuenta el Plan Anual de Auditorías.</t>
  </si>
  <si>
    <t>Contratar la prestación del servicio de monitoreo, control y seguimiento satelital a los vehículos de propiedad de la U.A.E. Cuerpo Oficial de Bomberos de Bogotá - TIC</t>
  </si>
  <si>
    <t>Contratar el servicio de actualización y soporte de licenciamiento ArcGIS para la U.A.E. Cuerpo Oficial de Bomberos de Bogotá.- TIC</t>
  </si>
  <si>
    <t>Contratar la renovación de garantía y soporte de fabrica de los equipos activos que hacen parte de la infraestructura tecnológica de la U.A.E. Cuerpo Oficial de Bomberos de Bogotá.</t>
  </si>
  <si>
    <t>Contratar el servicio de mantenimiento, soporte técnico y actualización del aplicativo PCT, utilizado por la UAE Cuerpo Oficial de Bomberos de Bogota - TIC</t>
  </si>
  <si>
    <t xml:space="preserve">83121700; 83111600; 43221700; 25173100;  81112000; 32101600 </t>
  </si>
  <si>
    <t>43191500
43221500
43222800
81161700
72151600</t>
  </si>
  <si>
    <t>72151607;72103302</t>
  </si>
  <si>
    <t>72151500; 72101500; 731521000; 39121600; 39121000; 72151500; 72101500; 73152100.</t>
  </si>
  <si>
    <t>81112200;81112201</t>
  </si>
  <si>
    <t>Jose Andres Ponce Caicedo</t>
  </si>
  <si>
    <t>SGH - Prestar servicios profesionales en la Subdirección de Gestión Humana de la UAE Cuerpo Oficial de Bomberos de Bogotá, apoyando la ejecución de las actividades relacionadas con la permanencia del personal de planta, conforme a los planes y lineamientos definidos por Desarrollo Organizacional.</t>
  </si>
  <si>
    <t>SGH - Prestar servicios de apoyo a la gestión en la Subdirección de Gestión Humana de la UAE Cuerpo Oficial de Bomberos de Bogotá, para el cumplimiento de las actividades de actualización de registros administrativos y de gestión documental a cargo de Desarrollo Organizacional, conforme a los lineamientos institucionales.</t>
  </si>
  <si>
    <t>SGH - Prestar servicios profesionales en la Subdirección de Gestión Humana de la UAE Cuerpo Oficial de Bomberos de Bogotá, para apoyar el desarrollo de actividades relacionadas con la actualización de registros administrativos, el fortalecimiento del clima y ambiente laboral y la ejecución de planes institucionales, en el marco de las funciones para el desarrollo organizacional.</t>
  </si>
  <si>
    <t>SGH - Prestar servicios profesionales en la Subdirección de Gestión Humana de la UAE Cuerpo Oficial de Bomberos de Bogotá, para apoyar el desarrollo de actividades relacionadas con los procesos de vinculación y permanencia del personal de la entidad, así como en las acciones a cargo del desarrollo organizacional.</t>
  </si>
  <si>
    <t>SGH - Prestar servicios de apoyo a la gestión en la Subdirección de Gestión Humana de la UAE Cuerpo Oficial de Bomberos de Bogotá, en el desarrollo del proceso de recobro de incapacidades y de los subprocesos relacionados, de conformidad con la normatividad y lineamientos institucionales vigentes.</t>
  </si>
  <si>
    <t>SGH - Prestar servicios profesionales en la Subdirección de Gestión Humana de la UAE Cuerpo Oficial de Bomberos de Bogotá, para apoyar la gestión del proceso de ausentismo, recobro de incapacidades y los subprocesos directamente relacionados, en cumplimiento de la normatividad y lineamientos institucionales vigentes.</t>
  </si>
  <si>
    <t>SGH - Prestar servicios profesionales en la Subdirección de Gestión Humana de la UAE Cuerpo Oficial de Bomberos de Bogotá D.C., para apoyar la gestión relacionada con cesantías, expedición de certificaciones y situaciones administrativas de los servidores de la entidad, en cumplimiento de la normatividad y lineamientos institucionales vigentes.</t>
  </si>
  <si>
    <t>SGH - Prestar servicios profesionales en la Subdirección de Gestión Humana de la UAE Cuerpo Oficial de Bomberos de Bogotá, para apoyar las actividades relacionadas con la administración de personal, en el marco de la normatividad y lineamientos institucionales vigentes.</t>
  </si>
  <si>
    <t>SGH - Prestar servicios profesionales en la Subdirección de Gestión Humana de la UAE Cuerpo Oficial de Bomberos de Bogotá, para apoyar el proceso de liquidación de demandas y conciliaciones administrativas, así como el proceso de recobro de incapacidades, en cumplimiento de la normatividad y lineamientos institucionales vigentes.</t>
  </si>
  <si>
    <t>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t>
  </si>
  <si>
    <t>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establecidos.</t>
  </si>
  <si>
    <t>SGH -  Prestar servicios profesionales a la Subdirección de Gestión Humana de la UAE Cuerpo Oficial de Bomberos de Bogotá, para el apoyo en el cumplimiento de las actividades del Sistema de Gestión de Seguridad y Salud en el Trabajo (SG-SST) de la entidad, en la línea de seguridad e higiene industrial, mediante la actualización y ejecución de la documentación y procedimientos, conforme a la normatividad vigente.</t>
  </si>
  <si>
    <t>SGH - Prestar servicios profesionales en la Subdirección de Gestión Humana de la UAE Cuerpo Oficial de Bomberos de Bogotá, en el apoyo en la consolidación, ejecución, administración, seguimiento y evaluación del Sistema de Gestión de Seguridad y Salud en el Trabajo (SG-SST),  en la línea de seguridad e higiene industrial, conforme a la normatividad vigente y los lineamientos institucionales.</t>
  </si>
  <si>
    <t>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de conformidad con la normatividad vigente y los lineamientos institucionales.</t>
  </si>
  <si>
    <t>SGH - Prestar servicios profesionales en la Subdirección de Gestión Humana de la UAE Cuerpo Oficial de Bomberos de Bogotá, en el apoyo en la consolidación, ejecución, administración, seguimiento y evaluación del Sistema de Gestión de Seguridad y Salud en el Trabajo (SG-SST),  conforme a la normatividad vigente y los lineamientos institucionales.</t>
  </si>
  <si>
    <t>SGH – Prestar servicios profesionales en la Subdirección de Gestión Humana de la UAE Cuerpo Oficial de Bomberos de Bogotá, para apoyar la ejecución de las actividades del Sistema de Gestión de Seguridad y Salud en el Trabajo (SG-SST) y de los programas de vigilancia epidemiológica, conforme a la normatividad vigente y los lineamientos institucionales.</t>
  </si>
  <si>
    <t>SGH-Prestar servicios profesionales para acompañar a la Subdirección de Gestión Humana de la UAE Cuerpo Oficial de Bomberos de Bogotá en el desarrollo de las actividades derivadas de la actuación del Comité de Mujer y Género, en el marco de la implementación de políticas institucionales de equidad, inclusión y enfoque diferencial.</t>
  </si>
  <si>
    <t>SGH - Prestar servicios profesionales en la Subdirección de Gestión Humana de la UAE Cuerpo Oficial de Bomberos de Bogotá, para apoyar la gestión de la comunicación interna y externa, mediante el desarrollo de estrategias, contenidos y acciones orientadas al fortalecimiento de la cultura organizacional y la divulgación institucional, conforme a los lineamientos vigentes.</t>
  </si>
  <si>
    <t>SGH - Prestar servicios profesionales en la Subdirección de Gestión Humana de la UAE Cuerpo Oficial de Bomberos de Bogotá, para apoyar la construcción, revisión y actualización de las políticas, protocolos y procedimientos asociados al desarrollo del Talento Humano, con el fin de evaluar su eficiencia, eficacia y cumplimiento de la normatividad vigente.</t>
  </si>
  <si>
    <t>SGH - Prestar servicios profesionales en la Subdirección de Gestión Humana de la UAE Cuerpo Oficial de Bomberos de Bogotá, para acompañar la planeación, trámite y seguimiento de los aspectos presupuestales, financieros y contractuales a cargo de la dependencia, conforme a la normatividad vigente y los lineamientos institucionales.</t>
  </si>
  <si>
    <t>SGH - Prestar servicios profesionales especializados para acompañar a la Subdirección de Gestión Humana en el desarrollo de las actividades relacionadas con el plan de auditorías internas y externas que se efectúen a los procesos, procedimientos y contratos a cargo de la dependencia</t>
  </si>
  <si>
    <t>SGH - Prestar sus servicios profesionales a la Subdirección de Gestión Humana de la UAE Cuerpo Oficial de Bomberos de Bogotá D.C.,mediante la gestión contractual y presupuestal, asegurando el cumplimiento de la normatividad vigente y la adecuada planeación, ejecución y control de los recursos asignados.</t>
  </si>
  <si>
    <t>SGH- Prestar servicios profesionales para apoyar a la Subdirección de Gestión Humana de la UAE Cuerpo Oficial de Bomberos de Bogotá D.C., en los trámites y gestiones relacionados con la información financiera, contable y presupuestal que sirvan de base de las etapas precontractuales, contractuales y poscontractuales de los procesos a cargo de la dependencia.</t>
  </si>
  <si>
    <t>SGH - Prestar sus servicios profesionales especializados para apoyar a la Subdirección de Gestión Humana de la UAE Cuerpo Oficial de Bomberos de Bogotá D.C., mediante el seguimiento y apoyo a la coordinación, control del desarrollo de actividades de carácter transversal en los procesos a cargo de la dependencia, en especial aquellos relacionados con el fortalecimiento de los procesos de formación, con el fin de contribuir a la eficiencia, calidad y mejora continua de la gestión institucional.</t>
  </si>
  <si>
    <t>SGH - Garantizar los recursos para movilización efectiva del personal operativo en la atención de emergencias</t>
  </si>
  <si>
    <t xml:space="preserve">SGH - Garantizar los recursos para viáticos y adquisición de tiquetes, con el fin de permitir el desplazamiento del personal en desarrollo de actividades misionales, operativas o de capacitación  </t>
  </si>
  <si>
    <t>SGH- Adquisición de material bibliográfico de consulta para estudio y capacitación, que servirá como base de la biblioteca para la academia de la UAE Cuerpo Oficial de Bomberos de Bogotá</t>
  </si>
  <si>
    <t>46161707,46191605, 46191609, 27111604, 46191603, 30191501, 46161715,  46201001; 42172201; 42171610; 42171612; 46181504; 46181537; 46201002; 42301502, 27111801, 27112124, 27112807, 27113101, 46161701, 46161714, 46161715, 46182304, 46182306 </t>
  </si>
  <si>
    <t>86101600, 86101700, 86101800, 86111600, 86141500,  86121800, 80111500,86131800, 86101711</t>
  </si>
  <si>
    <t>Manuel Eduardo Castillo Guzman</t>
  </si>
  <si>
    <t>Contratar los servicios de recolección, manipulación, almacenamiento temporal, transporte y disposición final (destrucción o devolución) de pólvora, fuegos artificiales, globos y demás artículos pirotécnicos incautados por las autoridades competentes en el Distrito Capital_SGR.</t>
  </si>
  <si>
    <t>ADICIÓN Y PRÓRROGA al contrato de prestación de servicios # 540-2025, cuyo objeto es: "Prestación de servicios de apoyo a la gestión para ejecutar actividades administrativas y asistenciales, así como el diligenciamiento y seguimiento de las solicitudes en las herramientas de gestión de los procedimientos a cargo de la subdirección operativa -s.o".</t>
  </si>
  <si>
    <t>ADICIÓN Y PRÓRROGA al contrato de prestación de servicios # 118-2025, cuyo objeto es: "prestación de servicios profesionales para generar información de valor e instrumentos de seguimiento y control a partir de los datos asociados a la ejecución de los procesos, planes y proyectos adelantados en la dependencia. s.o."</t>
  </si>
  <si>
    <t>ADICIÓN Y PRÓRROGA al contrato de prestación de servicios # 359-2025, cuyo objeto es: Prestación de servicios profesionales para el fortalecimiento de la Subdirección Operativa, mediante la articulación estratégica con entidades del orden distrital y alcaldías locales, la optimización de procesos operativos y técnicos, y la implementación de acciones orientadas al mejoramiento de la gestión de la dependencia.</t>
  </si>
  <si>
    <t>ADICIÓN Y PRÓRROGA al contrato de prestación de servicios # 458-2025, cuyo objeto es:Prestación de servicios profesionales jurídicos a la Subdirección Operativa para el desarrollo de las actividades de gestión asociadas al proceso de manejo, así como el acompañamiento en la implementación, reporte y monitoreo de las diferentes funciones y planes a cargo de la dependencia</t>
  </si>
  <si>
    <t>ADICIÓN Y PRÓRROGA al contrato de prestación de servicios # 505-2025, cuyo objeto es: Prestar servicios de asesoría jurídica especializada en la estructuración, seguimiento y revisión de  las acciones, actividades, procesos contractuales y procedimientos asociados al proceso de manejo a cargo de la Subdirección Operativa.</t>
  </si>
  <si>
    <t>ADICIÓN Y PRÓRROGA al contrato de prestación de servicios # 367-2025, cuyo objeto es:Prestación de servicios profesionales para apoyar a la Subdirección Operativa en el levantamiento de información y registro de novedades sobre herramientas tecnológicas, así como en la gestión y optimización de procesos tecnológicos, operativos y administrativos, en articulación con las estaciones, grupos especializados y demás áreas de la entidad S.O.</t>
  </si>
  <si>
    <t>ADICIÓN Y PRÓRROGA al contrato de prestación de servicios # 373-2025, cuyo objeto es: Prestación de servicios profesionales para apoyar a la Subdirección Operativa en el manejo de bases de datos, insumos de respuesta, articulación y gestión de información, automatización de los procedimientos y monitoreo del correcto funcionamiento de las aplicaciones dispuestas para los procesos de la dependencia S.O.</t>
  </si>
  <si>
    <t>ADICIÓN Y PRÓRROGA al contrato de prestación de servicios # 412-2025, cuyo objeto es:Prestar los servicios profesionales para apoyar a la Subdirección Operativa en el fortalecimiento de los procesos de formación y capacitación al personal operativo y administrativo, en articulación con la academia y demás áreas de la entidad S.O.</t>
  </si>
  <si>
    <t>ADICIÓN Y PRÓRROGA al contrato de prestación de servicios # 138-2025, cuyo objeto es:prestación de servicios profesionales para realizar la consolidación, seguimiento, control y reporte de los planes, proyectos y programas de inversión e indicadores a cargo de la subdirección operativa s.o.</t>
  </si>
  <si>
    <t>ADICIÓN Y PRÓRROGA al contrato de prestación de servicios # 289-2025, cuyo objeto es:prestación de servicios profesionales para la estructuación de fichas técnicas e identificación de necesidades técnicas requeridas por la entidad con base en la atención de emergencias y requerimientos internos y externos - s.o</t>
  </si>
  <si>
    <t>ADICIÓN Y PRÓRROGA al contrato de prestación de servicios # 313-2025, cuyo objeto es: Prestación de servicios profesionales para apoyar los procesos contractuales de la Subdirección Operativa en todas sus etapas y apoyo técnico en los proyectos y procesos de la dependencia S.O.</t>
  </si>
  <si>
    <t>Pago pasivo exigible Subdirección Operativa</t>
  </si>
  <si>
    <t>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t>
  </si>
  <si>
    <t>Omer Mauricio Rivera Ruiz</t>
  </si>
  <si>
    <t>William Tovar Segura</t>
  </si>
  <si>
    <t>Mantenimiento correctivo y preventivo de los equipos menores con suministro, repuestos, accesorios e insumos de propiedad de la UAECOB. – SBLG </t>
  </si>
  <si>
    <t>31261500; 31161500; 31161600; 31162300; 31162800; 31171500; 31171700; 39121600; 27121600;72101509; 26101700: 26101900; 15121500; 72101517; 72151511; 72154105 72154302; 73152108; 73152112</t>
  </si>
  <si>
    <t>46161600;72101509;73152108;46191600</t>
  </si>
  <si>
    <t>Proveer el suministro de elementos de bioseguridad e insumos médicos básicos y otros para la atención de emergencias. - SBLG</t>
  </si>
  <si>
    <t>42141501;42141502;42141503;42142101;42142103;42142105;42142108;42172010;42172013;42172016;42172201;42281502;42291902</t>
  </si>
  <si>
    <t>Suministro de alimentación e hidratación para el cuerpo operativo en la atención de emergencias, entrenamientos, capacitaciones y actividades de prevención.-SBLG </t>
  </si>
  <si>
    <t>90101800;90101600;50192700;50112000;50202311;50201709;50161509;50192110;93131602; 50161500; 50192100; 50181900; 50101700.</t>
  </si>
  <si>
    <t>Contratar el suministro de alimentación para los caninos del cuerpo oficial y animales rescatados por la U.A.E. del Cuerpo Oficial de Bomberos de Bogotá –  SBLG</t>
  </si>
  <si>
    <t>10121801; 10121802; 10121804</t>
  </si>
  <si>
    <t>Suministrar los repuestos, accesorios e insumos de los equipos de rescate vehicular liviano y pesado marca LUKAS-  SBLG</t>
  </si>
  <si>
    <t>23191200; 23153100; 23271800; 26121600; 27131600; 26101700; 31162800; 31163000; 31163100; 31171500; 31171700; 31191500; 31201600; 40141700; 31121700; 26111700</t>
  </si>
  <si>
    <t>Prestar el servicio de mantenimiento preventivo y correctivo, incluido el suministro de repuestos e insumos y mano de obra especializada para los equipos detectores de atmosfera y respiración autónoma marca Dräger, propiedad de la U.A.E. Cuerpo Oficial de Bomberos de Bogotá - SBLG</t>
  </si>
  <si>
    <t>46182005; 46171613; 72101509.</t>
  </si>
  <si>
    <t>Prestación de servicios médicos veterinarios, con suministro de medicamentos e insumos veterinarios y otros, para los caninos de la U.A.E. Cuerpo Oficial de Bomberos de Bogotá -  SBLG</t>
  </si>
  <si>
    <t>70122002; 70122005; 70122006; 70122007; 70122008; 70122009; 70122010; 10110000; 42120000;70122001.</t>
  </si>
  <si>
    <t>Prestar el servicio de mantenimiento preventivo y correctivo de los Equipos de Rescate Vehicular HOLMATRO propiedad de la UAECOB, incluido el suministro de repuestos, insumos y mano de obra especializada -  SBLG</t>
  </si>
  <si>
    <t>72101509;46191600</t>
  </si>
  <si>
    <t>Prestar el servicio de mantenimiento preventivo y correctivo de los compresores BAUER propiedad de la U.A.E. Cuerpo Oficial de Bomberos de Bogotá, incluido el suministro de repuestos, insumos y mano de obra especializada.  - SBLG</t>
  </si>
  <si>
    <t>46191506;46191601</t>
  </si>
  <si>
    <t>Prestación de servicios profesionales para la gestión, seguimiento y control administrativo, técnico y operativo del proceso de mantenimiento del parque automotor a cargo de la Subdirección Logística - SBLG.</t>
  </si>
  <si>
    <t>Prestar servicio de apoyo a la gestión para asistir a la Subdirección Logística en el seguimiento técnico y administrativo de los mantenimientos requeridos en la Subdirección Logística - SBLG</t>
  </si>
  <si>
    <t>Prestación de servicios profesionales para realizar el seguimiento y monitoreo a los diferentes procesos y procedimientos del equipo menor a cargo de la Subdirección Logística - SBLG</t>
  </si>
  <si>
    <t>78121600;78131800;92111600;
72141500</t>
  </si>
  <si>
    <t>Adquisición de suministros y elementos de identificación institucional para el fortalecimiento de los procesos misionales de la Subdirección de Gestión del Riesgo_SGR</t>
  </si>
  <si>
    <t>Adquisición de insumos y materias primas para la producción de materiales impresos en artes gráficas_ SGR.</t>
  </si>
  <si>
    <t>Prestar servicios profesionales para apoyar la planeación y gestión de las  estrategias de reducción y/o conocimiento del riesgo  para la Subdirección de Gestión del Riesgo._SGR</t>
  </si>
  <si>
    <t>Prestar servicios profesionales en  los componentes tecnológicos e informáticos relacionados con los aspectos misionales de la Subdirección de Gestión del Riesgo._SGR</t>
  </si>
  <si>
    <t>Prestar servicios de apoyo para el seguimiento y respuesta de requerimientos ciudadanos relacionados con la misionalidad de la Subdirección de Gestión del Riesgo_SGR</t>
  </si>
  <si>
    <t>Prestar servicios profesionales en la gestión misional mediante el  análisis y seguimiento financiero de la Subdirección de Gestión del Riesgo_SGR</t>
  </si>
  <si>
    <t>Prestar servicios profesionales para la gestión misional  mediante la estructuración y seguimiento de procesos contractuales y asuntos jurídicos de la Subdirección de Gestión del Riesgo_SGR</t>
  </si>
  <si>
    <t xml:space="preserve">Prestar servicios profesionales para la gestión misional en sus componentes técnico, administrativo y financiero de la Subdirección de Gestión del Riesgo_SGR. </t>
  </si>
  <si>
    <t>Prestar servicios profesionales  liderando las actividades del proceso de inspecciones técnicas de la subdireccion de gestion del riesgo.._SGR</t>
  </si>
  <si>
    <t>Prestar  servicios profesionales en las actividades relacionadas con la emision de conceptos a cargo de la Subdirección de Gestión del Riesgo._SGR</t>
  </si>
  <si>
    <t>Prestarservicios profesionales en las actividades relacionadas con la emision de conceptos a cargo de la Subdirección de Gestión del Riesgo._SGR</t>
  </si>
  <si>
    <t>Prestar  servicios de apoyo tecnico para realizar las inspecciones relacionadas con la emision de conceptos a cargo de la Subdirección de Gestión del Riesgo._SGR</t>
  </si>
  <si>
    <t xml:space="preserve">  Prestar  servicios de apoyo tecnico para realizar las inspecciones relacionadas con la emision de conceptos a cargo de la Subdirección de Gestión del Riesgo._SGR</t>
  </si>
  <si>
    <t>Prestar servicios profesionales liderando las actividades de Programas y Campañas de Prevención para la Subdirección de Gestión del Riesgo._SGR</t>
  </si>
  <si>
    <t>Prestar servicios profesionales en las actividades de Programas y Campañas de Prevención para la Subdirección de Gestión del Riesgo._SGR</t>
  </si>
  <si>
    <t>Prestar servicios de apoyo en las actividades de Programas y Campañas de Prevención para la Subdirección de Gestión del Riesgo. _SGR</t>
  </si>
  <si>
    <t>Prestar servicios apoyo técnico para el desarrollo de los contenidos graficos, piezas comunicativa y de imagen institucional para la Subdirección de Gestión del riesgo._SGR</t>
  </si>
  <si>
    <t>Prestar servicios profesionales  liderando los procesos de formacion y capacitacion de la subdirección de gestión del riesgo._SGR</t>
  </si>
  <si>
    <t>Prestar servicios profesionales en los procesos de formacion y capacitacion de la subdirección de gestión del riesgo._SGR</t>
  </si>
  <si>
    <t>Prestar servicios profesionales liderando las actividades de identificacion y caracterizacion  de escenarios  de riesgos a cargo de la Subdirección de Gestión del Riesgo._SGR</t>
  </si>
  <si>
    <t>Prestar servicios profesionales en las actividades de identificacion y caracterizacion  de escenarios  de riesgos a cargo de la Subdirección de Gestión del Riesgo._SGR</t>
  </si>
  <si>
    <t>prestar servicios profesionales liderando las actividades de monitoreo del riesgo de la subdirecion  de gestión del riesgo_SGR</t>
  </si>
  <si>
    <t>Prestar servicios profesionales en las actividades de monitoreo del riesgo para la Subdirección de Gestión del Riesgo._SGR</t>
  </si>
  <si>
    <t>Prestar servicios  de apoyo en las actividades de monitoreo del riesgo para la Subdirección de Gestión del Riesgo._SGR</t>
  </si>
  <si>
    <t>Prestar  servicios profesionales  liderando las actividades de proyeccion e innovacion para la Subdirección de Gestión del Riesgo._SGR</t>
  </si>
  <si>
    <t>Prestar  servicios profesionales  en las actividades de proyeccion e innovacion para la Subdirección de Gestión del Riesgo._SGR</t>
  </si>
  <si>
    <t>O232020200888215 Servicios de confección de artículos con materiales textiles</t>
  </si>
  <si>
    <t>O232020200667230 Servicio de almacenamiento para mercancías voluminosas</t>
  </si>
  <si>
    <t>1-100-F039-VA-Crédito</t>
  </si>
  <si>
    <t>16-Servicio de monitoreo y seguimiento para la gestión del riesgo 018_Servicio de monitoreo y seguimiento para la gestión del riesgo</t>
  </si>
  <si>
    <t>PRESUPUESTO ASIGNADO INVERSION PROY 8126</t>
  </si>
  <si>
    <t>PRESUPUESTO ASIGNADO INVERSION PROY 8173</t>
  </si>
  <si>
    <t>TOTAL PRESUPUESTO PAA INVERSION</t>
  </si>
  <si>
    <t>O232020200772252 Servicios de arrendamiento de bienes inmuebles no residenciales (vivienda) a comisión o por contrato</t>
  </si>
  <si>
    <t>PM/0131/0114/45030150255</t>
  </si>
  <si>
    <t>14-Infraestructura física misional construida mantenida y dotada  015_Estaciones de bomberos construidas</t>
  </si>
  <si>
    <t>O232020200991260 Servicios de policía y protección contra incendios</t>
  </si>
  <si>
    <t>O23202010033899920 Artículos varios de publicidad y propaganda</t>
  </si>
  <si>
    <t>O232020200883115 Servicios de consultoría en gestión administrativa</t>
  </si>
  <si>
    <t>O2320202010 Viáticos de los funcionarios en comisión</t>
  </si>
  <si>
    <t>Suma de Valor apropiacion vigencia actual</t>
  </si>
  <si>
    <t>O2320201003063611101 Llantas de caucho para automóviles</t>
  </si>
  <si>
    <t>O23202020088715602 Servicio de mantenimiento y reparación de equipos de fuerza hidráulica y de potencia neumática, bombas, compresores y válvulas</t>
  </si>
  <si>
    <t>1-601-I037 PAS-Crédito</t>
  </si>
  <si>
    <t>Prestar servicios profesionales especializado estableciendo lineamientos en el  seguimiento y fortalecimiento de los procesos, proyectos y contratos tecnológicos a cargo del área de Tecnologías de la Información y las Comunicaciones de la U.A.E. Cuerpo Oficial de Bomberos de Bogotá.</t>
  </si>
  <si>
    <t>Brindar apoyo profesional en la planeación, control y seguimiento del presupuesto asignado al área de Tecnologías de la Información y las Comunicaciones, garantizando  que los recursos se asignen conforme a las metas establecidas  y asignadas en el plan de desarrollo adoptado, para el cumplimiento de la misionalidad.</t>
  </si>
  <si>
    <t>Prestar servicios profesionales orientadas al soporte, mantenimiento funcional y aseguramiento de la disponibilidad de los servicios tecnológicos que respaldan el funcionamiento institucional en sus diferentes sedes y puntos de atención, a cargo  del área de tecnología de la información y las comunicaciones de la U.A.E Cuerpo Oficial de Bomberos de Bogotá D.C.</t>
  </si>
  <si>
    <t>Prestar los servicios profesionales para realizar las actividades tendientes a soportar el Sistema Integrado de Administración de Personal - SIAP  a cargo del área de Tecnologías de la Información y las Comunicaciones de la U.A.E. Cuerpo Oficial de Bomberos Bogotá</t>
  </si>
  <si>
    <t>Prestar servicios profesionales apoyando los lineamientos tecnológicos necesarios  para la administración y gestión de los servicios desarrollados por el  área de Tecnologías de la Información y las Comunicaciones de la U.A.E. Cuerpo Oficial de Bomberos Bogotá.</t>
  </si>
  <si>
    <t>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t>
  </si>
  <si>
    <t>Prestar servicios profesionales orientados al fortalecimiento, administración y soporte de los sistemas, plataformas, infraestructura tecnológica y servicios informáticos a cargo de la Dirección de Tics de la U.A.E Cuerpo Oficial de Bomberos de Bogotá D.C</t>
  </si>
  <si>
    <t>Prestar los servicios de apoyo a la gestión para desarrollar actividades de soporte técnico nivel (1 y 2) que requiera el área de Tecnologías de la Información y las Comunicaciones de la U.A.E. Cuerpo Oficial de Bomberos Bogotá</t>
  </si>
  <si>
    <t>Prestar servicios profesionales para apoyar el seguimiento, control y gestión de los servicios  tecnológicos asociados a  la herramienta de mesa de ayuda, directorio activo y herramientas de gestión que le sean asignados por la UAE Cuerpo Oficial de Bomberos de Bogotá - TIC.</t>
  </si>
  <si>
    <t>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t>
  </si>
  <si>
    <t>Prestar los servicios profesionales para el levantamiento de requerimientos, documentación y soporte de análisis de datos relacionados con los procesos y procedimientos a cargo del área de Tecnologías de la Información y las Comunicaciones de la U.A.E. Cuerpo Oficial de Bomberos Bogotá</t>
  </si>
  <si>
    <t>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t>
  </si>
  <si>
    <t>Prestar los servicios de apoyo a la gestión, en el proceso de  implementación, análisis, levantamiento de información, parametrización y testeo de las herramientas tecnológicas a cargo del área de Tecnologías de la Información y las Comunicaciones de la U.A.E. Cuerpo Oficial de Bomberos Bogotá</t>
  </si>
  <si>
    <t>Prestar servicios de apoyo a la gestión en el desarrollo de actividades asistenciales administrativas, asociadas a los procesos y procedimientos  a cargo del área de Tecnologías de la Información y las Comunicaciones de la U.A.E. Cuerpo Oficial de Bomberos Bogotá.</t>
  </si>
  <si>
    <t>Prestar servicios profesionales para apoyar la implementación, seguimiento y fortalecimiento del Sistema de Gestión de Seguridad de la Información (SGSI) y de la política de Gobierno Digital de la UAE Cuerpo Oficial de Bomberos de Bogotá</t>
  </si>
  <si>
    <t>Prestar servicios profesionales, orientados al fortalecimiento de los procesos de planeación, estructuración, revisión, trámite y seguimiento de la gestión contractual y administrativa del área de tecnología de la información y las comunicaciones de la U.A.E Cuerpo Oficial de Bomberos de Bogotá D.C.</t>
  </si>
  <si>
    <t>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t>
  </si>
  <si>
    <t>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t>
  </si>
  <si>
    <t>Prestar los servicios profesionales en apoyo a la estructuración e implementación, de las herramientas misionales, creadas como soporte a los procesos y procedimientos de la U.A.E. Cuerpo Oficial de Bomberos de Bogotá.</t>
  </si>
  <si>
    <t>Prestar los servicios de apoyo a la gestión en la elaboración de contenido audiovisual  a través de los diferentes medios de comunicación de la entidad en temas propios o a cargo de la dirección de Tecnologías de la Información y las Comunicaciones de la U.A.E. Cuerpo Oficial de Bomberos Bogotá.</t>
  </si>
  <si>
    <t>Prestar los servicios profesionales en la implementación, de las herramientas misionales, creadas como soporte a los procesos y procedimientos de la U.A.E. Cuerpo Oficial de Bomberos de Bogotá.</t>
  </si>
  <si>
    <t>Prestar servicios profesionales para apoyar la planeación, ejecución, seguimiento y control del componente financiero y presupuestal de los recursos a cargo del área de Tecnologías de la Información y las Comunicaciones de la U.A.E. Cuerpo Oficial de Bomberos Bogotá, a efectos de garantizar una adecuada gestión contable.</t>
  </si>
  <si>
    <t>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t>
  </si>
  <si>
    <t>Prestar servicios profesionales, en el levantamiento de requerimientos, análisis y mejora de soluciones digitales a cargo de la Dirección de Tecnologías de la Información y las Comunicaciones de la U.A.E Cuerpo Oficial de Bomberos de Bogotá D.C.</t>
  </si>
  <si>
    <t>Prestar servicios profesionales, orientados al fortalecimiento de los procesos de análisis, desarrollo, implementación y soporte tecnológico que contribuyan a la modernización institucional a cargo  del área de tecnología de la información y las comunicaciones de la U.A.E Cuerpo Oficial de Bomberos de Bogotá D.C.</t>
  </si>
  <si>
    <t>Contratar  la suscripción de licencias Suite Adobe para la UAE Cuerpo Oficial de Bomberos de Bogotá-TIC</t>
  </si>
  <si>
    <t>Contratar la adquisición de firma digital (token) para la U.A.E. Cuerpo Oficial de Bomberos de Bogotá - TIC</t>
  </si>
  <si>
    <t>81112501;43232102;43232103;43231512</t>
  </si>
  <si>
    <t>81111811;72151600; 43223300;
39131700</t>
  </si>
  <si>
    <t>43233200; 72151700;  43233200; 81112200; 72151700; 45121600</t>
  </si>
  <si>
    <t>Prestar servicios profesionales a la Oficina Asesora de Planeación para acompañar la gestión y el desempeño del proceso de Servicio a la Ciudadanía, así como para articular el Modelo Distrital de Relacionamiento Integral con la Ciudadanía, en el marco del Modelo Integrado de Planeación y Gestión - MIPG.</t>
  </si>
  <si>
    <t>Prestar servicios profesionales jurídicos especializados en la Oficina de Control Disciplinario Interno para orientar, revisar y apoyar los documentos que se elaboren en el desarrollo del proceso disciplinario en etapa de instrucción.</t>
  </si>
  <si>
    <t>Prestar servicios profesionales jurídicos en la Oficina de Control Disciplinario Interno de la entidad para apoyar la gestión, logística y operación de los procesos contractuales y administrativos a cargo de esta dependencia.</t>
  </si>
  <si>
    <t>Prestación de servicios de apoyo técnico a la Oficina de Control Disciplinario Interno de la UAECOB para la gestión y cumplimiento de las funciones administrativas asignadas.</t>
  </si>
  <si>
    <t>Prestación de servicios de apoyo administrativo y de gestión documental a la Oficina de Control Disciplinario Interno de la UAECOB, en el manejo y organización de la documentación propia de los expedientes disciplinarios y las actividades de archivo que se requieran.</t>
  </si>
  <si>
    <t>Prestar servicios profesionales para apoyar a la Oficina de Control Disciplinario Interno de la Unidad Administrativa Especial Cuerpo Oficial de Bomberos de Bogotá en la planeación y ejecución de estrategias de prevención de conductas constitutivas de faltas disciplinarias, que incluye la realización de capacitaciones y la asesoría en temas jurídicos.</t>
  </si>
  <si>
    <t>Prestar servicios profesionales especializados para apoyar el desarrollo y cumplimiento de las funciones de la Oficina Jurídica, mediante la construcción, revisión y gestión de los documentos previos requeridos en los procesos de selección adelantados por la UAECOB, garantizando la adecuada estructuración de la contratación para la adquisición de bienes, obras y servicios esenciales para el cumplimiento de sus funciones y misionalidad.</t>
  </si>
  <si>
    <t>SGH - Prestar servicios profesionales para apoyar a la Academia de la UAE Cuerpo Oficial de Bomberos de Bogotá D.C., orientados al fortalecimiento de los procesos de innovación, gestión del conocimiento y desarrollo de capacidades estratégicas del personal operativo, administrativo y directivo, contribuyendo al mejoramiento continuo y a la consolidación institucional</t>
  </si>
  <si>
    <t>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t>
  </si>
  <si>
    <t>SGH - Prestar servicios de apoyo a la Subdirección de Gestión Humana de la UAE Cuerpo Oficial de Bomberos de Bogotá D.C., en la gestión de los procesos de administración y aplicación de los instrumentos archivísticos vigentes en el archivo de gestión de la dependencia, conforme a la normatividad archivística y los lineamientos institucionales.</t>
  </si>
  <si>
    <t>SGH - Prestar servicios de apoyo a la gestión para acompañar a la Subdirección de Gestión Humana de la UAE Cuerpo Oficial de Bomberos de Bogotá D.C., en la ejecución de las actividades relacionadas con el Plan de Bienestar e Incentivos, conforme a los lineamientos institucionales.</t>
  </si>
  <si>
    <t>SGH - Prestar sus servicios profesionales a la Subdirección de Gestión Humana de la UAE Cuerpo Oficial de Bomberos de Bogotá, en el apoyo en la verificación, revisión y actualización del Modelo Operativo de Procesos (MOP) institucionales, con la finalidad de identificar las oportunidades de mejora, como parte del proceso de fortalecimiento institucional.</t>
  </si>
  <si>
    <t>SGH - Prestar servicios profesionales en la Subdirección de Gestión Humana de la UAE Cuerpo Oficial de Bomberos de Bogotá, para apoyar la gestión de los procesos de ingreso y retiro del personal de planta de la entidad, en cumplimiento de los procedimientos y lineamientos institucionales establecidos.</t>
  </si>
  <si>
    <t>SGH - Prestar servicios profesionales en la Subdirección de Gestión Humana de la UAE Cuerpo Oficial de Bomberos de Bogotá, para apoyar el desarrollo de actividades relacionadas con la actualización de registros laborales del personal de la entidad, así como en la ejecución de las acciones asignadas al desarrollo organizacional.</t>
  </si>
  <si>
    <t>SGH - Prestar servicios de apoyo a la gestión en la Subdirección de Gestión Humana de la UAE Cuerpo Oficial de Bomberos de Bogotá, para apoyar en la ejecución y consolidación del Sistema de Gestión de Seguridad y Salud en el Trabajo (SG-SST), en la línea de seguridad e higiene industrial,  conforme a la normatividad vigente y los lineamientos institucionales.</t>
  </si>
  <si>
    <t>SGH - Prestar servicios profesionales en la Subdirección de Gestión Humana de la UAE Cuerpo Oficial de Bomberos de Bogotá, apoyando en la consolidación, ejecución, administración, seguimiento y evaluación del Sistema de Gestión de Seguridad y Salud en el Trabajo (SG-SST), con especial énfasis en el programa de vigilancia epidemiológico al riesgo psicosocial, en cumplimiento de la normatividad vigente y los lineamientos institucionales.</t>
  </si>
  <si>
    <t>SGH - Prestar servicios profesionales en la Subdirección de Gestión Humana de la UAE Cuerpo Oficial de Bomberos de Bogotá, para apoyar juridicamente en el desarrollo de actividades relacionadas con los procesos de seguridad social y la gestión de las diferentes situaciones administrativas de los servidores públicos de la entidad, conforme a la normatividad vigente y los lineamientos institucionales.</t>
  </si>
  <si>
    <t>SGH - Prestación de servicios de apoyo a la gestión para acompañar a la Subdirección de Gestión Humana de la UAE Cuerpo Oficial de Bomberos de Bogotá D.C., en la proyección y elaboración de actas técnicas de las sesiones llevadas a cabo, en los que la dependencia ejerza la secretaria técnica y las que se requieran en cumplimiento de las funciones a cargo de la Subdirección.</t>
  </si>
  <si>
    <t>SGH - Prestar servicios profesionales jurídicos en la Subdirección de Gestión Humana de la UAE Cuerpo Oficial de Bomberos de Bogotá, con el fin de apoyar el desarrollo de actividades relacionadas con los procesos de nómina, el recobro de incapacidades y los demás procedimientos administrativos a cargo de la dependencia, garantizando el cumplimiento de la normatividad vigente y los lineamientos institucionales</t>
  </si>
  <si>
    <t>SGH -Prestar servicios profesionales, en el marco de la estrategia de fortalecimiento institucional, apoyando en la propuesta de reorganización de planta de personal y de manuales específicos de funciones y competencias laborales, cuyo objetivo sea el mejoramiento de las capacidades de la entidad, a partir de la estructuración, aplicación y analisis de cargas laborales, que incida en el fortalecimiento de los programas de formación de la UAE Cuerpo Oficial de Bomberos de Bogotá D.C.</t>
  </si>
  <si>
    <t>SGH - Prestar servicios profesionales en la Subdirección de Gestión Humana de la UAE Cuerpo Oficial de Bomberos de Bogotá D.C., en el marco de la estrategia de fortalecimiento institucional, apoyando la verificación, análisis y mejora de los documentos técnicos relacionados con las necesidades y el diagnóstico organizacional de la Entidad, de conformidad con la normatividad vigente y los lineamientos institucionales.</t>
  </si>
  <si>
    <t>SGH - Prestar servicios profesionales especializados de carácter jurídico en la Subdirección de Gestión Humana de la UAE Cuerpo Oficial de Bomberos de Bogotá D.C., para atender los requerimientos relacionados con los comités institucionales, la Comisión de Personal y las mesas sindicales en los cuales la Subdirección funge como secretaría técnica y/o integrante; así como para brindar apoyo en la atención de solicitudes formuladas por los órganos de control, autoridades administrativas y judiciales, y en la gestión administrativa asociada a los procesos disciplinarios, en cumplimiento de la normatividad vigente y en el marco del fortalecimiento institucional.</t>
  </si>
  <si>
    <t>SGH - Prestar servicios profesionales para acompañar a la Subdirección de Gestión Humana de la UAE Cuerpo Oficial de Bomberos de Bogotá D.C. en el desarrollo de actividades orientadas a la elaboración y adaptación de piezas comunicativas requeridas en el marco de los procesos y procedimientos a cargo de la dependencia, conforme a los lineamientos institucionales.</t>
  </si>
  <si>
    <t>SGH - Prestar servicios profesionales de apoyo al equipo líder de la  Academia de la UAE Cuerpo Oficial de Bomberos de Bogotá, en el desarrollo de los procesos y procedimientos administrativos, operativos y pedagógicos que le sean asignados, con el fin de fortalecer los programas de formación.</t>
  </si>
  <si>
    <t>SGH - Prestar servicios profesionales a la Academia de la UAE Cuerpo Oficial de Bomberos de Bogotá D.C., orientados al apoyo del fortalecimiento transversal del proceso académico y formativo, mediante la consolidación, seguimiento y optimización de las actividades que contribuyan al adecuado desarrollo de los procesos de capacitación y formación.</t>
  </si>
  <si>
    <t>SGH - Prestar sus servicios profesionales jurídicos para apoyar a la Academia de la UAE Cuerpo Oficial de Bomberos de Bogotá D.C., desarrollando actividades de acompañamiento y soporte legal en los procesos pre contractuales, contractuales y post contractuales relacionados con el desarrollo e implementación de los programas de formación, capacitación y entrenamiento.</t>
  </si>
  <si>
    <t>SGH - Prestar servicios de apoyo a la Academia de la UAE Cuerpo Oficial de Bomberos de Bogotá D.C., para el desarrollo logístico y administrativo, contribuyendo al fortalecimiento de la formación, capacitación y gestión institucional.</t>
  </si>
  <si>
    <t>SGH - Prestar servicios profesionales para apoyar a la Subdirección de Gestión Humana de la UAE Cuerpo Oficial de Bomberos de Bogotá D.C., mediante el acompañamiento en la construcción del Plan Educativo Institucional y en el desarrollo de los procesos y procedimientos de la Academia, orientados al fortalecimiento de la formación y la capacitación institucional.</t>
  </si>
  <si>
    <t>SGH - Prestar servicios profesionales a la Subdirección de la UAE Cuerpo Oficial de Bomberos de Bogotá D.C., orientados al fortalecimiento y seguimiento del proceso académico y formativo, mediante la estructuración de fichas técnicas y el acompañamiento en las etapas contractuales correspondientes, con especial énfasis en la integración del Sistema de Gestión de Seguridad y Salud en el Trabajo (SG-SST), de conformidad con la normatividad vigente y los lineamientos institucionales.</t>
  </si>
  <si>
    <t>SGH - Prestar servicios profesionales para apoyar a la Academia de la UAE Cuerpo Oficial de Bomberos de Bogotá D.C., mediante la gestión y seguimiento de procesos contractuales, la atención de requerimientos de los entes de control u otras entidades, orientadas al fortalecimiento de la formación y la capacitación institucional.</t>
  </si>
  <si>
    <t>SGH - 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t>
  </si>
  <si>
    <t>SGH -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t>
  </si>
  <si>
    <t>SGH- Prestar servicios profesionales especializados para apoyar a la Subdirección de Gestión Humana de la UAE Cuerpo Oficial de Bomberos de Bogotá D.C., en calidad de enlace con la Oficina Asesora de Planeación y las áreas internas de la Subdirección, con el propósito de consolidar, coordinar y hacer seguimiento a la información y acciones relacionadas con la planeación, gestión y reporte institucional, orientados al fortalecimiento de los programas de formación y capacitación.</t>
  </si>
  <si>
    <t xml:space="preserve">SGH - Prestar sus servicios profesionales con plena autonomia tecnica y administrativa para acompañar a la Subdireccion de Gestion Humana de la UAE Cuerpo Oficial de Bomberos de Bogotá D.C.,  mediante la estructuración y definición de aspectos jurídicos en las etapas precontractuales, contractuales y poscontractuales de los procesos y procedimientos a cargo de la dependencia, en especial de aquellos orientados al fortalecimiento de los programas y procesos de formación. </t>
  </si>
  <si>
    <t>SGH - Adquisición de Equipos y Herramientas para los procesos de Capacitación a cargo de la Academia de la UAE Cuerpo Oficial de Bomberos de Bogotá</t>
  </si>
  <si>
    <t>SGH -Contratar la realización de los exámenes Médicos Ocupacionales para el personal de la UAE Cuerpo Oficial de Bomberos de Bogotá</t>
  </si>
  <si>
    <t>85121503;85121603;85121604;85121608;85121610;85121611;85121612;85121702;85122201</t>
  </si>
  <si>
    <t>SGH - Contratar la Prestación de Servicios para desarrollar el Plan de Bienestar de la UAE Cuerpo Oficial de Bomberos para la Vigencia 2026</t>
  </si>
  <si>
    <t>90101600;90111600;90141700;90151700</t>
  </si>
  <si>
    <t>46181900;46181901</t>
  </si>
  <si>
    <t>Prestar los servicios profesionales para la gestión, financiera de los proyectos y procesos para el fortalecimiento de las estrategías de la Subdirección Logística - SBLG.</t>
  </si>
  <si>
    <t>Prestar servicios de apoyo técnico en asuntos administrativos, financieros, documentales y emisión de informes para el desarrollo de las estrategías de la Subdireccion Logística-SBLG</t>
  </si>
  <si>
    <t>Prestar servicios profesionales en las actividades administrativas y financieras que requieran los procesos para el desarrollo de las estrategías de la Subdirección Logística- SBLG</t>
  </si>
  <si>
    <t>Prestar servicios profesionales para la gestión del Plan Estratégico de Seguridad Vial (PESV), participación en el comité correspondiente y el desarrollo de programas y actividades asignadas para el desarrollo de las estrategías de la Subdirección Logística SBLG.</t>
  </si>
  <si>
    <t>Prestar servicios de apoyo a la gestión en las actividades de soporte operacional para el desarrollo de las estrategías de la Subdirección Logística. SBLG</t>
  </si>
  <si>
    <t>Prestación de servicios profesionales para la gestión, seguimiento y control administrativo, técnico y operativo del equipo menor a cargo de la Subdirección Logística. SBLG.</t>
  </si>
  <si>
    <t>Prestar el servicio de  mantenimiento y recarga de extintores, cilindros y tanques de las maquinas extintoras de la UAECOB.  - SBLG</t>
  </si>
  <si>
    <t>Contratar el servicio de revision técnico mecánica y de emision de gases contaminantes para los vehiculos que forman parte del parque automotor de la Unidad Administrativa Especial Cuerpo Oficial de Bomberos de Bogotá - UAECOB-SBLG</t>
  </si>
  <si>
    <t>Prestación de servicios profesionales para el fortalecimiento de los procesos de comunicaciones y  en articulación con otras dependencias de la entidad y de los procesos y programas a cargo de la Subdirección  Operativa-S.O.</t>
  </si>
  <si>
    <t>Prestación de servicios profesionales para realizar seguimiento y verificación  de las actividades relacionadas con la Subdirección Logística en los procesos, procedimientos y programas a cargo de la Subdirección Operativa-S.O.</t>
  </si>
  <si>
    <t>Prestación de servicios profesionales para apoyar en el análisis de información, reportes, documentos técnicos y demás productos relacionados con la atención de emergencias de la entidad y  de los  programas a cargo de la Subdirección  Operativa-S.O.</t>
  </si>
  <si>
    <t>Prestación de servicios profesionales para ejecutar los aspectos jurídicos en las diferentes modalidades de contratación que requiera la Subdirección operativa para el cumplimiento de su misionalidad y de los programas a cargo-S.O.</t>
  </si>
  <si>
    <t>Prestar el servicio de vigilancia y seguridad privada en la modalidad de vigilancia fija, según especificaciones técnicas, en las instalaciones donde la UAE Especial Cuerpo Oficial de Bomberos requiera-SGC</t>
  </si>
  <si>
    <t>Construcción de la estación de bomberos Caobos Salazar  B13 - de la UAE Cuerpo Oficial de Bomberos de Bogotá – SGC</t>
  </si>
  <si>
    <t>Interventoría técnica, administrativa, financiera, contable, jurídica y ambiental para la elaboración de estudios y diseños técnicos para la construcción de la estación de bomberos Caobos Salazar  B13- de la UAE Cuerpo Oficial de Bomberos de Bogotá – SGC</t>
  </si>
  <si>
    <t>Prestación de servicios profesionales para apoyar a la supervisión con las actividades técnicas del Área de Infraestructura de la Subdirección de Gestión Corporativa-SGC</t>
  </si>
  <si>
    <t>Prestación de servicios profesionales para apoyar las actividades de estructuración de procesos contractuales del Área de Infraestructura de la Subdirección de Gestión Corporativa-SGC</t>
  </si>
  <si>
    <t>Prestar los servicios profesionales en las actividades asociadas del área de infraestructura que contribuyan para la implementación de procesos y procedimientos para la adecuada prestación del servicio-SGC.</t>
  </si>
  <si>
    <t>Prestar los servicios profesionales para el acompañamiento y el seguimiento de los comodatos y demás actividades relacionadas con los procesos y procedimientos de inventarios de la Subdireccion de Gestión Corporativa-SGC</t>
  </si>
  <si>
    <t>Prestación de servicios de apoyo a la gestión en la ejecución de los planes y programas de servicio al ciudadano a cargo de la Subdirección de Gestión Corporativa.-SGC</t>
  </si>
  <si>
    <t>Prestación de servicios profesionales para articular la gestión en la ejecución de los planes y programas de servicio al ciudadano a cargo de la Subdirección de Gestión Corporativa.-SGC</t>
  </si>
  <si>
    <t>Prestación de servicios profesionales en la Subdirección de Gestión Corporativa adelantando las actividades necesarias para la ejecución del programa y los procesos de seguros de la Entidad-SGC</t>
  </si>
  <si>
    <t>Prestación de servicios de apoyo en la gestión de seguros de la Subdirección de Gestión Corporativa. –SGC</t>
  </si>
  <si>
    <t>Prestación de servicios profesionales para apoyar a la Subdirección de Gestión Corporativa aplicando los procesos y procedimientos de seguros e inventarios -SGC</t>
  </si>
  <si>
    <t>Prestación de servicios de apoyo a la gestión de seguros de la Subdirección de Gestión Corporativa. –SGC</t>
  </si>
  <si>
    <t>Prestación de servicios profesionales en la Subdirección de Gestión Corporativa en las actividades relacionadas con MIPG-SGC</t>
  </si>
  <si>
    <t>Prestar servicios profesionales para realizar acompañamiento juridico en la elaboración de los procesos contractuales adelantados por la Subdirección Gestión Corporativa -SGC</t>
  </si>
  <si>
    <t>Prestación de servicios de apoyo a la gestión del proceso de inventarios de la Subdirección de Gestión Corporativa.-SGC</t>
  </si>
  <si>
    <t>Prestar servicios profesionales en la Subdirección de Gestión Corporativa en lo relacionado con los procesos de inventarios, almacén y bajas-SGC</t>
  </si>
  <si>
    <t>Prestar servicios profesionales para desarrollar e implementar sistemas de información, brindar soporte, mantenimiento y generar interoperabilidad con la Subdirección de Gestión Corporativa -SGC</t>
  </si>
  <si>
    <t>Prestación de servicios profesionales para la ejecución de los procesos contables que se desarrollan en el Área Financiera de la UAE Cuerpo Oficial de Bomberos asignados. -SGC</t>
  </si>
  <si>
    <t>Prestación de servicios de apoyo a la gestión documental de la Subdirección de Gestión Corporativa de la Unidad.-SGC.</t>
  </si>
  <si>
    <t>Prestación de servicios de apoyo a la gestión documental de la Subdirección de Gestión Corporativa de la Unidad.-SGC</t>
  </si>
  <si>
    <t>Prestación de servicios profesionales para la implementación, consolidación, seguimiento y reporte de los lineamientos ambientales establecidos en el Plan Institucional de Gestión Ambiental (PIGA) en cada una de las sedes de la UAE Cuerpo Oficial de Bomberos Bogotá-SGC.</t>
  </si>
  <si>
    <t>Prestar los servicios profesionales para la gestión administrativa y operativa de la Subdirección de Gestión Corporativa en el proceso de adquisición de bienes y servicios - SGC</t>
  </si>
  <si>
    <t>Prestar los servicios como conductor de la Subdirección de Gestión Corporativa -SGC</t>
  </si>
  <si>
    <t>Prestar servicios profesionales en la Subdirección de Gestión Corporativa en el marco de las actividades administrativas de la Dependencia.-SGC</t>
  </si>
  <si>
    <t>Prestación de servicios profesionales para adelantar actividades técnicas y trámites administrativos del Área de Infraestructura de la Subdirección de Gestión Corporativa-SGC</t>
  </si>
  <si>
    <t>Prestación de servicios profesionales especializados para articular y revisar los procesos y procedimientos del área de infraestructura, así como en el apoyo a la supervisión de los contratos que le sean asignados-SGC</t>
  </si>
  <si>
    <t>Prestación de Servicios Profesionales para la formulación, seguimiento y ejecución de procesos presupuestales y financieros a cargo del área de infraestructura de la Subdirección de Gestión Corporativa -SGC</t>
  </si>
  <si>
    <t>Prestación de servicios profesionales para atender las necesidades de mantenimiento de las instalaciones y las actividades técnicas y administrativas de competencia del Área de Infraestructura de la Subdirección de Gestión Corporativa-SGC</t>
  </si>
  <si>
    <t>Prestación de Servicios Profesionales en temas financieros, administrativas y misionales para apoyar los proyectos de infraestructura de la Subdirección de Gestión Corporativa.- SGC</t>
  </si>
  <si>
    <t>Prestar servicios profesionales especializados para acompañar jurídicamente los procesos y procedimientos del área de infraestructura de la Subdirección de Gestión Corporativa. SGC</t>
  </si>
  <si>
    <t>Prestación de servicios profesionales para apoyar las actividades técnicas del Área de Infraestructura de la Subdirección de Gestión Corporativa-SGC</t>
  </si>
  <si>
    <t>Prestar servicios profesionales con el fin de atender los trámites ambientales y los demás que requiera el área de Infraestructura de la Subdirección de Gestión Corporativa. SGC</t>
  </si>
  <si>
    <t>Prestar los servicios como conductor del  Area de Infraestructura a fin de atender las actividades propias asociadas al mantenimiento de las sedes de UAECOB de la Subdirección de Gestión Corporativa -SGC</t>
  </si>
  <si>
    <t>Prestación de servicios de apoyo a la gestión, en la Subdirección de Gestión Corporativa en temas de infraestructura para el sostenimiento y mejoramiento de los equipamientos de la Unidad Administrativa Especial Cuerpo Oficial de Bomberos de Bogotá-SGC</t>
  </si>
  <si>
    <t>Prestación de servicios profesionales al área Financiera de la Subdirección de Gestión Corporativa--SGC</t>
  </si>
  <si>
    <t>Prestación de servicios de apoyo a la gestión del área Financiera de la Subdirección de Gestión Corporativa.-SGC</t>
  </si>
  <si>
    <t>Prestación de servicios profesionales para el seguimiento, ejecución de los procesos de gestión de pagos que se desarrollan en el área Financiera de la UAE Cuerpo Oficial de Bomberos asignados. -SGC</t>
  </si>
  <si>
    <t>Prestación de servicios profesionales especializados para apoyar las actividades de seguimiento técnico del Área de Infraestructura de la Subdirección de Gestión Corporativa-SGC</t>
  </si>
  <si>
    <t>Prestación de servicios profesionales en la proyección y el seguimiento financiero a los proyectos del área de infraestructura de la Subdirección de Gestión Corporativa -SGC</t>
  </si>
  <si>
    <t>Prestación de servicios profesionales con el fin de gestionar trámites de carácter técnico, administrativo y operativamente en el desarrollo de los proyectos de inversión  de la entidad-SGC</t>
  </si>
  <si>
    <t>Prestación de servicios profesionales especializados para articular y revisar los procesos y procedimientos de la gestión administrativa a cargo de la Subdirección de Gestión Corporativa.- SGC</t>
  </si>
  <si>
    <t>Prestación de servicios profesionales en la Subdirección de Gestión Corporativa en las actividades de armonización del proceso de implementación y mejora continua del sistema de gestión ambiental de la unidad- así como en el apoyo a la supervisión de los contratos que le sean asignados. -SGC</t>
  </si>
  <si>
    <t>Prestar los servicios profesionales especializados para acompañar las actividades jurídicas relacionadas con la gestión contractual en las etapas precontractual, contractual y postcontractual del área administrativa de la Subdirección de Gestión Corporativa -SGC</t>
  </si>
  <si>
    <t>Prestar servicios de apoyo a la gestión, para la orientación oportuna a ciudadanos con necesidades especiales y/o con discapacidad auditiva sobre la oferta institucional, en los canales de atención y en los diferentes escenarios de interacción que le sean asignados por la Subdirección de Gestión Corporativa-SGC</t>
  </si>
  <si>
    <t>Prestación de servicios profesionales especializados para apoyar las actividades técnicas y gestión predial del Área de Infraestructura de la Subdirección de Gestión Corporativa-SGC</t>
  </si>
  <si>
    <t>Prestación de servicios de apoyo en las actividades asociadas a los procesos de almacén de la Subdirección de Gestión Corporativa SGC</t>
  </si>
  <si>
    <t>Prestación de servicios profesionales para atender las actividades financieras, a cargo de la Subdirección de Gestión Corporativa-SGC</t>
  </si>
  <si>
    <t>Prestación de servicios de apoyo a la gestión de los procesos contractuales en la plataforma SECOP II a cargo de la Subdirección de Gestión Corporativa-SGC</t>
  </si>
  <si>
    <t>Prestación de servicios profesionales en el marco de las actividades administrativas de la Subdirección de Gestión Corporativa--SGC</t>
  </si>
  <si>
    <t>Prestar los servicios profesionales de la gestión administrativa, así como la adquisición de bienes y servicios de la Subdirección de Gestión Corporativa  SGC</t>
  </si>
  <si>
    <t>Prestar servicios profesionales para realizar acompañamiento en los procesos contractuales adelantados por la Subdirección Gestión Corporativa -SGC</t>
  </si>
  <si>
    <t>Prestar los servicios profesionales jurídicos para apoyar las actividades propias, en procesos prediales que contribuyan al desarrollo de la infraestructura requerida por la entidad para la adecuada prestación del servicio-SGC</t>
  </si>
  <si>
    <t>Prestar los servicios profesionales técnicos para apoyar las actividades propias que contribuyan al desarrollo de la infraestructura requerida por la entidad para la adecuada prestación del servicio-SGC</t>
  </si>
  <si>
    <t>Prestar los servicios profesionales para apoyar las actividades de bienestar, orientación y acompañamiento dirigidas al personal bomberil y/o cuando haya lugar o se requiera, a la comunidad adyacente a las estaciones, contribuyendo al fortalecimiento del equipo de infraestructura de la entidad para la adecuada prestación del servicio - SGC.</t>
  </si>
  <si>
    <t>Prestar servicios profesionales como ingeniero mecanico para apoyar las actividades propias que contribuyan al desarrollo de la infraestructura requerida por la entidad para la adecuada prestación del servicio-SGC</t>
  </si>
  <si>
    <t>Prestación de servicios de apoyo en las actividades asociadas a los procesos de gestión de inventarios de la Subdirección de Gestión Corporativa.-SGC</t>
  </si>
  <si>
    <t>Prestación de servicios de apoyo técnico en la gestión documental de la Subdirección de Gestión Corporativa de la Unidad-SGC</t>
  </si>
  <si>
    <t>Prestar los servicios profesionales para el acompañamiento y seguimiento de los planes y proyectos del area de inventarios de la Subdireccion de Gestión Corporativa-SGC</t>
  </si>
  <si>
    <t>Prestar los servicios profesionales en el area de inventarios de la Subdireccion de Gestión Corporativa-SGC</t>
  </si>
  <si>
    <t>Prestación de servicios de apoyo en las actividades asociadas a los procesos administrativo de la Subdirección de Gestión Corporativa- SGC</t>
  </si>
  <si>
    <t>Prestar los servicios profesionales para el acompañamiento y seguimiento de los planes y proyectos del grupo del almacén de la Subdireccion de Gestión Corporativa-SGC</t>
  </si>
  <si>
    <t>Prestación de servicios profesionales en el acompañamiento y asistencia al proceso de gestión documental de la UAE Cuerpo oficial de Bomberos. -SGC</t>
  </si>
  <si>
    <t>Prestación de servicios profesionales especializados para desarrollar las actividades técnicas y administrativas del Área de Infraestructura de la Subdirección de Gestión Corporativa-SGC.</t>
  </si>
  <si>
    <t>Prestación de servicios profesionales especializados para desarrollar las actividades técnicas y administrativas del Área de Infraestructura de la Subdirección de Gestión Corporativa-SGC</t>
  </si>
  <si>
    <t>Prestar servicios profesionales especializados como ingeniero electrónico para apoyar las actividades propias que contribuyan al desarrollo de la infraestructura requerida por la entidad para la adecuada prestación del servicio-SGC</t>
  </si>
  <si>
    <t>Contratar la prestación del servicio de aseo y cafetería incluido insumos para la Unidad Administrativa Especial Cuerpo Oficial de Bomberos Bogotá -SGC</t>
  </si>
  <si>
    <t>Suministro  de muebles, enseres y demàs elementos requeridos para la Unidad Administrativa Especial Cuerpo Oficial de Bomberos Bogotá -SGC</t>
  </si>
  <si>
    <t>Mantenimiento preventivo y/o correctivo, suministros y repuestos de los electrodomésticos de las instalaciones a cargo de la UAE Cuerpo Oficial de Bomberos Bogotá-SGC</t>
  </si>
  <si>
    <t>Mantenimiento preventivo y correctivo, que incluye el suministro de insumos y repuestos de las plantas eléctricas ubicadas en los diferentes edificios de la Unidad Administrativa Especial Cuerpo Oficial de Bomberos Bogotá -SGC</t>
  </si>
  <si>
    <t>Mantenimiento correctivo y/o preventivo, adquisición de repuestos y el suministro e instalación de los equipos hidroneumáticos, motobombas eléctricas, bombas sumergibles, tableros de control y fuerza y demás equipos de bombeo de las instalaciones para la Unidad Administrativa Especial Cuerpo Oficial de Bomberos Bogotá -SGC</t>
  </si>
  <si>
    <t>Suministro de materiales, equipos y herramientas para el mejoramiento integral de las instalaciones para la Unidad Administrativa Especial Cuerpo Oficial de Bomberos Bogotá -SGC</t>
  </si>
  <si>
    <t>Realizar el mantenimiento predictivo, preventivo, correctivo y mejoras a las instalaciones de las dependencias de la Unidad Administrativa Especial Cuerpo Oficial de Bomberos Bogotá -SGC</t>
  </si>
  <si>
    <t>Mantenimiento preventivo y correctivo, que incluye el suministro de insumos y repuestos de las lavadoras y secadoras industriales ubicadas en las estaciones de bomberos de la UAE Cuerpo Oficial de Bomberos de Bogotá-SGC</t>
  </si>
  <si>
    <t>Realizar el mantenimiento preventivo, correctivo de puertas automatizadas para las salas de máquinas de las estaciones de la UAE Cuerpo Oficial de Bomberos-SGC</t>
  </si>
  <si>
    <t>Construcción de la estación  Ferias  B-7  UAE Cuerpo Oficial de Bomberos de Bogotá – SGC</t>
  </si>
  <si>
    <t>Contratar el servicio de saneamiento ambiental, corte de césped, jardinería, poda y tala de árboles para las sedes (predios y/o estaciones) de la Unidad Administrativa Especial Cuerpo Oficial de Bomberos de Bogotá – SGC</t>
  </si>
  <si>
    <t>Prestar el servicio de recolección y disposición final de los residuos sanitarios y aguas no tratadas de las instalaciones de la Unidad Administrativa Especial Cuerpo Oficial de Bomberos de Bogotá – SGC</t>
  </si>
  <si>
    <t>Prestar los servicios de mantenimiento y suministro de insumos de las piscinas ubicadas en las Estaciones de Bomberos de Kennedy ‘Alejandro Lince’ B5 y B4 Puente Aranda – BRAE, como escenario para el acondicionamiento físico, entrenamiento del personal y canino de la Unidad Administrativa Especial Cuerpo Oficial de Bomberos de Bogotá para el cumplimiento de su misionalidad – SGC</t>
  </si>
  <si>
    <t>Adición No. 1 y prórroga No. 2 al contrato 196 de 2025 que tiene como objeto "Prestar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t>
  </si>
  <si>
    <t>Prestar a la  Unidad Administrativa Especial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t>
  </si>
  <si>
    <t>Suministro  de implementos  de  papelería y oficina para las dependencias  para la Unidad Administrativa Especial Cuerpo Oficial de Bomberos Bogotá -SGC</t>
  </si>
  <si>
    <t>Suministro de insumos para lavandería-SGC</t>
  </si>
  <si>
    <t>Arrendamiento de instalaciones estación Ferias-SGC</t>
  </si>
  <si>
    <t>Adición y prórroga No. 1 al contrato 491 de 2025 que tiene como objeto “Mantenimiento ascensor nueva Estación de Bomberos de Fontibón-SGC</t>
  </si>
  <si>
    <t>Mantenimiento correctivo y preventivo con suministro de repuestos para el ascensor estación de bomberos Fontibón B6 -SGC</t>
  </si>
  <si>
    <t>Mantenimiento correctivo y preventivo con suministro de repuestos para los ascensores edificio comando-SGC</t>
  </si>
  <si>
    <t>Adición y prórroga No. 1 al contrato 638 de 2025 que tiene como objeto “Mantenimiento correctivo y preventivo con suministro de repuestos ascensor estación de bomberos Bellavista B-9 - SGC</t>
  </si>
  <si>
    <t>Mantenimiento correctivo y preventivo con suministro de repuestos ascensor estación de bomberos Bellavista B-9 - SGC</t>
  </si>
  <si>
    <t>Seleccionar propuesta para contratar con una o varias compañías de seguros legalmente autorizadas para funcionar en el país, los seguros patrimoniales, generales, drones, y personas requeridos para la adecuada protección de los bienes e intereses patrimoniales de la UNIDAD ADMINISTRATIVA ESPECIAL CUERPO OFICIAL BOMBEROS BOGOTÁ, así como de aquellos por los que sea o fuere legalmente responsable o le corresponda asegurar en virtud de disposición legal o contractual-SGC</t>
  </si>
  <si>
    <t>Adquirir máquinas de grabado láser para el plaqueteo y/o marcación de los bienes devolutivos de la UAECOB, con el fin de garantizar el correcto control del inventario mediante rótulos duraderos y resistentes-SGC</t>
  </si>
  <si>
    <t>92121500;</t>
  </si>
  <si>
    <t>72121400; 72151700; 72151700; 81101500</t>
  </si>
  <si>
    <t>81101500; 80101600; 72121400; 95121700</t>
  </si>
  <si>
    <t>80111600;</t>
  </si>
  <si>
    <t>44121700;
44121800;
44121900;
44122000;</t>
  </si>
  <si>
    <t>76101501;
47131829;</t>
  </si>
  <si>
    <t>56101500; 
56101700; 
56101900; 
56111500; 
48101800;
48101915;
24112601;
49121509;</t>
  </si>
  <si>
    <t>73152108;</t>
  </si>
  <si>
    <t>72151800;
72151500;
73152100;</t>
  </si>
  <si>
    <t>72154100;
 73152100;</t>
  </si>
  <si>
    <t>72101500; 
92101600; 
95121700;</t>
  </si>
  <si>
    <t>72102900; 
72121400; 
72151700;
72154000;</t>
  </si>
  <si>
    <t>80101600; 
81101500; 
72101500; 
72121400</t>
  </si>
  <si>
    <t>47111500;
73151800;
73152100;</t>
  </si>
  <si>
    <t>72121400;
72151700;
72154109;
95121700;</t>
  </si>
  <si>
    <t>81141807;
40151517;
76121701;
83101506;</t>
  </si>
  <si>
    <t>91111602;
72154302;
47101568;
49241712;</t>
  </si>
  <si>
    <t>78102206;</t>
  </si>
  <si>
    <t>14111500;
14111800;
44121700; 
44121800; 
44122000; 
44122100;
44121600;
60101900;
27112300;
60105700;</t>
  </si>
  <si>
    <t>80131502;</t>
  </si>
  <si>
    <t>72101506;
72154010;</t>
  </si>
  <si>
    <t>84131501;
84131503;
84131504;
84131512;
84131513;
84131515; 
84131601,
84131603;
84131607;
84131515;</t>
  </si>
  <si>
    <t>23153602;</t>
  </si>
  <si>
    <t>Prestación de servicios profesionales jurídicos en virtud de las funciones asignadas a la Dirección General de la UAECOB, para apoyar los procesos contractuales y actividades administrativas requeridas.</t>
  </si>
  <si>
    <t>Prestar servicios profesionales a la Dirección General en actividades de articulación interinstitucional entre las diferentes dependencias, entidades del sector, y demás que estén relacionadas con la misionalidad de la UAECOB.</t>
  </si>
  <si>
    <t>Prestar servicios profesionales especializados en el desarrollo de las actividades y de los diferentes procesos que tiene a su cargo y bajo su seguimiento la Dirección General de la UAE Cuerpo Oficial de Bomberos de Bogotá.</t>
  </si>
  <si>
    <t>Prestar servicios profesionales jurídicos en el desarrollo de las actividades y de los diferentes procesos de la Dirección General de la UAE Cuerpo Oficial de Bomberos de Bogotá</t>
  </si>
  <si>
    <t>Prestar servicios profesionales en la Dirección General, para apoyar actividades administrativas, presupuestales y financieras, así como hacer seguimiento y control a los compromisos generados por las dependencias de la UAECOB, en especial los relacionadas con peticiones, quejas y reclamos allegados por entes externos e internos.</t>
  </si>
  <si>
    <t>Prestar servicios profesionales jurídicos en la Dirección General de la UAECOB en la revisión, gestión y seguimiento de temas a cargo de la dirección, contratación y estratégicos de la misionalidad de la Entidad</t>
  </si>
  <si>
    <t>Prestar servicios de apoyo a la gestión en la UAECOB, en asuntos administrativos y asistenciales requeridos, especificamente en el seguimiento de la información.</t>
  </si>
  <si>
    <t>Prestar servicios profesionales en el desarrollo de los diferentes procesos que tiene a su cargo la Dirección General de la UAE Cuerpo Oficial de Bomberos de Bogotá.</t>
  </si>
  <si>
    <t>Prestar servicios como conductor a la UAECOB, para facilitar el transporte de recursos humanos y demás que le sean indicados en la Dirección General en concordancia al marco de sus funciones</t>
  </si>
  <si>
    <t>Prestar servicios profesionales jurídicos en el desarrollo de las actividades estrategicas de la Dirección General de la UAE Cuerpo Oficial de Bomberos de Bogotá</t>
  </si>
  <si>
    <t>Prestar servicios profesionales jurídicos en la Dirección General de la UAECOB en la revisión, gestión y seguimiento de temas de infraestructura, POT, plan maestro de equipamiento y procesos contractuales y estratégicos de la misionalidad de la Entidad</t>
  </si>
  <si>
    <t>Prestar servicios profesionales de apoyo a la Dirección General en la gestión de actividades de cooperación técnica internacional y articulación interinstitucional, orientadas al fortalecimiento institucional y al cumplimiento de los objetivos estratégicos del Cuerpo Oficial de Bomberos de Bogotá</t>
  </si>
  <si>
    <t>Prestar servicios profesionales especializados en la Dirección General de la UAECOB en la organización y liderazgo de los asuntos relacionados con cooperación técnica internacional y articulación interinstitucional de conformidad a la misionalidad de la entidad.</t>
  </si>
  <si>
    <t>Prestación de servicios profesionales para gestionar las actividades de articulación interinstitucional, protocolo y demás que le sean indicados en la Dirección General en concordancia al marco de sus funciones</t>
  </si>
  <si>
    <t>Prestar servicios profesionales para promover, consolidar y administrar alianzas estratégicas con organismos internacionales, agencias de cooperación y entidades homólogas, con el fin de potenciar la proyección internacional y la gestión de recursos del Cuerpo Oficial de Bomberos de Bogotá.</t>
  </si>
  <si>
    <t>Prestar servicios profesionales especializados en la Dirección General de la UAECOB en la organización y liderazgo de los asuntos relacionados con comunicaciones de conformidad a la misionalidad de la entidad.</t>
  </si>
  <si>
    <t>Prestar servicios de apoyo para la gestión en asuntos de comunicaciones y prensa en la Dirección General, y demás acciones encaminadas al cumplimiento de las estrategias comunicacionales de la UAECOB</t>
  </si>
  <si>
    <t>Prestación de servicios profesionales en asuntos de comunicaciones y prensa para apoyar la divulgación y socialización de la información relacionada con la misionalidad de la UAECOB de manera interna y externa</t>
  </si>
  <si>
    <t>Prestar servicios profesionales para apoyar el desarrollo de estrategias de la dirección general, en asuntos relacionados con comunicaciones y prensa, encaminadas al posicionamiento, imagen y divulgación corporativa de la entidad y dirigidas a sus públicos internos</t>
  </si>
  <si>
    <t>Prestar servicios profesionales en la Dirección General para  el manejo de redes sociales de la entidad y apoyo periodistico requerido en el marco de la estrategia de comunicaciones y prensa de la UEACOB.</t>
  </si>
  <si>
    <t>Prestar servicios profesionales en la Dirección General para el manejo de redes sociales, divulgación, socialización de información y apoyo periodístico, requerido en el marco de la estrategia de comunicaciones y prensa de la UAECOB.</t>
  </si>
  <si>
    <t>Prestación de servicios profesionales para apoyar a la Dirección en la elaboración, diseño y diagramación de piezas requeridas para los planes, programas, proyectos y procedimientos</t>
  </si>
  <si>
    <t>Prestar servicios profesionales especializados a la Dirección General de la UAECOB en la construcción ,acompañamiento, seguimiento y fortalecimiento de las estrategias de comunicación que adelante la entidad dentro del Distrito Capital</t>
  </si>
  <si>
    <t>Prestación de servicios profesionales en asuntos de comunicaciones y prensa para apoyar las labores de reportería, periodismo y de divulgación de información y campañas, de acuerdo con la misionalidad de la UAECOB</t>
  </si>
  <si>
    <t>Prestar servicios a la Dirección General en la conducción, traslado y movilización de personal, equipos y materiales, garantizando el cumplimiento de las operaciones logísticas y misionales del Cuerpo Oficial de Bomberos de Bogotá</t>
  </si>
  <si>
    <t>Prestación de servicios como operador logístico, relacionados con la organización, administración y ejecución de las diferentes temáticas que fortalezcan la misionalidad de la entidad a través de la protección de la vida, el medio ambiente y el patrimonio</t>
  </si>
  <si>
    <t>Prestación de servicios profesionales apoyando el control legal de los procesos y acciones, especialmente la gestión contractual para el desarrollo de las estrategías de la Subdirección Logística - SBLG</t>
  </si>
  <si>
    <t>Prestación de servicios profesionales para apoyar en la elaboración, tramite e impulso de los procesos de contratación en sus diferentes etapas para el desarrollo de las estrategías de la Subdirección Logística - SBLG.</t>
  </si>
  <si>
    <t>Prestación de servicios profesionales, para apoyar la estructuración y elaboración de los asuntos contractuales en sus diferentes etapas en la adquisicion de bienes y servicios para el desarrollo de las estrategías de la Subdirección Logística.- SBLG</t>
  </si>
  <si>
    <t>Prestar servicios profesionales para apoyar el seguimiento y garantizar la adecuada ejecución presupuestal y financiera de los diferentes planes, programas, proyectos administrativos y financieros a cargo de la Subdirección Logística- SBLG</t>
  </si>
  <si>
    <t>Prestar servicios profesionales para realizar el seguimiento, revisión y validación de los asuntos presupuestales, financieros y administrativos necesarios para la gestión de pagos de los contratos a cargo de la subdirección logística. - SBLG</t>
  </si>
  <si>
    <t>Prestación de servicios profesionales en la gestión, seguimiento y control administrativo, financiero, presupuestal y contractual del proceso de mantenimiento del parque automotor a cargo de la Subdirección Logística - SBLG.</t>
  </si>
  <si>
    <t>Prestación de servicios profesionales para la gestión, seguimiento y control  técnico y operativo del proceso de mantenimiento del parque automotor a cargo de la Subdirección Logística - SBLG.</t>
  </si>
  <si>
    <t>Prestar servicios de apoyo técnico en la gestión documental, administrando y diligenciando las bases de datos, y demás documentos para el desarrollo de las estrategias de la Subdirección logística. -SBLG</t>
  </si>
  <si>
    <t>Prestar servicios profesionales en las diferentes estrategias adelantadas por la subdirección Logistica en los procesos de planeación, logísticos, administrativos y financieros que se deriven de las competencias propias del area - SBLG</t>
  </si>
  <si>
    <t>Prestar servicios de apoyo a la gestión en actividades administrativas y documentales para el desarrollo de las estrategías de la Subdirección Logística - SBLG</t>
  </si>
  <si>
    <t>Prestar servicios profesionales de caracter tecnologico apoyando la estructuración, elaboración, manejo y optimización de las herramientas tecnológicas a cargo de la Subdirección Logística – SBLG.</t>
  </si>
  <si>
    <t>Prestar servicios como conductor para apoyar en la gestiónes tecnicas y operativas para la Subdirección Logistica- SBLG.</t>
  </si>
  <si>
    <t>Prestar servicios profesionales de manera articulada en la gestión, seguimiento y control de los procedimientos, lineamientos ambientales y de SST de los procesos, así como del sistema de Gestión de Calidad para el desarrollo de las estrategías de la Subdirección Logística – SBGL</t>
  </si>
  <si>
    <t>Prestar servicios profesionales para apoyar en las actividades administrativas y tecnicas de los elementos e inventario a cargo Subdirección Logistica  – SBLG.</t>
  </si>
  <si>
    <t>Prestar servicios profesionales apoyando a la gestión, seguimiento y control administrativo, financiero y contractual de las actividades necesarias para garantizar los insumos y suministros, para la operación durante las emergencias, eventos y capacitaciones a cargo de la Subdirección Logística - SBLG.</t>
  </si>
  <si>
    <t>Prestar servicios de apoyo a la gestión para el seguimiento y control de los suministros y consumibles  necesarios para la oportuna disponibilidad en la atención de emergencias -SBLG</t>
  </si>
  <si>
    <t>Prestar servicios profesionales para el seguimiento y control en la cadena de suministros e insumos para la atención de emergencias garantizando la entrega oportuna de los bienes y servicios de la Subdirección Logística. SBLG</t>
  </si>
  <si>
    <t>Prestar servicios profesionales para el seguimiento administrativo, financiero y de control en la cadena de suministros e insumos en la atención de emergencias garantizando la entrega de los bienes y servicios de la Subdirección Logística. SBLG</t>
  </si>
  <si>
    <t>Prestar servicio de apoyo a la gestión para asistir a la Subdirección Logística en el seguimiento técnico y administrativo de los mantenimientos minimos requeridos en la Subdirección Logística - SBLG</t>
  </si>
  <si>
    <t>Prestar servicios de apoyo a la gestión en actividades administrativas y documentales en el procedimiento de equipo menor desarrollo de las estrategías de la Subdirección Logística - SBLG - SBLG</t>
  </si>
  <si>
    <t>Prestación de servicios profesionales para realizar el seguimiento, verificación y asignación de las solicitudes recepcionadas atraves de las herramientas tecnológicas  asociadas a la Subdirección Logística - SBLG</t>
  </si>
  <si>
    <t>Prestar servicios profesionales apoyando las estrategias de comunicación, capacitación y gestión administrativa que promueva el uso y apropiación de los programas desarrollados en cada una de las estrategías de la Subdirección Logística - SBLG</t>
  </si>
  <si>
    <t>Prestar servicios de apoyo a la gestión como conductor para atender los requerimientos que se presenten en la Oficina Asesora de Planeación, así como los incidentes que puedan surgir en la Unidad Administrativa Especial Cuerpo Oficial de Bomberos de Bogotá.</t>
  </si>
  <si>
    <t>Prestar servicios de apoyo a la gestión administrativa, orientados al control, organización y seguimiento de la documentación institucional, en cumplimiento de las políticas de planeación y de los lineamientos establecidos en el Modelo Integrado de Planeación y Gestión - MIPG.</t>
  </si>
  <si>
    <t>Prestar servicios profesionales para la gestión, formulación, actualización y seguimiento de los proyectos de inversión asignados, en el marco de la política de Gestión Presupuestal y Eficiencia del Gasto Público del Modelo Integrado de Planeación y Gestión - MIPG.</t>
  </si>
  <si>
    <t>Prestar servicios profesionales a la Oficina Asesora de Planeación para acompañar la gestión y el desempeño del proceso de Gestión Jurídica, mediante el seguimiento, monitoreo, control y fortalecimiento organizacional. Asimismo, apoyar la implementación de la política de Gestión del Conocimiento y la Innovación, en el marco del Modelo Integrado de Planeación y Gestión - MIPG.</t>
  </si>
  <si>
    <t>Prestar servicios profesionales para desarrollar las actividades relacionadas con la formulación, actualización y seguimiento de los proyectos de inversión asignados, así como la consolidación y reporte de los indicadores PMR, en el marco de la política de Gestión Presupuestal y Eficiencia del Gasto Público del Modelo Integrado de Planeación y Gestión - MIPG.</t>
  </si>
  <si>
    <t>Prestar servicios profesionales a la Oficina Asesora de Planeación para fortalecer el proceso de Gestión Estratégica y el desarrollo organizacional, así como la articulación y seguimiento de las políticas públicas en las que participe la UAECOB, en el marco del Modelo Integrado de Planeación y Gestión - MIPG.</t>
  </si>
  <si>
    <t>Prestar servicios profesionales a la Oficina Asesora de Planeación para acompañar la gestión del proceso de Gestión del Talento Humano y el fortalecimiento organizacional. Asimismo, apoyar el seguimiento de los índices de medición y evaluación que debe presentar la entidad, en el marco del sostenimiento y la mejora continua del Modelo Integrado de Planeación y Gestión - MIPG.</t>
  </si>
  <si>
    <t>Prestar servicios de apoyo a la gestión administrativa para la ejecución de actividades asistenciales, logísticas y de gestión documental, requeridas para la implementación del Sistema de Gestión de la Calidad en el marco del Modelo Integrado de Planeación y Gestión - MIPG.</t>
  </si>
  <si>
    <t>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t>
  </si>
  <si>
    <t>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t>
  </si>
  <si>
    <t>Prestar servicios profesionales a la Oficina Asesora de Planeación para apoyar la gestión del proceso de Evaluación y Control, así como la actualización y seguimiento del mapa institucional de riesgos y del mapa de aseguramiento, en el marco del Modelo Integrado de Planeación y Gestión - MIPG.</t>
  </si>
  <si>
    <t>Prestar servicios profesionales a la Oficina Asesora de Planeación en los temas estratégicos y transversales relacionados con el Mejoramiento Continuo y la Gestión de la Calidad, en el marco del Modelo Integrado de Planeación y Gestión (MIPG).</t>
  </si>
  <si>
    <t>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t>
  </si>
  <si>
    <t>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t>
  </si>
  <si>
    <t>Prestar servicios profesionales para el desarrollo de actividades orientadas a la implementación de las políticas establecidas en el marco del Modelo Integrado de Planeación y Gestión - MIPG, liderado por la Oficina Asesora de Planeación.</t>
  </si>
  <si>
    <t>Prestar servicios profesionales para realizar el seguimiento y control de los riesgos relacionados con el Sistema de Gestión de Riesgos para la Integridad Pública (SIGRIP). Asimismo, apoyar con el monitoreo y consolidación de la información del Programa de Transparencia y Ética Pública, en el marco del Modelo Integrado de Planeación y Gestión - MIPG.</t>
  </si>
  <si>
    <t>Prestar servicios profesionales a la Oficina Asesora de Planeación para acompañar la gestión de los procesos de Conocimiento y Reducción, orientada al fortalecimiento organizacional. Asimismo, apoyar la implementación de las políticas de Gestión de la Información Estadística y de Racionalización de Trámites, en el marco del Modelo Integrado de Planeación y Gestión - MIPG.</t>
  </si>
  <si>
    <t>Prestar servicios profesionales para brindar apoyo jurídico en la gestión contractual y administrativa de la Oficina Asesora de Planeación, de acuerdo con los lineamientos internos y en el marco del Modelo Integrado de Planeación y Gestión - MIPG.</t>
  </si>
  <si>
    <t>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t>
  </si>
  <si>
    <t>Prestación de servicios de apoyo al proceso de comunicaciones en emergencias del centro de coordinación y comunicaciones (c.c.c.), para el desarrollo de los programas a cargo de la Subdirección Operativa-S.O.</t>
  </si>
  <si>
    <t>Prestación de servicios para realizar la gestión administrativa requerida en la estación de bomberos asignada, para el desarrollo de los programas a cargo de la Subdirección Operativa-S.O.</t>
  </si>
  <si>
    <t>Prestación de servicios para la gestión administrativa y documental realizando los reportes requeridos para el desarrollo de los programas a cargo de la Subdirección Operativa-S.O.</t>
  </si>
  <si>
    <t>Prestación de servicios profesionales para atender las actividades de bienestar de los caninos y los animales rescatados o recuperados que  atiende el grupo BRAE, para el desarrollo de los programas a cargo de la Subdirección Operativa-S.O.</t>
  </si>
  <si>
    <t>Prestación de servicios de apoyo para desarrollar y mantener las condiciones básicas de bienestar de los caninos y  animales rescatados o recuperados que atiende el grupo BRAE, para la gestión de los programas a cargo de la Subdirección Operativa-S.O.</t>
  </si>
  <si>
    <t>Prestación de servicios profesionales para apoyar el fortalecimiento de la dependencia y la articulación con entidades externas, para el desarrollo de los programas a cargo de la Subdirección Operativa-S. O.</t>
  </si>
  <si>
    <t>Prestación de servicios profesionales para brindar el apoyo administrativo de las gestiones  de la Subdirección, así como proyectar las respuestas a las solicitudes de carácter interno o externo para  el desarrollo de los programas a cargo de la Subdirección Operativa-S.O.</t>
  </si>
  <si>
    <t>Prestación de servicios profesionales para apoyar las gestiones de carácter contractual en sus diferentes etapas y las gestiones administrativas a cargo, para el desarrollo de los programas de la Subdirección operativa-S.O.</t>
  </si>
  <si>
    <t>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t>
  </si>
  <si>
    <t>Prestar servicios profesionales de carácter jurídico liderando y estableciendo los lineamientos necesarios para la  gestión de las actividades juridicas inherentes a los procesos y procedimientos, así como de los requerimientos, solicitudes de autoridades internas o externas para el acompañamiento de los programas a cargo de la Subdirección Operativa-S.O.</t>
  </si>
  <si>
    <t>Prestación de servicios profesionales para apoyar jurídicamente los proyectos, procesos y procedimientos, para e desarrollo de los programas de la subdirección operativa-S.O</t>
  </si>
  <si>
    <t>Prestar servicios profesionales  para apoyar el fortalecimiento, articulación, seguimiento y gestión de los proyectos de inversión,  planes e indicadores de gestión, para el desarrollo de los programas de la Subdirección Operativa-S.O.</t>
  </si>
  <si>
    <t>Prestación de servicios profesionales para realizar el seguimiento, verificación, control y  diligenciamiento de los requerimientos propios, en los sistemas de información de la Entidad, para el desarrollo de los programas de la Subdirección Operativa-S.O.</t>
  </si>
  <si>
    <t>Prestación de servicios profesionales para liderar y gestionar los temas operativos, incluyendo  el trabajo articulado con tecnología para implementar el sistema de información   de emergencias,  para el desarrollo de los programas  de la Subdirección Operativa-S.O.</t>
  </si>
  <si>
    <t>Prestación de servicios profesionales para la elaboración, diagramación de piezas gráficas con estilos de textos e informes requeridos frente a los procesos y procedimientos, para el desarrollo de los programas de la Subdirección Operativa-S.O.</t>
  </si>
  <si>
    <t>Prestación de servicios de apoyo para ejecutar las actividades administrativas, trámite, seguimiento y verificación de solicitudes recibidas en el canal de comunicación de gestión operativa para el desarrollo de los programas de la Subdirección Operativa-S.O.</t>
  </si>
  <si>
    <t>Prestación de servicios profesionales para ejecutar las actividades relacionadas con el sistema de gestión de calidad, el sistema ambiental y el sistema de control interno, para el desarrollo los programas de la Subdireccion Operativa-S.O.</t>
  </si>
  <si>
    <t>Prestación de servicios profesionales para ejecutar las actividades misionales en la elaboración, implementación,  ajuste y diagramación de las piezas graficas requeridas para los planes, proyectos y procedimientos, para el desarrollo de los programas de la Subdirección Operativa-S.O.</t>
  </si>
  <si>
    <t>Prestación de servicios profesionales para la elaboración de informes o documentos técnicos, infografías, reportes y consolidación de indicadores relacionados con los procesos, y procedimientos, para el desarrollo de los programas de la Subdirección Operativa-S.O.</t>
  </si>
  <si>
    <t>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t>
  </si>
  <si>
    <t>Prestación de servicios profesionales de carácter financiero para estructurar, definir y verificar los aspectos técnicos y financieros de los procesos de contratación de bienes y servicios  en las etapas precontractual, contractual y postcontractual para el desarrollo de los programas de la Subdirección Operativa-S.O.</t>
  </si>
  <si>
    <t>Prestación de servicios profesionales para  fortalecer la articulación estratégica con entidades del orden distrital para la optimización de procesos operativos y técnicos, y la implementación de acciones orientadas al mejoramiento de la gestión de los programas de la Subdirección operativa-S.O.</t>
  </si>
  <si>
    <t>Prestar servicios profesionales jurídicos para el desarrollo de las actividades inherentes a los procesos de selección, brindando apoyo en la revisión, estructuración y seguimiento de la etapa precontractual, contractual y poscontractual de conformidad con lo establecido en el plan anual de adquisiciones, para el acompañamiento de los programas a cargo de la Subdirección operativa</t>
  </si>
  <si>
    <t>Prestación de servicios profesionales para realizar la consolidación, seguimiento financiero, control y reporte de los planes y proyectos de inversión e indicadores, para el apoyo de los programas de la Subdirección Operativa-S.O.</t>
  </si>
  <si>
    <t>Prestación de servicios profesionales para liderar la estructuración, verificación de fichas técnicas y consolidación de los procesos de selección y demás documentos precontractuales conforme a las necesidades técnicas propias de la misionalidad de la entidad, para el apoyo de los programas de la Subdirección Operativa-S.O.</t>
  </si>
  <si>
    <t>Prestación de servicios de apoyo a la gestión en las actividades documentales, administrativas y manejo de las herramientas de gestión, para el acompañamiento de los programas de la Subdirección Operativa S.O.</t>
  </si>
  <si>
    <t>Prestación de servicios profesionales para apoyar en la consolidación y verificación de información técnica de los procesos de selección en las diferentes etapas conforme a la misionalidad de la entidad, para el acompañamiento de los programas de la Subdirección Operativa-S.O.</t>
  </si>
  <si>
    <t>Prestar servicios profesionales en comunicación y prensa para apoyar la producción y difusión de contenidos periodísticos y audiovisuales de la UAECOB</t>
  </si>
  <si>
    <t>Prestar los servicios profesionales jurídicos especializados en la Oficina de Control Disciplinario Interno de la entidad estableciendo pautas de liderazgo en las actuaciones procesales que se deban tramitar en esa dependencia en etapa de instrucción</t>
  </si>
  <si>
    <t>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t>
  </si>
  <si>
    <t>SGH-Prestar los servicios de apoyo a la gestión en la Academia de la UAE Cuerpo Oficial de Bomberos de Bogotá D.C., brindando acompañamiento en el seguimiento de los procesos contractuales y en la atención de los requerimientos relacionados con el fortalecimiento de la formación y la capacitación institucional.</t>
  </si>
  <si>
    <t>Contratar la adquisición de dispositivos para el fortalecimiento y modernización de la infraestructura tecnológica de la U.A.E. Cuerpo Oficial de Bomberos de Bogotá.</t>
  </si>
  <si>
    <t>43211500, 43211503, 43211507, 43211509, 43211619</t>
  </si>
  <si>
    <t>Adición y prorróga al contrato No. 245 de 2025 cuyo objeto es  "Contratar el servicio de mantenimiento preventivo y correctivo de los radios portátiles y móviles marca Motorola propiedad de la U.A.E. Cuerpo Oficial de Bomberos de Bogotá – TIC"</t>
  </si>
  <si>
    <t>Adición y prorróga al contrato No. 493 de 2025 cuyo objeto es "Contratar la adquisicion, modernizacion y mantenimiento preventivo y correctivo de UPS,  aires acondicionados con suministro de repuestos, para todas las sedes de la U.A.E. Cuerpo Oficial de Bomberos de Bogotá - TIC."</t>
  </si>
  <si>
    <t>Prestar servicios profesionales a la Oficina Asesora de Planeación en los asuntos concernientes que se le asignen para la implementación del Modelo Integrado de Planeación y Gestión MIPG.</t>
  </si>
  <si>
    <t>Adición y prorróga al contrato No. 785 de 2024 cuyo objeto es "	Contratar soporte técnico en sitio para el mantenimiento preventivo y correctivo con suministro de repuestos para la infraestructura tecnológica y servicio de mantenimiento correctivo, adecuación e instalación de cableado estructurado de voz, datos y eléctrico con suministro de repuestos para todas las sedes de la UAE Cuerpo Oficial de Bomberos de Bogotá y SUPERCADES de Bogotá-TIC"</t>
  </si>
  <si>
    <t>Prestar servicios profesionales para apoyar al Jefe de la Oficina de Planeación en asuntos estratégicos de la gestión administrativa</t>
  </si>
  <si>
    <t>Prestación de servicios profesionales en asuntos de comunicaciones y prensa para revisar los procesos de comunicación de entidad con el fin de evaluar su eficacia interna y externa y detectar ineficiencias en los canales de comunicación</t>
  </si>
  <si>
    <t>Prestación de servicios profesionales en asuntos de comunicaciones y prensa para detectar las necesidades de la Entidad y facilitar la inserción de nuevas estrategias de comunicación</t>
  </si>
  <si>
    <t>SGH - Prestar sus servicios profesionales a la Subdirección de Gestión Humana de la UAE Cuerpo Oficial de Bomberos en el desarrollo de las actividades administrativas y de análisis relacionadas con la reorganización de conformación de las estaciones y grupos especializados como parte del fortalecimiento de la formación y la capacidad institucional.</t>
  </si>
  <si>
    <t>Prestar servicios de apoyo técnico en las herramientas tecnologicas para el desarrollo de las estrategias de la Subdirección  Logística-SBLG</t>
  </si>
  <si>
    <t>Prestar servicios de apoyo a la gestión en las actividades de soporte operacional de la UAECOB Subdirección Logística. SBLG</t>
  </si>
  <si>
    <t>Prestar servicios de apoyo a la gestión en actividades administrativas y documentales que se desarrollen en la Subdirección Logística – SBLG".</t>
  </si>
  <si>
    <t>Prestación de servicios de apoyo a la gestión para realizar actividades documentales, administrativas relacionadas para el desarrollo de las estrategias de la Subdirección Logística. SBLG</t>
  </si>
  <si>
    <t>Prestar servicios de apoyo a la gestión en el manejo de las herramientas tecnológicas en diligenciamiento, seguimiento y control de las herramientas de gestión asociadas a la mesa logística de la Subdirección Logística. – SBLG</t>
  </si>
  <si>
    <t>Prestación de servicios profesionales para apoyar en la elaboracion, seguimiento e impulso de la actuaciones procesales en cada una de las etapas para la adquisición de bienes y servicios en el desarrollo de las estrategias de la Subdirección Logística. SBLG.</t>
  </si>
  <si>
    <t>Prestar servicios profesionales para el seguimiento y gestión de las actividades establecidas en los planes de acción y estratégicos; así como, de los procesos de planeación y administrativos propios de Subdirección Logística - SBLG"</t>
  </si>
  <si>
    <t>SGH - 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t>
  </si>
  <si>
    <t>Prestación de servicios profesionales para apoyar en el análisis de información, reportes, y seguimientos relacionados con la atención de emergencias de la entidad y de los programas a cargo de la Subdirección Operativa-S.O.</t>
  </si>
  <si>
    <t>O232020200885961 Servicios de organización y asistencia de convenciones</t>
  </si>
  <si>
    <t>O232020200991121 Servicios de la administración pública relacionados con la educación</t>
  </si>
  <si>
    <t>O2320201002092929012 Partes y accesorios para artículos de protección personal</t>
  </si>
  <si>
    <t>O232020200992913 Servicios de educación para la formación y el trabajo</t>
  </si>
  <si>
    <t>O23201010030202 Máquinas herramientas y sus partes, piezas y accesorios</t>
  </si>
  <si>
    <t>O2320201003023229906 Libros publicados en fascículos, folletos, hojas sueltas e impresos similares</t>
  </si>
  <si>
    <t>O232020200887151 Servicios de mantenimiento y reparación de electrodomésticos</t>
  </si>
  <si>
    <t>O2320202005040654612 Servicios de instalación de alarmas contra incendios</t>
  </si>
  <si>
    <t>O23201010030401 Motores, generadores y transformadores eléctricos y sus partes y piezas</t>
  </si>
  <si>
    <t>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t>
  </si>
  <si>
    <t>Prestar servicios profesionales de carácter jurídico para apoyar y fortalecer de manera integral las actividades propias de la Oficina Jurídica</t>
  </si>
  <si>
    <t>Prestar servicios profesionales para diseñar, implementar, generar las políticas y procedimientos y fortalecer la gestión y el gobierno de los datos institucionales en el marco de las funciones de la Dirección de Tecnologías de la Información y las Comunicaciones de la Unidad Administrativa Especial Cuerpo Oficial de Bomberos de Bogotá.</t>
  </si>
  <si>
    <t>Prestar servicios profesionales jurídicos al Área de Tecnologías de la Información y las Comunicaciones de la U.A.E. Cuerpo Oficial de Bomberos de Bogotá, para apoyar la planeación, estructuración, revisión y gestión de los procesos contractuales en todas sus fases, y adelantar las actuaciones jurídicas requeridas para garantizar la eficiencia y cumplimiento normativo de la gestión a cargo del área.</t>
  </si>
  <si>
    <t>Adición y prórroga No. 1 al contrato 698 de 2025 que tiene como objeto “Prestar el servicio y mantenimiento de equipos de higienización, desodorización y aromatización para la UAECOB-SGC"</t>
  </si>
  <si>
    <t>Prestación de servicios profesionales para apoyar las actividades jurídicas de la Subdirección de Gestión Corporativa-SGC</t>
  </si>
  <si>
    <t>Prestación de servicios profesionales, en temas jurídicos de la gestión administrativa a cargo de la Subdirección de Gestión Corporativa.- SGC</t>
  </si>
  <si>
    <t>Adición No. 1 al contrato 501 de 2025 que tiene como objeto “ Seleccionar propuesta para contratar con una o varias compañías de seguros legalmente autorizadas para funcionar en el país, los seguros patrimoniales, generales y personas requeridos para la adecuada protección de los bienes e intereses patrimoniales de la UNIDAD ADMINISTRATIVA ESPECIAL CUERPO OFICIAL BOMBEROS BOGOTA, así como de aquellos por los que sea o fuere legalmente responsable o le corresponda asegurar en virtud de disposición legal o contractual-SGC</t>
  </si>
  <si>
    <t>Adición y prórroga No. 2 al contrato 597 de 2025  que tiene como objeto " Contratar la prestación del servicio de aseo y cafetería incluido insumos para la UAE Cuerpo Oficial de Bomberos -SGC</t>
  </si>
  <si>
    <t>Interventoría técnica, administrativa, financiera, contable, jurídica y ambiental  para la realización del mantenimiento predictivo, preventivo, correctivo y mejoras a las instalaciones de las dependencias de la Unidad Administrativa Especial Cuerpo Oficial de Bomberos Bogotá -SGC</t>
  </si>
  <si>
    <t>Prestación de servicios profesionales de carácter jurídico para apoyar la gestión administrativa y la adquisición de bienes y servicios para el desarrollo de las estrategias de la Subdirección Logística. -SBLG</t>
  </si>
  <si>
    <t>Prestación de servicios profesionales para apoyar la gestión financiera y presupuestal de los proyectos, planes y estrategias a cargo de la Subdirección Logística - SBLG</t>
  </si>
  <si>
    <t>Prestar servicios de apoyo a la gestión en el manejo de las herramientas tecnológicas en la recepción diligenciamiento y trámite asociadas a la mesa logística. – SBLG</t>
  </si>
  <si>
    <t>Prestar servicios de apoyo como conductor a las acciones misionales de la Subdirección de Gestión del Riesgo.</t>
  </si>
  <si>
    <t>Adición y prórroga al contrato de prestación de servicios # 452-2025, cuyo objeto es:prestar servicios profesionales jurídicos para el desarrollo de las actividades inherentes a los procesos de selección que son de competencia de la subdirección operativa, brindando apoyo en la revisión, estructuración y seguimiento de la etapa precontractual, contractual y poscontractual de conformidad con lo establecido en el plan anual de adquisiciones asignados a esta subdirección.</t>
  </si>
  <si>
    <t>Subdirector@ de Gestión Corporativa</t>
  </si>
  <si>
    <t>Subdirector@ de Gestión del Riesgo</t>
  </si>
  <si>
    <t>47111502;
47111503;
73151802;
73152100;</t>
  </si>
  <si>
    <t>Mantenimiento preventivo y/o correctivo, y suministros de repuestos de los equipos gasodomésticos y solares y adecuaciones de las redes de gas natural para las Estaciones de la Unidad Administrativa Especial Cuerpo Oficial de Bomberos Bogotá -SGC</t>
  </si>
  <si>
    <t>Mantenimiento preventivo y/o correctivo, y suministro de repuestos de los equipos de gimnasio de las diferentes instalaciones a cargo de la Unidad Administrativa Especial Cuerpo Oficial de Bomberos Bogotá -SGC</t>
  </si>
  <si>
    <t>Suministro de banderas y accesorios para las sedes UAECOB-SGC</t>
  </si>
  <si>
    <t>72151000;
72101500;
72153200;
 72154000;</t>
  </si>
  <si>
    <t>Carlos Andres Vargas Puerto</t>
  </si>
  <si>
    <t>Prestar servicios profesionales para el registro, actualización y reporte de los procesos y decisiones disciplinarias expedidas por la Oficina de Control Disciplinario Interno de la UAECOB en el aplicativo Sistema de Información Disciplinario (SID) .</t>
  </si>
  <si>
    <t>Adición y prórroga al Contrato 175 de 2025 con objeto "Prestar servicios profesionales especializados en el desarrollo de las actividades y de los diferentes procesos que tiene a su cargo y bajo su seguimiento la Dirección General de la UAE Cuerpo Oficial de Bomberos de Bogotá"</t>
  </si>
  <si>
    <t>Adición y prórroga al Contrato 460 de 2025 con objeto "Prestar servicios profesionales especializados en el desarrollo de las actividades estrategicas de la Dirección General de la UAE Cuerpo Oficial de Bomberos de Bogotá"</t>
  </si>
  <si>
    <t>Adición y prórroga al Contrato 211 de 2025 con objeto "Prestación de servicios profesionales en la Dirección en comunicaciones y prensa, para apoyar la difusión de la información al público interno y externo de la UAECOB"</t>
  </si>
  <si>
    <t>Adición y prórroga al Contrato 202 de 2025 con objeto "Prestar servicios de apoyo para la gestión en asuntos de comunicaciones y prensa en la Dirección General, y demás acciones encaminadas al cumplimiento de las estrategias comunicacionales de la UAECOB"</t>
  </si>
  <si>
    <t>Adición y prórroga al Contrato 285 de 2025 con objeto "Prestar apoyo técnico en la Dirección, en asuntos de comunicaciones y prensa, para la producción, diseño y edición de material audiovisual de la UAECOB"</t>
  </si>
  <si>
    <t>Adición y prórroga al Contrato 278 de 2025 con objeto "Prestación de servicios como conductor en los diferentes recorridos de carácter operativo que se requieran en la Dirección General"</t>
  </si>
  <si>
    <t>Adición y prórroga al Contrato 356 de 2025 con objeto "Prestación de servicios profesionales en asuntos de comunicaciones y prensa para apoyar la creación y divulgación audiovisual relacionada con la misionalidad de la UAECOB"</t>
  </si>
  <si>
    <t>Prestación de servicios de apoyo a la gestión en asuntos de comunicaciones y prensa para apoyar las labores de reportería, periodismo y de divulgación de información de acuerdo con la misionalidad de la UAECOB.</t>
  </si>
  <si>
    <t>Adición  y prorroga  CTO 479-2025   Contratar los servicios de recolección, manipulación, almacenamiento temporal, transporte y disposición final (destrucción o devolución) de pólvora, fuegos artificiales, globos y demás artículos pirotécnicos incautados por las autoridades competentes en el Distrito Capital"_SGR.</t>
  </si>
  <si>
    <t>Prestar los servicios profesionales  en la Oficina de Control Interno para el desarrollo del Plan Anual de Auditorías.</t>
  </si>
  <si>
    <t>enero</t>
  </si>
  <si>
    <t>Prestar servicios de apoyo a la gestión en el desarrollo de las actividades y trámites administrativos y operativos relacionados con los procesos que se encuentran a cargo de la Subdirección Operativa de la UAECOB-SO.</t>
  </si>
  <si>
    <t>Prestar los servicios profesionales a la Subdirección Operativa de la UAECOB desde el componente jurídico, en los asuntos a cargo de la dependencia para el adecuado alcance de las metas e indicadores asignados a esta, brindando plena aplicación a la normatividad vigente-S.O.</t>
  </si>
  <si>
    <t>Adición al contrato de compraventa número UAECOB CONTRATO-696-2025, correspondiente a la ORDEN DE COMPRA 156891 de la Tienda Virtual del Estado Colombiano y cuyo objeto es: “Adquisición de herramientas de corte para la atención de emergencias para  la UAE Cuerpo Oficial de Bomberos de Bogota -S.O.”</t>
  </si>
  <si>
    <t>SGH - INCENTIVOS</t>
  </si>
  <si>
    <t>SGH – Prestar servicios profesionales a la Subdirección de Gestión Humana de la UAE Cuerpo Oficial de Bomberos de Bogotá D.C., para apoyar el fortalecimiento institucional, mediante la elaboración del diagnóstico de capacidades y la verificación, revisión y actualización del Modelo Operativo de Procesos (MOP), orientadas a la identificación de oportunidades de mejora en la gestión institucional.</t>
  </si>
  <si>
    <t xml:space="preserve"> Prestación de servicios de apoyo a la gestión en la Subdirección de Gestión Corporativa, en las actividades asociadas a los procesos y procedimientos del almacén de la Entidad.- SGC</t>
  </si>
  <si>
    <t xml:space="preserve">SGH -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 </t>
  </si>
  <si>
    <t>SGH - 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t>
  </si>
  <si>
    <t>SGH – Prestar servicios de apoyo a la gestión en la Subdirección de Gestión Humana,  para la organización, actualización, clasificación y sistematización de los expedientes de incapacidades, así como la consolidación de la información en los sistemas y bases de datos institucionales y demás actividades propias del área de nómina que le sean asignadas, de conformidad con los lineamientos y procedimientos definidos por la entidad.</t>
  </si>
  <si>
    <t>Uaecob</t>
  </si>
  <si>
    <t>Prestación de servicios de apoyo para el desarrollo de las actividades y trámites administrativos y operativos relacionados con los procesos que se encuentran a cargo de la Subdirección Operativa-SO.</t>
  </si>
  <si>
    <t>Adición y Prórroga al contrato de prestación de servicios # 446-2025, cuyo objeto es: "Prestar servicios de apoyo a la gestión en las actividades de monitoreo, seguimiento y reporte de información del Centro de Coordinación y Comunicaciones de la Subdirección Operativa".</t>
  </si>
  <si>
    <t>Prestar servicios profesionales para apoyar jurídicamente el seguimiento y la revisión de derechos de petición y demás requerimientos, así como en la revisión de documentación referida a procesos de contratación a cargo de la Subdirección Operativa S.O.</t>
  </si>
  <si>
    <t>Adición y prórroga al contrato No. 411 de 2025 cuyo objeto es: "Contratar la prestación del servicio de monitoreo, control y seguimiento satelital a los vehículos de propiedad de la U.A.E. Cuerpo Oficial de Bomberos de Bogotá - TIC"</t>
  </si>
  <si>
    <t>Adición y prórroga al contrato No. 490 de 2025 cuyo objeto es: "contratar el alquiler de equipos tecnológicos, periféricos y servicios complementarios para la U.A.E Cuerpo Oficial de bomberos de Bogota- TIC"</t>
  </si>
  <si>
    <t>Congelamiento recursos 5% proyecto 8126</t>
  </si>
  <si>
    <t>Congelamiento recursos 5% proyecto 8173</t>
  </si>
  <si>
    <t>Prestar servicio de apoyo a la gestión administrativa y operativa de los mantenimientos requeridos a los equipos menores y/o parque automotor de la Subdirección Logística - SBLG</t>
  </si>
  <si>
    <t>NO APLICA</t>
  </si>
  <si>
    <t>Adición No. 1 al contrato 629 de 2025 que tiene como objeto “Prestar el servicio de vigilancia y seguridad privada en la modalidad de vigilancia fija, según especificaciones técnicas, en las instalaciones donde la UAE Especial Cuerpo Oficial de Bomberos requiera-SGC</t>
  </si>
  <si>
    <t xml:space="preserve">SGH - Prestar servicios profesionales en la Subdirección de Gestión Humana, enfocados en el análisis de datos , estadística, gestión financiera  y apoyo a temas de proyección presupuestal en el marco de la estrategia de fortalecimiento institucional. </t>
  </si>
  <si>
    <t>SGH - 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t>
  </si>
  <si>
    <t>SGH - Prestar servicios profesionales en la Subdirección de Gestión Humana, enfocados al ajuste y actualización de los manuales de funciones, y demas documentos administrativos  y operativos de acuerdo a la planta propuesta, en el marco de la estrategia de fortalecimiento y rediseño institucional.</t>
  </si>
  <si>
    <t>SGH - Prestar servicios profesionales jurídicos en la Subdirección de Gestión Humana de la UAE Cuerpo Oficial de Bomberos de Bogotá D.C., orientados a apoyar las actividades propias del proceso de desarrollo organizacional, con especial énfasis en la formulación, acompañamiento y ejecución de acciones relacionadas con la reorganización de la planta de personal, en el marco del proceso de fortalecimiento institucional y en cumplimiento de la normatividad vigente.</t>
  </si>
  <si>
    <t>Prestar el servicio y mantenimiento de equipos de higienización, desodorización y aromatización para la Unidad Administrativa Especial Cuerpo Oficial de Bomberos Bogotá-SGC</t>
  </si>
  <si>
    <t>Suministrar combustible para el parque automotor y los equipos especializados de la U.A.E. Cuerpo Oficial de Bomberos Bogotá, dentro y fuera del perímetro del Distrito Capital – SBLG.</t>
  </si>
  <si>
    <t>80141900
90111500
90111600
80141600
80161502</t>
  </si>
  <si>
    <t>Adición No. 2 y prórroga No. 3 al contrato 196 de 2025 que tiene como objeto "Prestar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t>
  </si>
  <si>
    <t>No a</t>
  </si>
  <si>
    <t>Adición al contrato 622-2025 cuyo objeto es: ¨Prestación del servicio de mantenimiento preventivo y correctivo de los equipos de respiración autónoma interspiro propiedad de la UAECOB, incluido el suministro de repuestos, insumos mano de obra especializada –SBLG</t>
  </si>
  <si>
    <t>SGH - Utilización lista de elegibles CNSC para provisión de vacantes</t>
  </si>
  <si>
    <t>SGH - Adición y prórroga al contrato 717-2025 cuyo objeto es"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t>
  </si>
  <si>
    <t>SGH -  Seleccionar una administradora de riesgos laborales (ARL) para la prevención, atención de accidentes de trabajo, enfermedades laborales de los funcionarios y contratistas de la Unidad Administrativa Especial Cuerpo Oficial de Bomberos de Bogotá, la asesoría, asistencia técnica del Sistema de Gestión de Seguridad y Salud en el Trabajo, establecida en la normatividad legal vigente de riesgos laborales.</t>
  </si>
  <si>
    <t>Prestación de servicios profesionales para atender las actividades de seguimiento, verificación y control de los procesos y procedimientos, para el desarrollo de los programas a cargo de la Subdirección Operativa-S.O.</t>
  </si>
  <si>
    <t>Adición y prórroga al contrato 692 de 2025 cuyo objeto es: "Brindar apoyo en temas propios de gestión documental de expedientes físicos y de soporte administrativo que se requieran en las actividades desplegadas por la Oficina Jurídica".</t>
  </si>
  <si>
    <t>Adición y prórroga al contrato 702 de 2025 cuyo objeto es: "Prestar los servicios profesionales jurídicos especializados para apoyar el desarrollo de las funciones de la Oficina Jurídica"</t>
  </si>
  <si>
    <t>Adición y prórroga al Contrato No. 363-2025 cuyo objeto es: Contratar los servicios de canales de datos dedicados para la UAE Cuerpo Oficial de Bomberos de Bogotá – TIC</t>
  </si>
  <si>
    <t>Contratar la adquisición, renovación, implementación y soporte técnico de soluciones integrales de infraestructura tecnológica, seguridad perimetral, gestión de servicios TI y continuidad del negocio (Cloud &amp; Backup) para la Unidad Administrativa Especial Cuerpo Oficial de Bomberos de Bogotá</t>
  </si>
  <si>
    <t>43222500; 43231500; 43231501; 43231513; 43232309; 43232907; 43232915; 43233200; 43233203; 43233204; 43233205; 43233400; 43233403; 43233405; 43233415; 43233416; 81111802; 81111808; 81111811; 81111812; 81112201; 81112203; 81112222</t>
  </si>
  <si>
    <t>Pago pasivo contrato 815 de 2024 cuyo objeto es: "Contratar el servicio de soporte y mantenimiento del sistema de control de acceso para los visitantes y los funcionarios de la U.A.E. Cuerpo Oficial Bomberos de Bogotá", Otro Si No. 01 de 2025.</t>
  </si>
  <si>
    <t>Adición y prórroga del contrato No. 690 de 2025 cuyo objeto es "Contratar la modernización integral tecnológica, soporte y mantenimiento preventivo y correctivo con repuestos, para los sistemas de video vigilancia de la U.A.E. Cuerpo Oficial de Bomberos de Bogotá - TIC."</t>
  </si>
  <si>
    <t>80111600</t>
  </si>
  <si>
    <t>Adición y prórroga al contrato 730 de 2025 cuyo objeto es: "Prestar el servicio de apoyo técnico y operativo a la gestión de los procesos disciplinarios en la etapa de juzgamiento, mediante la ejecución de tareas administrativas, logísticas y de soporte documental en la Oficina Jurídica"</t>
  </si>
  <si>
    <t>Adición y prórroga al contrato 689 de 2025 cuyo objeto es: "Prestar los servicios profesionales para apoyar las actividades propias de la gestión contractual a cargo de la Oficina Jurídica, en función de las necesidades identificadas por la entidad y con el propósito de garantizar el cumplimiento de su misionalidad."</t>
  </si>
  <si>
    <t>Adición No. 1 al contrato 709 de 2025 que tiene como objeto “Adquisicion de equipos electrodomésticos para las instalaciones de la UAE Cuerpo Oficial de Bomberos- SGC"</t>
  </si>
  <si>
    <t>24131500;
52141500;
52151600;
 52152000;
52152300; 
52161500;</t>
  </si>
  <si>
    <t>Realizar la adecuación y mejoramiento de las instalaciones de La Unidad Administrativa Especial Cuerpo Oficial de Bomberos de Bogotá D.C. – SGC.C</t>
  </si>
  <si>
    <t>Interventoría técnica, administrativa, financiera, contable, jurídica, ambiental y de Seguridad y Salud en el Trabajo para realizar la adecuación y mejoramiento de las instalaciones de La Unidad Administrativa Especial Cuerpo Oficial de Bomberos de Bogotá D.C. – SGC.</t>
  </si>
  <si>
    <t>47131800;</t>
  </si>
  <si>
    <t>Contratar la adquisición, renovación y  suscripciones de licencia Microsoft y modulos de seguridad y vulnerabilidad para la U.A.E. Cuerpo Oficial de Bomberos de Bogotá - TIC</t>
  </si>
  <si>
    <t>43231512;81112501</t>
  </si>
  <si>
    <t>Modernización, mantenimiento y soporte de los componentes multimedia y tecnológicos para el equipamiento del auditorio de la sede principal de la U.A.E. Cuerpo Oficial de Bomberos Bogotá.</t>
  </si>
  <si>
    <t xml:space="preserve"> Paula Ximena Henao Escobar </t>
  </si>
  <si>
    <t>Adquisición de elementos de apoyo didáctico y pedagógico para actividades, programas y campañas requeridas en la Subdirección de Gestión del Riesgo_SGR”</t>
  </si>
  <si>
    <t>60121206,60121000,60121500,60121600</t>
  </si>
  <si>
    <t>53101801,53101803,53101501,53101503</t>
  </si>
  <si>
    <t>14111500,45101700, 45101800, 45101900, 45102000</t>
  </si>
  <si>
    <t>Adición y prórroga 2 al contrato No. 411 de 2025 cuyo objeto es: "Contratar la prestación del servicio de monitoreo, control y seguimiento satelital a los vehículos de propiedad de la U.A.E. Cuerpo Oficial de Bomberos de Bogotá - TIC"</t>
  </si>
  <si>
    <t>45111700; 45111500; 45111900; 52161500; 43211900;43233400; 72151600; 81111500; 81161700</t>
  </si>
  <si>
    <t>Adquisición de agente encapsulador, para apagar incendios de baterías de iones de litio-SBLG</t>
  </si>
  <si>
    <t>Contratar el suministro de raciones para la atención de emergencias-SBLG</t>
  </si>
  <si>
    <t>Adicion y prorroga al contrato 610-2025 cuyo objeto es: "Suministro de alimentación e hidratación para el cuerpo operativo en la atención de emergencias, entrenamientos, capacitaciones y actividades de prevención.-SBLG"</t>
  </si>
  <si>
    <t>Adición No. 1 al contrato 766 de 2024 que tiene como objeto “Elaboración de estudios y diseños técnicos para la construcción de la estación de bomberos de Ferias B-7 de la UAE Cuerpo Oficial de Bomberos de Bogotá – SGC"</t>
  </si>
  <si>
    <t>81101500;
80101600</t>
  </si>
  <si>
    <t>Interventoría técnica, administrativa, financiera, contable, jurídica, ambiental  y de Seguridad y Salud en el Trabajo para la construcción de la estación de bomberos Ferias B7 UAE Cuerpo Oficial de Bomberos de Bogotá – SGC</t>
  </si>
  <si>
    <t>Adecuación de la nueva estación de bomberos de la UAE Cuerpo Oficial de Bomberos de Bogotá – SGC</t>
  </si>
  <si>
    <t>Interventoría técnica, administrativa, financiera, contable, jurídica, ambiental  y de Seguridad y Salud en el Trabajo para la Adecuación de la Nueva Estación de bomberos de la UAE Cuerpo Oficial de Bomberos de Bogotá – SGC</t>
  </si>
  <si>
    <t>Reconocimiento y pago Pasivo Exigible contrato de interventoria No 760 de 2024 suscrito con CONSULTORIA ESTRUCTURAL Y DE CONSTRUCCIO N S A S , cuyo objeto es Interventoría técnica, administrativa, financiera, contable, jurídica y ambiental para la elaboración de estudios y diseños técnicos para la construcción de la estación de Bomberos de Ferias B-7 de la UAE Cuerpo Oficial de Bomberos de Bogotá – SGC Reconoce el valor de $40.032.337</t>
  </si>
  <si>
    <t xml:space="preserve">Reconocimiento y pago Pasivo Exigible contrato de consultoria No 766 de 2024 suscrito con GRUPO M&amp;M CONSULTORIA SAS , cuyo objeto es Elaboración de estudios y diseños técnicos para la construcción de la estación de bomberos de Ferias B-7 de la UAE Cuerpo Oficial de Bomberos de Bogotá – SGC, Reconoce el valor de $135.000.000 </t>
  </si>
  <si>
    <t>Reconocimiento y pago Pasivo Exigible contrato de consultoria No 537 de 2022 suscrito con SOLUCIONES INTEGRALES DE INGENIERIA SA., cuyo objeto es  Interventoría técnica, administrativa, financiera, contable, jurídica y ambiental para la elaboración de estudios y diseños técnicos para la construcción de la estación de Bomberos de Caobos Salazar B-13 de la UAE Cuerpo Oficial de Bomberos de Bogotá – SGC, Reconoce el valor de $11.378.345</t>
  </si>
  <si>
    <t xml:space="preserve">Reconocimiento y pago Pasivo Exigible FERIAS </t>
  </si>
  <si>
    <t>40101806;
40101826;</t>
  </si>
  <si>
    <t>Mantenimiento preventivo y correctivo de la red contraincendios  y sistemas de detención de alarmas contra incendios a las instalaciones de la  Unidad Administrativa Especial Cuerpo Oficial de Bomberos Bogotá -SGC</t>
  </si>
  <si>
    <t>Adición No. 1 al contrato 586 de 2025 que tiene como objeto “Mantenimiento correctivo y preventivo con suministro de repuestos para los ascensores edificio comando-SGC</t>
  </si>
  <si>
    <t>Adición y prórroga No. 01 al contrato 524 de 2025 que tiene como objeto "Mantenimiento preventivo y correctivo, que incluye el suministro de insumos y repuestos de las lavadoras y secadoras industriales ubicadas en las estaciones de bomberos de la UAE Cuerpo Oficial de Bomberos de Bogotá-SGC</t>
  </si>
  <si>
    <t>Adición No. 1 al contrato 538 de 2025 que tiene como objeto “Realizar el mantenimiento preventivo, correctivo de puertas automatizadas para las salas de máquinas de las estaciones de la UAE Cuerpo Oficial de Bomberos-SGC</t>
  </si>
  <si>
    <t>48101800;
48101915;
24112601;
49121509;</t>
  </si>
  <si>
    <t>Adquisición de semovientes caninos para el grupo BRAE, destinados al entrenamiento de búsqueda y localización cinotécnica   para la atención de emergencias de la UAE Cuerpo Oficial de Bomberos de Bogota, s.o.</t>
  </si>
  <si>
    <t>Prestar los servicios profesionales para  la Subdirección Operativa en el fortalecimiento de los procesos de intercambio y formación del personal operativo y administrativo, en articulación con las demás áreas de la entidad S.O.</t>
  </si>
  <si>
    <t>Adicion y prorroga al contrato 684-2025 cuyo objeto es: "Suministro de herramientas especializadas, equipos, accesorios y otros elementos de ferretería para garantizar la preparación y atención de emergencias de la U.A.E. Cuerpo Oficial de Bomberos de Bogotá – SBLG".</t>
  </si>
  <si>
    <t>39121321;31162800;39121700; 31162300</t>
  </si>
  <si>
    <t>Prestación del servicio de mantenimiento preventivo y correctivo de los equipos de respiración autónoma interspiro propiedad de la UAECOB, incluido el suministro de repuestos, insumos mano de obra especializada –SBLG</t>
  </si>
  <si>
    <t>Adición y prórroga del contrato 253-2025 cuyo objeto es: Contratar el servicio de soporte y mantenimiento del sistema de gestión documental para la UAE Cuerpo Oficial de Bomberos de Bogotá- TIC.</t>
  </si>
  <si>
    <t>43233000;81112200</t>
  </si>
  <si>
    <t>Adición y prorroga No. 1 al contrato 713 de 2025 que tiene como objeto “Adquisición de elementos de menaje para la UAECOB-SGC"</t>
  </si>
  <si>
    <t>Adición y prórroga del Contrato 202-2026 cuyo objeto es: Prestar servicios profesionales jurídicos para apoyar la instrucción y demás actuaciones que deban surtirse en los procesos disciplinarios adelantados por la Oficina de Control Disciplinario Interno.</t>
  </si>
  <si>
    <t>Suministro de consumibles de impresión para el adecuado funcionamiento de las impresoras destinadas a cada una de las sedes de la UAE Cuerpo Oficial de Bomberos de Bogotá.</t>
  </si>
  <si>
    <t>Contratar el servicio de acceso y soporte de la plataforma Wildfire Solution, para el fortalecimiento del los procesos de monitorio de incendios forestales y alertas tempranas de variabilidad climática, en cumplimiento de los objetivos misionales de la U.A.E Cuerpo Oficial de Bomberos</t>
  </si>
  <si>
    <t>81112501; 43232102; 43231512; 81111808; 81111805; 81112217</t>
  </si>
  <si>
    <t>Contratar el servicio de soporte y mantenimiento del sistema de gestión documental  para la U.A.E. Cuerpo Oficial de Bomberos de Bogotá- TIC</t>
  </si>
  <si>
    <t>Adición y prorroga del contrato 624 - 2025 cuyo objeto es: Adquisición, actualización y configuración de la plataforma de comunicaciones
de Voz IP compatible con la solución actual con la que cuenta la entidad.</t>
  </si>
  <si>
    <t>Contratar a título de comodato o préstamo de uso gratuito, impresoras multifuncionales y periféricos para el desarrollo de actividades administrativas de la UAE Cuerpo Oficial de Bomberos de Bogotá</t>
  </si>
  <si>
    <t>43212100; 43233400; 43211700</t>
  </si>
  <si>
    <t>Prestación de servicios profesionales para realizar  el seguimiento y reporte de las actividades de los programas a cargo  de la Subdirección Operativa, S.O.</t>
  </si>
  <si>
    <t>Prestar los servicios de apoyo al proceso de comunicaciones en emergencias del centro de coordinación y comunicaciones (c.c.c.), para el desarrollo de los programas a cargo de la Subdirección Operativa-S.O.</t>
  </si>
  <si>
    <t>Prestación de servicios profesionales a la Subdirección Operativa,  en el componente jurídico, para el adecuado alcance de las metas e indicadores asignados, brindando plena aplicación a la normatividad vigente-S.O.</t>
  </si>
  <si>
    <t>Prestar los servicios profesionales para realizar el análisis de información, reportes, documentos técnicos y demás productos relacionados con la atención de emergencias,  de los  programas y metas a cargo de la Subdirección  Operativa-S.O.</t>
  </si>
  <si>
    <t>Prestar los servicios de  apoyo para el proceso de comunicaciones en emergencias del centro de coordinación y comunicaciones (c.c.c.), para el desarrollo de los programas a cargo de la Subdirección Operativa-S.O.</t>
  </si>
  <si>
    <t>ADICIÓN Y PRÓRROGA AL CONTRATO DE PRESTACIÓN DE SERVICIOS #699-2025, cuyo objeto es: "Prestación de servicios de apoyo al proceso de comunicaciones en emergencias del centro de coordinación y comunicaciones (c.c.c.), para el desarrollo de los programas a cargo de la Subdirección Operativa-S.O."</t>
  </si>
  <si>
    <t>Prestar los servicios de apoyo para el desarrollo de las actividades y trámites administrativos, relacionados con los procesos de la Subdirección Operativa-SO.</t>
  </si>
  <si>
    <t>ADICIÓN Y PRÓRROGA AL CONTRATO DE PRESTACIÓN DE SERVICIOS #446-2026, cuyo objeto es: "Prestar servicios profesionales para apoyar jurídicamente el seguimiento y la revisión de derechos de petición y demás requerimientos, así como en la revisión de documentación referida a procesos de contratación a cargo de la Subdirección Operativa S.O."</t>
  </si>
  <si>
    <t>ADICIÓN Y PRÓRROGA AL CONTRATO DE PRESTACIÓN DE SERVICIOS # 114-2026, cuyo objeto es: "Prestación de servicios profesionales para brindar el apoyo administrativo de las gestiones  de la Subdirección, así como proyectar las respuestas a las solicitudes de carácter interno o externo para  el desarrollo de los programas a cargo de la Subdirección Operativa-S.O."</t>
  </si>
  <si>
    <t>ADICIÓN Y PRÓRROGA AL CONTRATO DE PRESTACIÓN DE SERVICIOS # 152-2026, cuyo objeto es: Prestación de servicios profesionales para apoyar las gestiones de carácter contractual en sus diferentes etapas y las gestiones administrativas a cargo, para el desarrollo de los programas de la Subdirección operativa-S.O.</t>
  </si>
  <si>
    <t>ADICIÓN Y PRÓRROGA AL CONTRATO DE PRESTACIÓN DE SERVICIOS # 089-2026, cuyo objeto es: "Prestación de servicios profesionales para realizar el seguimiento, verificación, control y diligenciamiento de los requerimientos propios, en los sistemas de información de la Entidad, para el desarrollo de los programas de la Subdirección Operativa-S.O"</t>
  </si>
  <si>
    <t>ADICIÓN Y PRÓRROGA AL CONTRATO DE PRESTACIÓN DE SERVICIOS # 139-2026, cuyo objeto es: "Prestación de servicios profesionales para atender las actividades de bienestar de los caninos y los animales rescatados o recuperados que atiende el grupo BRAE, para el desarrollo de los programas a cargo de la Subdirección Operativa-S.O."</t>
  </si>
  <si>
    <t>ADICIÓN Y PRÓRROGA AL CONTRATO DE PRESTACIÓN DE SERVICIOS # 148-2026, cuyo objeto es: "Prestar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t>
  </si>
  <si>
    <t>ADICIÓN Y PRÓRROGA AL CONTRATO DE PRESTACIÓN DE SERVICIOS # 188-2026, cuyo objeto es: "Prestación de servicios profesionales para la elaboración, diagramación de piezas gráficas con estilos de textos e informes requeridos frente a los procesos y procedimientos, para el desarrollo de los programas de la Subdirección Operativa-S.O."</t>
  </si>
  <si>
    <t>ADICIÓN Y PRÓRROGA AL CONTRATO DE PRESTACIÓN DE SERVICIOS # 239-2026, cuyo objeto es: "Prestar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t>
  </si>
  <si>
    <t>ADICIÓN Y PRÓRROGA AL CONTRATO DE PRESTACIÓN DE SERVICIOS # 292-2026, cuyo objeto es: "Prestación de servicios profesionales para la elaboración de informes o documentos técnicos, infografías, reportes y consolidación de indicadores relacionados con los procesos, y procedimientos, para el desarrollo de los programas de la Subdirección Operativa-S.O."</t>
  </si>
  <si>
    <t>ADICIÓN Y PRÓRROGA AL CONTRATO DE PRESTACIÓN DE SERVICIOS # 260-2026, cuyo objeto es: "Prestación de servicios profesionales para atender las actividades de bienestar de los caninos y los animales rescatados o recuperados que  atiende el grupo BRAE, para el desarrollo de los programas a cargo de la Subdirección Operativa-S.O."</t>
  </si>
  <si>
    <t>ADICIÓN Y PRÓRROGA AL CONTRATO DE PRESTACIÓN DE SERVICIOS # 063-2026, cuyo objeto es: "Prestación de servicios profesionales para ejecutar los aspectos jurídicos en las diferentes modalidades de contratación que requiera la Subdirección operativa para el cumplimiento de su misionalidad y de los programas a cargo-S.O."</t>
  </si>
  <si>
    <t>ADICIÓN Y PRÓRROGA AL CONTRATO DE PRESTACIÓN DE SERVICIOS # 053-2026, cuyo objeto es:  "Prestación de servicios para realizar la gestión administrativa requerida en la estación de bomberos asignada, para el desarrollo de los programas a cargo de la Subdirección Operativa-S.O."</t>
  </si>
  <si>
    <t>ADICIÓN Y PRÓRROGA AL CONTRATO DE PRESTACIÓN DE SERVICIOS # 057-2026, cuyo objeto es:  "Prestación de servicios para realizar la gestión administrativa requerida en la estación de bomberos asignada, para el desarrollo de los programas a cargo de la Subdirección Operativa-S.O."</t>
  </si>
  <si>
    <t>ADICIÓN Y PRÓRROGA AL CONTRATO DE PRESTACIÓN DE SERVICIOS # 094-2026, cuyo objeto es:  "Prestación de servicios para realizar la gestión administrativa requerida en la estación de bomberos asignada, para el desarrollo de los programas a cargo de la Subdirección Operativa-S.O."</t>
  </si>
  <si>
    <t>ADICIÓN Y PRÓRROGA AL CONTRATO DE PRESTACIÓN DE SERVICIOS # 062-2026, cuyo objeto es:  "Prestación de servicios para realizar la gestión administrativa requerida en la estación de bomberos asignada, para el desarrollo de los programas a cargo de la Subdirección Operativa-S.O."</t>
  </si>
  <si>
    <t>ADICIÓN Y PRÓRROGA AL CONTRATO DE PRESTACIÓN DE SERVICIOS # 050-2026, cuyo objeto es:  "Prestación de servicios para realizar la gestión administrativa requerida en la estación de bomberos asignada, para el desarrollo de los programas a cargo de la Subdirección Operativa-S.O."</t>
  </si>
  <si>
    <t>ADICIÓN Y PRÓRROGA AL CONTRATO DE PRESTACIÓN DE SERVICIOS # 078-2026, cuyo objeto es:  "Prestación de servicios para realizar la gestión administrativa requerida en la estación de bomberos asignada, para el desarrollo de los programas a cargo de la Subdirección Operativa-S.O."</t>
  </si>
  <si>
    <t>ADICIÓN Y PRÓRROGA AL CONTRATO DE PRESTACIÓN DE SERVICIOS # 160-2026, cuyo objeto es:  "Prestación de servicios para realizar la gestión administrativa requerida en la estación de bomberos asignada, para el desarrollo de los programas a cargo de la Subdirección Operativa-S.O."</t>
  </si>
  <si>
    <t>ADICIÓN Y PRÓRROGA AL CONTRATO DE PRESTACIÓN DE SERVICIOS # 092-2026, cuyo objeto es: "Prestación de servicios de apoyo para ejecutar las actividades administrativas, trámite, seguimiento y verificación de solicitudes recibidas en el canal de comunicación de gestión operativa para el desarrollo de los programas de la Subdirección Operativa-S.O."</t>
  </si>
  <si>
    <t>ADICIÓN Y PRÓRROGA AL CONTRATO DE PRESTACIÓN DE SERVICIOS # 098-2026, cuyo objeto es: "Prestación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t>
  </si>
  <si>
    <t>ADICIÓN Y PRÓRROGA AL CONTRATO DE PRESTACIÓN DE SERVICIOS # 131-2026, cuyo objeto es:  "Prestación de servicios para realizar la gestión administrativa requerida en la estación de bomberos asignada, para el desarrollo de los programas a cargo de la Subdirección Operativa-S.O."</t>
  </si>
  <si>
    <t>ADICIÓN Y PRÓRROGA AL CONTRATO DE PRESTACIÓN DE SERVICIOS # 117-2026, cuyo objeto es:  "Prestación de servicios para realizar la gestión administrativa requerida en la estación de bomberos asignada, para el desarrollo de los programas a cargo de la Subdirección Operativa-S.O."</t>
  </si>
  <si>
    <t>ADICIÓN Y PRÓRROGA AL CONTRATO DE PRESTACIÓN DE SERVICIOS # 120-2026, cuyo objeto es:  "Prestación de servicios para realizar la gestión administrativa requerida en la estación de bomberos asignada, para el desarrollo de los programas a cargo de la Subdirección Operativa-S.O."</t>
  </si>
  <si>
    <t>ADICIÓN Y PRÓRROGA AL CONTRATO DE PRESTACIÓN DE SERVICIOS # 149-2026, cuyo objeto es:   "Prestación de servicios de apoyo para desarrollar y mantener las condiciones básicas de bienestar de los caninos y animales rescatados o recuperados que atiende el grupo BRAE, para la gestión de los programas a cargo de la Subdirección Operativa-S.O."</t>
  </si>
  <si>
    <t>ADICIÓN Y PRÓRROGA AL CONTRATO DE PRESTACIÓN DE SERVICIOS # 211-2026, cuyo objeto es:  "Prestación de servicios para realizar la gestión administrativa requerida en la estación de bomberos asignada, para el desarrollo de los programas a cargo de la Subdirección Operativa-S.O."</t>
  </si>
  <si>
    <t>ADICIÓN Y PRÓRROGA AL CONTRATO DE PRESTACIÓN DE SERVICIOS # 051-2026, cuyo objeto es:  "Prestación de servicios para realizar la gestión administrativa requerida en la estación de bomberos asignada, para el desarrollo de los programas a cargo de la Subdirección Operativa-S.O."</t>
  </si>
  <si>
    <t>ADICIÓN Y PRÓRROGA AL CONTRATO DE PRESTACIÓN DE SERVICIOS # 121-2026, cuyo objeto es:  "Prestación de servicios para realizar la gestión administrativa requerida en la estación de bomberos asignada, para el desarrollo de los programas a cargo de la Subdirección Operativa-S.O."</t>
  </si>
  <si>
    <t>ADICIÓN Y PRÓRROGA AL CONTRATO DE PRESTACIÓN DE SERVICIOS # 105-2026, cuyo objeto es:  "Prestación de servicios para realizar la gestión administrativa requerida en la estación de bomberos asignada, para el desarrollo de los programas a cargo de la Subdirección Operativa-S.O."</t>
  </si>
  <si>
    <t>ADICIÓN Y PRÓRROGA AL CONTRATO DE PRESTACIÓN DE SERVICIOS # 208-2026, cuyo objeto es: "Prestación de servicios de apoyo para desarrollar y mantener las condiciones básicas de bienestar de los caninos y animales rescatados o recuperados que atiende el grupo BRAE, para la gestión de los programas a cargo de la Subdirección Operativa-S.O."</t>
  </si>
  <si>
    <t>ADICIÓN Y PRÓRROGA AL CONTRATO DE PRESTACIÓN DE SERVICIOS # 217-2026, cuyo objeto es:  "Prestación de servicios para la gestión administrativa y documental realizando los reportes requeridos para el desarrollo de los programas a cargo de la Subdirección Operativa-S.O."</t>
  </si>
  <si>
    <t>ADICIÓN Y PRÓRROGA AL CONTRATO DE PRESTACIÓN DE SERVICIOS # 256-2026, cuyo objeto es:  "Prestación de servicios para realizar la gestión administrativa requerida en la estación de bomberos asignada, para el desarrollo de los programas a cargo de la Subdirección Operativa-S.O."</t>
  </si>
  <si>
    <t>ADICIÓN Y PRÓRROGA AL CONTRATO DE PRESTACIÓN DE SERVICIOS # 345-2026, cuyo objeto es:  "Prestación de servicios para realizar la gestión administrativa requerida en la estación de bomberos asignada, para el desarrollo de los programas a cargo de la Subdirección Operativa-S.O."</t>
  </si>
  <si>
    <t>ADICIÓN Y PRÓRROGA AL CONTRATO DE PRESTACIÓN DE SERVICIOS # 101-2026, cuyo objeto es: Prestación de servicios de apoyo al proceso de comunicaciones en emergencias del centro de coordinación y comunicaciones (c.c.c.), para el desarrollo de los programas a cargo de la Subdirección Operativa-S.O.</t>
  </si>
  <si>
    <t>ADICIÓN Y PRÓRROGA AL CONTRATO DE PRESTACIÓN DE SERVICIOS # 132-2026, cuyo objeto es: Prestación de servicios de apoyo al proceso de comunicaciones en emergencias del centro de coordinación y comunicaciones (c.c.c.), para el desarrollo de los programas a cargo de la Subdirección Operativa-S.O.</t>
  </si>
  <si>
    <t>ADICIÓN Y PRÓRROGA AL CONTRATO DE PRESTACIÓN DE SERVICIOS # 134-2026, cuyo objeto es: Prestación de servicios de apoyo al proceso de comunicaciones en emergencias del centro de coordinación y comunicaciones (c.c.c.), para el desarrollo de los programas a cargo de la Subdirección Operativa-S.O.</t>
  </si>
  <si>
    <t>ADICIÓN Y PRÓRROGA AL CONTRATO DE PRESTACIÓN DE SERVICIOS # 135-2026, cuyo objeto es: Prestación de servicios de apoyo al proceso de comunicaciones en emergencias del centro de coordinación y comunicaciones (c.c.c.), para el desarrollo de los programas a cargo de la Subdirección Operativa-S.O.</t>
  </si>
  <si>
    <t>ADICIÓN Y PRÓRROGA AL CONTRATO DE PRESTACIÓN DE SERVICIOS # 175-2026, cuyo objeto es: Prestación de servicios de apoyo al proceso de comunicaciones en emergencias del centro de coordinación y comunicaciones (c.c.c.), para el desarrollo de los programas a cargo de la Subdirección Operativa-S.O.</t>
  </si>
  <si>
    <t>Prestación de servicios de apoyo a la gestión para ejecutar actividades administrativas y asistenciales para el diligenciamiento y seguimiento de las solicitudes en las herramientas de gestión de los procedimientos, para el desarrollo de los programas y metas de la Subdirección Operativa-S.O.</t>
  </si>
  <si>
    <t>Prestación de servicios profesionales liderando la elaboración de informes estadísticos a partir de los datos asociados a los incidentes atendidos en el marco de la misionalidad de la UAECOB, para el acompañamiento de los programas y metas de la Subdirección Operativa.</t>
  </si>
  <si>
    <t>Prestación de servicios profesionales jurídicos para  realizar el seguimiento y control de las actividades de gestión propias de los procesos y procedimientos, para el acompañamiento de los programas y metas de la Subdirección Operativa-S.O.</t>
  </si>
  <si>
    <t>Prestación de servicios profesionales jurídicos para  realizar el seguimiento y control de  los procesos, procedimientos y respuesta a entes de control, para el acompañamiento de los programas y metas de la Subdirección Operativa-S.O.</t>
  </si>
  <si>
    <t>Prestación de servicios profesionales para realizar el levantamiento de información, registro de novedades sobre herramientas tecnológicas,  optimización de procesos tecnológicos, operativos y administrativos, en articulación con las estaciones de bomberos, grupos especializados, demás áreas de la entidad, para el acompañamiento de los programas y metas de la Subdireccion Operativa-S.O.</t>
  </si>
  <si>
    <t xml:space="preserve"> Prestación de servicios profesionales para apoyar en el manejo o elaboración de bases de datos, insumos de respuesta, articulación, gestión de información, y levantamiento de requerimientos para entregar a tecnologías de la información con el fin de llevar a cabo la automatización de los procedimientos, para el acompañamiento de los programas y metas de la Subdirección Operativa-S.O.</t>
  </si>
  <si>
    <t>Adición y prórroga del Contrato 732-2025 cuyo objeto “Prestar el servicio de instalación, alineación, balanceo y conexos, incluyendo el suministro de llantas a los vehículos del parque automotor de la U.A.E. Cuerpo Oficial de Bomberos de Bogotá - SBLG.”</t>
  </si>
  <si>
    <t>Adición y prórroga del Contrato 467 de 2025, cuyo objeto “Contratar el servicio de revisión técnico mecánica y de emisión de gases contaminantes para los vehículos que forman parte del parque automotor de la Unidad Administrativa Especial Cuerpo Oficial de Bomberos de Bogotá - UAECOB-SBLG”</t>
  </si>
  <si>
    <t>Adición y Prórroga CONTRATO DE PRESTACION DE SERVICIOS 560 DE 2025 cuyo objeto es "SGH -Contratar la realización de los exámenes Médicos Ocupacionales para el personal de la UAE Cuerpo Oficial de Bomberos de Bogotá"</t>
  </si>
  <si>
    <t>SGH - Prestar los servicios de capacitación, formación y entrenamiento mediante la realización de cursos para soporte operacional, dirigidos al personal operativo y a los grupos especializados de la UAE del Cuerpo Oficial de Bomberos Bogotá, con el fin de fortalecer las competencias técnicas y la capacidad de respuesta ante emergencias, de conformidad con las necesidades institucionales.</t>
  </si>
  <si>
    <t>Adición y prórroga No. 1 al contrato 315 de 2026 que tiene como objeto " Prestación de servicios profesionales para la implementación, consolidación, seguimiento y reporte de los lineamientos ambientales establecidos en el Plan Institucional de Gestión Ambiental (PIGA) en cada una de las sedes de la UAE Cuerpo Oficial de Bomberos Bogotá-SGC.</t>
  </si>
  <si>
    <t>Adición y prórroga No. 1 al contrato 466 de 2026 que tiene como objeto " Contratar la prestación del servicio de aseo y cafetería incluido insumos para la Unidad Administrativa Especial Cuerpo Oficial de Bomberos Bogotá -SGC</t>
  </si>
  <si>
    <t>Adición No. 1  prórroga No. 3 al contrato 703 de 2025 con objeto" Adquisición de elementos para el fortalecimiento de la imagen institucional y la identidad visual de la UAECOB-SGC.</t>
  </si>
  <si>
    <t>72154000;
55121900;
60121400;
52101500;
55121700;</t>
  </si>
  <si>
    <t>Adición No. 1 prórroga No. 3 al contrato 721 de 2025 con objeto "Adquisición de mobiliario y elementos para la dotación de las instalaciones de la UAE Cuerpo Oficial de Bomberos Bogotá- SGC.</t>
  </si>
  <si>
    <t>Reconocimiento y pago Pasivo Exigible contrato de consultoria No 569 de 2023 suscrito con INGENIERIA DE BOMBAS Y PLANTAS S.A.S.,  cuyo objeto es Mantenimiento correctivo y/o preventivo, suministros y repuestos de los equipos hidroneumáticos, motobombas eléctricas, bombas sumergibles, tableros de control y fuerza y demás equipos de bombeo instalados en las estaciones de bomberos de la UAE Cuerpo oficial de Bomberos -SGC,</t>
  </si>
  <si>
    <t>55121715;</t>
  </si>
  <si>
    <t>Adquisición de herramientas, equipo y accesorios para el desarrollo de actividades de reduccion del riesgo adelantados por la Subdirección de Gestión del Riesgo_SGR</t>
  </si>
  <si>
    <t>27112001, 27112074,27112000,27112027,46181500,46181701</t>
  </si>
  <si>
    <t>Suministro e instalación de llantas para los vehículos y equipos menores incluye (alineación, balanceo y servicios conexos) de la U.A.E Cuerpo Oficial de Bogotá-SBLG</t>
  </si>
  <si>
    <t>Adición y prórroga al Contrato 678 de 2025 con objeto "Prestación de servicios profesionales a la gestión en la Dirección para el acompañamiento en las labores administrativas en asuntos de comunicaciones y prensa de la UAECOB"</t>
  </si>
  <si>
    <t>Prestar servicios profesionales para apoyar la gestión, seguimiento y fortalecimiento de los servicios tecnológicos que respaldan el funcionamiento institucional en las sedes y puntos de atención de la U.A.E. Cuerpo Oficial de Bomberos de Bogotá D.C., a cargo del Área de Tecnologías de la Información y las Comunicaciones.</t>
  </si>
  <si>
    <t>Prestar servicios profesionales para apoyar la revisión, seguimiento y fortalecimiento funcional del Sistema Integrado de Administración de Personal – SIAP, a cargo del Área de Tecnologías de la Información y las Comunicaciones de la U.A.E. Cuerpo Oficial de Bomberos de Bogotá</t>
  </si>
  <si>
    <t>Adición y prórroga al contrato No. 84 de 2026 cuyo objeto es: 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t>
  </si>
  <si>
    <t>Prestar servicios de apoyo a la gestión para acompañar la revisión, organización y validación de información asociada a las herramientas tecnológicas a cargo del Área de Tecnologías de la Información y las Comunicaciones de la U.A.E. Cuerpo Oficial de Bomberos de Bogotá.</t>
  </si>
  <si>
    <t>Adición y prórroga al contrato No. 90 de 2026 cuyo objeto es: Prestar los servicios profesionales en apoyo a la estructuración e implementación, de las herramientas misionales, creadas como soporte a los procesos y procedimientos de la U.A.E. Cuerpo Oficial de Bomberos de Bogotá.</t>
  </si>
  <si>
    <t>Prestar servicios profesionales para apoyar el seguimiento, fortalecimiento y mejora funcional de las herramientas misionales que sirven de soporte a los procesos y procedimientos de la U.A.E. Cuerpo Oficial de Bomberos de Bogotá.</t>
  </si>
  <si>
    <t>Prestar servicios de apoyo a la gestión para atender, registrar y hacer seguimiento a los requerimientos de soporte técnico asociados a los servicios tecnológicos del Área de Tecnologías de la Información y las Comunicaciones de la U.A.E. Cuerpo Oficial de Bomberos de Bogotá.</t>
  </si>
  <si>
    <t>Adición y prórroga al contrato No. 158 de 2026 cuyo objeto es: Prestar servicios profesionales para apoyar la implementación, seguimiento y fortalecimiento del Sistema de Gestión de Seguridad de la Información (SGSI) y de la política de Gobierno Digital de la UAE Cuerpo Oficial de Bomberos de Bogotá</t>
  </si>
  <si>
    <t>Adición y prórroga al contrato No. 374 de 2026 cuyo objeto es: 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t>
  </si>
  <si>
    <t>Adición y prórroga al contrato No. 118 de 2026 cuyo objeto es: 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t>
  </si>
  <si>
    <t>Adicion y prórroga al contrato No. 36 de 2026 cuyo objeto es: Prestar servicios profesionales orientados al fortalecimiento, administración y soporte de los sistemas, plataformas, infraestructura tecnológica y servicios informáticos a cargo de la Dirección de Tics de la U.A.E Cuerpo Oficial de Bomberos de Bogotá D.C</t>
  </si>
  <si>
    <t>Adicion y prorroga al contrato No. 156 de 2026 cuyo objeto es: Prestar los servicios de apoyo a la gestión para desarrollar actividades de soporte técnico nivel (1 y 2) que requiera el área de Tecnologías de la Información y las Comunicaciones de la U.A.E. Cuerpo Oficial de Bomberos Bogotá</t>
  </si>
  <si>
    <t>Adición y prórroga al contrato No. 240 de 2026 cuyo objeto es:  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t>
  </si>
  <si>
    <t>Adición y prórroga al contrato No. 247 de 2026 cuyo objeto es: 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t>
  </si>
  <si>
    <t>Contratar la prestación de servicios de enlaces de datos dedicados principales y de Backup para el fortalecimiento de la infraestructura tecnológica de la UAE cuerpo oficial de bomberos de Bogotá - TIC</t>
  </si>
  <si>
    <t>Adición y prórroga al contrato No. 17 de 2026 cuyo objeto es: Prestar servicios profesionales en la administración y gestión de la infraestructura de redes y comunicaciones de la entidad, garantizando su operatividad, disponibilidad y seguridad de la infraestructura tecnológica a cargo del área de Tecnologías de la Información y las Comunicaciones.</t>
  </si>
  <si>
    <t>Prestar servicios profesionales jurídicos al Área de Tecnologías de la Información y las Comunicaciones de la U.A.E. Cuerpo Oficial de Bomberos de Bogotá, para apoyar la planeación, revisión y gestión contractual de los procesos a cargo del área.</t>
  </si>
  <si>
    <t>Adición y prórroga al contrato 335 de 2026 cuyo objeto es: "Prestar servicios profesionales para apoyar en la estructuración de las acciones de mejora, elaboración de informes y soporte de las funciones administrativas y de mejora"</t>
  </si>
  <si>
    <t>Adicion y prorroga cto 032-2026 Prestar servicios profesionales para apoyar la planeación y gestión de las  estrategias de reducción y/o conocimiento del riesgo  para la Subdirección de Gestión del Riesgo._SGR</t>
  </si>
  <si>
    <t xml:space="preserve">OCTUBRE </t>
  </si>
  <si>
    <t>Adicion y prorroga cto 167-2026  Prestar servicios profesionales en  los componentes tecnológicos e informáticos relacionados con los aspectos misionales de la Subdirección de Gestión del Riesgo._SGR</t>
  </si>
  <si>
    <t xml:space="preserve">Adicion y prorroga cto 350-2026 Prestar servicios profesionales para la gestión misional en sus componentes técnico, administrativo y financiero de la Subdirección de Gestión del Riesgo_SGR. </t>
  </si>
  <si>
    <t>Adicion y prorroga cto 038-2026 Prestar servicios profesionales  liderando las actividades del proceso de inspecciones técnicas de la subdireccion de gestion del riesgo.._SGR</t>
  </si>
  <si>
    <t>Adicion y prorroga cto 219-2026 Prestar  servicios profesionales en las actividades relacionadas con la emision de conceptos a cargo de la Subdirección de Gestión del Riesgo._SGR</t>
  </si>
  <si>
    <t>Adicion y prorroga cto 104-2026 Prestar  servicios profesionales en las actividades relacionadas con la emision de conceptos a cargo de la Subdirección de Gestión del Riesgo._SGR</t>
  </si>
  <si>
    <t>Adicion y prorroga cto 048-2026 Prestarservicios profesionales en las actividades relacionadas con la emision de conceptos a cargo de la Subdirección de Gestión del Riesgo._SGR</t>
  </si>
  <si>
    <t>Adicion y prorroga cto 244-2026 Prestarservicios profesionales en las actividades relacionadas con la emision de conceptos a cargo de la Subdirección de Gestión del Riesgo._SGR</t>
  </si>
  <si>
    <t>Adicion y prorroga cto 349-2026 Prestarservicios profesionales en las actividades relacionadas con la emision de conceptos a cargo de la Subdirección de Gestión del Riesgo._SGR</t>
  </si>
  <si>
    <t>Adicion y prorroga cto 238-2026 Prestarservicios profesionales en las actividades relacionadas con la emision de conceptos a cargo de la Subdirección de Gestión del Riesgo._SGR</t>
  </si>
  <si>
    <t>Adicion y prorroga cto 346-2026 Prestarservicios profesionales en las actividades relacionadas con la emision de conceptos a cargo de la Subdirección de Gestión del Riesgo._SGR</t>
  </si>
  <si>
    <t>Adicion y prorroga cto 248-2026 Prestar  servicios de apoyo tecnico para realizar las inspecciones relacionadas con la emision de conceptos a cargo de la Subdirección de Gestión del Riesgo._SGR</t>
  </si>
  <si>
    <t>Adicion y prorroga cto 106-2026 Prestar  servicios de apoyo tecnico para realizar las inspecciones relacionadas con la emision de conceptos a cargo de la Subdirección de Gestión del Riesgo._SGR</t>
  </si>
  <si>
    <t>Adicion y prorroga cto 043-2026 Prestar  servicios de apoyo tecnico para realizar las inspecciones relacionadas con la emision de conceptos a cargo de la Subdirección de Gestión del Riesgo._SGR</t>
  </si>
  <si>
    <t>Adicion y prorroga cto 274-2026 Prestar  servicios de apoyo tecnico para realizar las inspecciones relacionadas con la emision de conceptos a cargo de la Subdirección de Gestión del Riesgo._SGR</t>
  </si>
  <si>
    <t>Adicion y prorroga cto 183-2026 Prestar  servicios de apoyo tecnico para realizar las inspecciones relacionadas con la emision de conceptos a cargo de la Subdirección de Gestión del Riesgo._SGR</t>
  </si>
  <si>
    <t>Adicion y prorroga cto 184-2026 Prestar  servicios de apoyo tecnico para realizar las inspecciones relacionadas con la emision de conceptos a cargo de la Subdirección de Gestión del Riesgo._SGR</t>
  </si>
  <si>
    <t>Adicion y prorroga cto 447-2026  Prestar  servicios de apoyo tecnico para realizar las inspecciones relacionadas con la emision de conceptos a cargo de la Subdirección de Gestión del Riesgo._SGR</t>
  </si>
  <si>
    <t>Adicion y prorroga cto 441-2026 Prestar  servicios de apoyo tecnico para realizar las inspecciones relacionadas con la emision de conceptos a cargo de la Subdirección de Gestión del Riesgo._SGR</t>
  </si>
  <si>
    <t>Adicion y prorroga cto 246-2026 Prestar servicios profesionales para la gestión misional  mediante la estructuración y seguimiento de procesos contractuales y asuntos jurídicos de la Subdirección de Gestión del Riesgo_SGR</t>
  </si>
  <si>
    <t>Adicion y prorroga cto 376-2026 Prestar servicios profesionales en las actividades de monitoreo del riesgo para la Subdirección de Gestión del Riesgo._SGR</t>
  </si>
  <si>
    <t>Adicion y prorroga cto 174-2026  Prestar servicios profesionales en las actividades de Programas y Campañas de Prevención para la Subdirección de Gestión del Riesgo._SGR</t>
  </si>
  <si>
    <t>Adicion y prorroga cto 187-2026 Prestar servicios profesionales en las actividades de monitoreo del riesgo para la Subdirección de Gestión del Riesgo._SGR</t>
  </si>
  <si>
    <t>70111500;
72102100;
72102104;
76101503;
72154055;
70111703;
70111706;
70111503;</t>
  </si>
  <si>
    <t>Prestar servicios profesionales a la Oficina Asesora de Planeación para apoyar la implementación, seguimiento y fortalecimiento de las políticas del Modelo Integrado de Planeación y Gestión – MIPG, así como de los procesos institucionales asignados en el marco de la gestión institucional.</t>
  </si>
  <si>
    <t>Adición y prórroga al contrato 189 de 2026 cuyo objeto es: Prestar servicios profesionales para la gestión, formulación, actualización y seguimiento de los proyectos de inversión asignados, en el marco de la política de Gestión Presupuestal y Eficiencia del Gasto Público del Modelo Integrado de Planeación y Gestión - MIPG.</t>
  </si>
  <si>
    <t>Adición y prórroga al contrato 294 de 2026 cuyo objeto es: Prestar servicios de apoyo a la gestión administrativa para la ejecución de actividades asistenciales, logísticas y de gestión documental, requeridas para la implementación del Sistema de Gestión de la Calidad en el marco del Modelo Integrado de Planeación y Gestión - MIPG.</t>
  </si>
  <si>
    <t>Adición y prórroga al contrato 133 de 2026 cuyo objeto es: 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t>
  </si>
  <si>
    <t>Adición y prórroga al contrato 141 de 2026 cuyo objeto es: 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t>
  </si>
  <si>
    <t>Adición y prórroga al contrato 192 de 2026 cuyo objeto es: 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t>
  </si>
  <si>
    <t>Adición y prórroga al contrato 186 de 2026 cuyo objeto es: 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t>
  </si>
  <si>
    <t>Prestar servicios profesionales a la Oficina Asesora de Planeación para acompañar la gestión de los procesos asignados, orientada al fortalecimiento organizacional, así como apoyar la implementación y seguimiento de las políticas de Gestión de la Información Estadística y Racionalización de Trámites, en el marco del Modelo Integrado de Planeación y Gestión – MIPG.</t>
  </si>
  <si>
    <t>Adición y prórroga al contrato 030 de 2026 cuyo objeto es: 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t>
  </si>
  <si>
    <t>Adición y prórroga al contrato 298 de 2026 cuyo objeto es: 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t>
  </si>
  <si>
    <t>Prestar servicios profesionales para apoyar al Jefe de la Oficina Asesora de Planeación en asuntos estratégicos de la gestión administrativa de la UAECOB.</t>
  </si>
  <si>
    <t>Adicion y prorroga cto 375-2026 Prestar servicios profesionales en los procesos de formacion y capacitacion de la subdirección de gestión del riesgo._SGR</t>
  </si>
  <si>
    <t>Adicion y prorroga cto 237-2026 Prestar servicios profesionales en las actividades de identificacion y caracterizacion  de escenarios  de riesgos a cargo de la Subdirección de Gestión del Riesgo._SGR</t>
  </si>
  <si>
    <t>Adicion y prorroga cto 352-2026Prestar servicios de apoyo en las actividades de Programas y Campañas de Prevención para la Subdirección de Gestión del Riesgo. _SGR</t>
  </si>
  <si>
    <t>Adicion y prorroga cto 301-2026Prestar servicios de apoyo en las actividades de Programas y Campañas de Prevención para la Subdirección de Gestión del Riesgo. _SGR</t>
  </si>
  <si>
    <t>Adicion y prorroga cto 046-2026 prestar servicios profesionales liderando las actividades de monitoreo del riesgo de la subdirecion  de gestión del riesgo_SGR</t>
  </si>
  <si>
    <t>Adición y prorroga al contrato 596-2025 Cuyo objeto es: "Contratar el suministro de alimentación para los caninos del cuerpo oficial y animales rescatados por la U.A.E. del Cuerpo Oficial de Bomberos de Bogotá –  SBLG"</t>
  </si>
  <si>
    <t>Adicion y prorroga 2 al contrato 610-2025 cuyo objeto es: "Suministro de alimentación e hidratación para el cuerpo operativo en la atención de emergencias, entrenamientos, capacitaciones y actividades de prevención.-SBLG"</t>
  </si>
  <si>
    <t>Adición y prorroga al contrato 19-2026 cuyo objeto es: "Prestar servicios profesionales de caracter tecnologico apoyando la estructuración, elaboración, manejo y optimización de las herramientas tecnológicas a cargo de la Subdirección Logística – SBLG."</t>
  </si>
  <si>
    <t>Prestación de servicios profesionales en la Dirección en comunicaciones y prensa, para apoyar la difusión de la información al público interno y externo de la UAECOB.</t>
  </si>
  <si>
    <t>Prestación de servicios profesionales en asuntos de comunicaciones para realizar el cubrimiento periodístico, fotográfico y audiovisual de las actividades operativas y misionales de la UAECOB, así como la elaboración de contenidos informativos para su difusión.</t>
  </si>
  <si>
    <t>Adición al contrato 608-2025 cuyo objeto es: "Prestar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t>
  </si>
  <si>
    <t>Adicion y prorroga cto 047-2026 Prestar servicios profesionales para la gestión misional  mediante la estructuración y seguimiento de procesos contractuales y asuntos jurídicos de la Subdirección de Gestión del Riesgo_SGR</t>
  </si>
  <si>
    <t>SGH - Contratar los servicios de aplicación, análisis y entrega de resultados de la Batería de Riesgo Psicosocial, en cumplimiento de la Resolución 2764 de 2022 o normatividad vigente, a los funcionarios y contratistas de la UAE Cuerpo Oficial de Bomberos de Bogotá</t>
  </si>
  <si>
    <t>85121600
85121500
85122000
85122201
85101600</t>
  </si>
  <si>
    <t>Adición  CONTRATO DE PRESTACION DE SERVICIOS 458 DE 2026 cuyo objeto es "SGH - Contratar la Prestación de Servicios para desarrollar el Plan de Bienestar de la UAE Cuerpo Oficial de Bomberos para la Vigencia 2026"</t>
  </si>
  <si>
    <t>SGH - Adquirir elementos de protección personal para prevenir la aparición de enfermedades ocupacionales en el oido, de los funcionarios de la UAE Cuerpo Oficial de Bomberos de Bogotá</t>
  </si>
  <si>
    <t>Adición y prórroga al contrato 143 de 2026 cuyo objeto es: Prestar servicios profesionales para brindar apoyo jurídico en la gestión contractual y administrativa de la Oficina Asesora de Planeación, de acuerdo con los lineamientos internos y en el marco del Modelo Integrado de Planeación y Gestión - MIPG.</t>
  </si>
  <si>
    <t>Adición y prórroga al contrato 150 de 2026 cuyo objeto es: Prestar servicios profesionales para el desarrollo de actividades orientadas a la implementación de las políticas establecidas en el marco del Modelo Integrado de Planeación y Gestión - MIPG, liderado por la Oficina Asesora de Planeación.</t>
  </si>
  <si>
    <t>Adición y prórroga al contrato 007 de 2026 cuyo objeto es: 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t>
  </si>
  <si>
    <t>72154101, 40151601, 81101600</t>
  </si>
  <si>
    <t>Adición y prórroga No. 1 al contrato 438 de 2026 que tiene como objeto"Prestación de servicios profesionales en la Subdirección de Gestión Corporativa en las actividades relacionadas con MIPG-SGC</t>
  </si>
  <si>
    <t>Adición y prórroga No. 1 al contrato 578 de 2025 que tiene como objeto “ Contratar los seguros obligatorios "SOAT" para el parque automotor de propiedad de la Unidad Administrativa Especial Cuerpo Oficial de Bomberos Bogotá D.C y de aquellos por los cuales fuere legalmente responsable-SGC</t>
  </si>
  <si>
    <t>23271800- 26111700- 26121500- 26121600- 27111500-27111800-27111900-27112000-27112100-27112800-30101500-3010300-30101700 -30111600-30131500-30151500-30151700-30151800-30161700-30171500-30181500-30181700-30191500-31161500-31162000-31162100-31162100-31162800-31201500-31201600-31211500-31211700-31211900-39101600-39101900-39121300-39121400-39121500-39121700-39122200-39131700-40101500-40141600-40141700-40151600-40171900-40183000-40183100-46181500-46181600-46181900-46182300-46181500 – 46181700</t>
  </si>
  <si>
    <t>46181500;
46181600</t>
  </si>
  <si>
    <t>Adquisición de elementos de protección personal (E.P.P.) para la atención de emergencias de la UAE Cuerpo Oficial de Bomberos de Bogotá</t>
  </si>
  <si>
    <t>Adquisición de uniformes y chaquetas para el personal operativo de la UAECOB</t>
  </si>
  <si>
    <t>Adicion y prorroga cto 281-2026 Prestar servicios de apoyo como conductor a las acciones misionales de la Subdirección de Gestión del Riesgo.</t>
  </si>
  <si>
    <t>Adicion y prorroga cto 243-2026 Prestar servicios de apoyo para el seguimiento y respuesta de requerimientos ciudadanos relacionados con la misionalidad de la Subdirección de Gestión del Riesgo_SGR</t>
  </si>
  <si>
    <t>Adicion y prorroga cto  265-2026 Prestar servicios profesionales en las actividades de Programas y Campañas de Prevención para la Subdirección de Gestión del Riesgo._SGR</t>
  </si>
  <si>
    <t>Adicion y prorroga cto  397-2026 Prestar servicios profesionales en las actividades de identificacion y caracterizacion  de escenarios  de riesgos a cargo de la Subdirección de Gestión del Riesgo._SGR</t>
  </si>
  <si>
    <t>Adicion y prorroga cto  369-2026  Prestar servicios profesionales en las actividades de identificacion y caracterizacion  de escenarios  de riesgos a cargo de la Subdirección de Gestión del Riesgo._SGR</t>
  </si>
  <si>
    <t>Adicion y prorroga cto  59-2026 Prestar servicios profesionales en las actividades de monitoreo del riesgo para la Subdirección de Gestión del Riesgo._SGR</t>
  </si>
  <si>
    <t>Adicion y prorroga cto  179-2026 Prestar  servicios profesionales  en las actividades de proyeccion e innovacion para la Subdirección de Gestión del Riesgo._SGR</t>
  </si>
  <si>
    <t>Aunar esfuerzos técnicos, administrativos, financieros y tecnológicos para el diagnóstico, modernización y mejoramiento de la infraestructura tecnológica de la Unidad Administrativa Especial Cuerpo Oficial de Bomberos Bogotá ; el fortalecimiento de las prácticas de ciberseguridad y el acompañamiento integral para la certificación en la norma ISO 27001; la estructuración e implementación de la Arquitectura Empresarial; y el desarrollo e implementación de soluciones tecnológicas colaborativas, de conformidad con los estudios previos y anexo técnico</t>
  </si>
  <si>
    <t>81111500; 81111900; 81112200; 43232400; 43231500; 43231500; 81111508; 81111509; 46171600; 81111805</t>
  </si>
  <si>
    <t>O232020200883141 Servicios de diseño y desarrollo de aplicaciones en tecnologías de la información (TI)</t>
  </si>
  <si>
    <t>O232020200661114 Comercio al por mayor (excepto el realizado a cambio de una retribución o por contrata) de animales vivos, incluidas las mascotas</t>
  </si>
  <si>
    <t>Adiciòn y pròrroga al contrato 390 de 2026 cuyo objeto es: "Prestar los servicios de apoyo para las gestiones administrativas requeridas en la Oficina Jurídica".</t>
  </si>
  <si>
    <t>Adiciòn y pròrroga al contrato 404 de 2026 cuyo objeto es: "Prestar servicios profesionales para apoyar en la estructuración de las acciones de mejora, seguimiento  a la gestión contractual de la Entidad y demás procedimientos, en el marco de las funciones de la Oficina Jurídica"</t>
  </si>
  <si>
    <t>Prestar los servicios profesionales para apoyar las actividades propias de la gestión precontractual, contractual y postcontractual de los diferentes procesos de contratación y aspectos legales, en el marco de las necesidades identificadas por la entidad y para el cumplimiento de la misionalidad propia de esta</t>
  </si>
  <si>
    <t>Prestar los servicios profesionales jurídicos especializados para orientar y apoyar los procesos de contratación en sus diferentes etapas adelantados por la Unidad Administrativa Especial Cuerpo Oficial de Bomberos de Bogotá, tendientes a garantizar las necesidades propias de la entidad</t>
  </si>
  <si>
    <t>Prestar servicios profesionales jurídicos para orientar y apoyar los procesos de contratación gestionados en la entidad, en el marco de las actividades propias de la gestión contractual, con el objetivo de garantizar el cumplimiento de las necesidades de la UAECOB.</t>
  </si>
  <si>
    <t>Prestación de servicios profesionales para liderar y gestionar el Plan Acción Operativo PAO, informes técnicos, campañas de comunicación interna sobre la implementación de los sistemas de información de emergencia y demás temas operativos, con el fin de aportar al desarrollo de los programas de la Subdirección Operativa-S.O. </t>
  </si>
  <si>
    <t>Prestar los servicios profesionales para apoyar las actividades propias de la gestión precontractual, contractual y postcontractual de los diferentes procesos de contratación y aspectos legales, 
para el desarrollo de las estrategias y programas en el marco del cumplimiento  misional.</t>
  </si>
  <si>
    <t>Dirección Congelamiento</t>
  </si>
  <si>
    <t>Dirección comunicaciones y Prensa congelamiento</t>
  </si>
  <si>
    <t>Dirección Tic congelamiento</t>
  </si>
  <si>
    <t>Oficina Asesora de Planeación congelamiento</t>
  </si>
  <si>
    <t>Oficina de Control Disciplinario Interno congelamiento</t>
  </si>
  <si>
    <t>Oficina de Control Interno congelamiento</t>
  </si>
  <si>
    <t>Oficina Juridica congelamiento</t>
  </si>
  <si>
    <t>Sub. Gestión Corporativa congelamiento</t>
  </si>
  <si>
    <t>Sub. Gestión Humana congelamiento</t>
  </si>
  <si>
    <t>Sub. Gestión Riesgos congelamiento</t>
  </si>
  <si>
    <t>Sub. Logística congelamiento</t>
  </si>
  <si>
    <t>Sub. Operativa congelamiento</t>
  </si>
  <si>
    <t>Adición No.1 y prórroga No.2 al contrato 723 de 2025 que tiene como objeto “Actualización de las transferencias, repuestos y redes de la infraestructura de las Plantas Eléctricas de las edificaciones de la Unidad Administrativa Especial del Cuerpo Oficial de Bomberos Bogotá D.C -SGC</t>
  </si>
  <si>
    <t>Prestar los servicios profesionales para apoyar las actividades propias de la gestión contractual de la UAECOB, en función de las necesidades identificadas por la entidad y con el propósito de garantizar el cumplimiento de su misionalidad.</t>
  </si>
  <si>
    <t>Prestar servicios profesionales en materia administrativa,optimizando los procesos de la dependencia a través de la gestión de herramientas tecnológicas y documentales con las que se cuenten a la Subdirección Logística – SBLG.</t>
  </si>
  <si>
    <t>Prestar servicios de apoyo a la gestión en actividades administrativas y transversales para el desarrollo de las estrategías de la Subdirección Logística - SBLG</t>
  </si>
  <si>
    <t>Prestar servicios profesionales especializados para apoyar la gestión contractual de la UAECOB, mediante la elaboración, revisión y trámite de los documentos requeridos en las etapas precontractuales de los procesos de selección, contribuyendo a la adecuada estructuración de la contratación y al cumplimiento de las metas y programas institucionales.</t>
  </si>
  <si>
    <t>Prestar servicios profesionales de carácter jurídico para apoyar y fortalecer la gestión institucional de la UAECOB, contribuyendo al desarrollo de las actividades propias de la entidad y al cumplimiento de sus metas, planes y programas.</t>
  </si>
  <si>
    <t>Prestar servicios profesionales jurídicos para apoyar el desarrollo de las actuaciones procesales y procedimentales de la UAECOB, contribuyendo al cumplimiento de las metas, planes, programas y proyectos institucionales.</t>
  </si>
  <si>
    <t>Prestar servicios profesionales para apoyar la gestión de la información presupuestal de la UAECOB, mediante la elaboración de informes reglamentarios para los entes de control, respuestas a la ciudadanía y demás reportes de gestión requeridos, contribuyendo al cumplimiento de las metas y programas de la entidad.</t>
  </si>
  <si>
    <t>Prestar servicios de apoyo técnico y operativo para la gestión de los procesos disciplinarios en la etapa de juzgamiento, mediante el desarrollo de actividades administrativas, logísticas y de soporte documental en la UAECOB, contribuyendo al cumplimiento de los objetivos institucionales.</t>
  </si>
  <si>
    <t>Adicion y prorroga cto 304-2026 Prestar  servicios de apoyo tecnico para realizar las inspecciones relacionadas con la emision de conceptos a cargo de la Subdirección de Gestión del Riesgo._SGR</t>
  </si>
  <si>
    <t>Adicion y prorroga cto 269-2026 Prestar servicios profesionales  liderando los procesos de formacion y capacitacion de la subdirección de gestión del riesgo._SGR</t>
  </si>
  <si>
    <t xml:space="preserve"> Adicion y prorroga cto 460-2026 Prestar servicios de apoyo como conductor a las acciones misionales de la Subdirección de Gestión del Riesgo.</t>
  </si>
  <si>
    <t xml:space="preserve"> Adicion y prorroga cto 216-2026 Prestar servicios profesionales liderando las actividades de identificacion y caracterizacion  de escenarios  de riesgos a cargo de la Subdirección de Gestión del Riesgo._SGR</t>
  </si>
  <si>
    <t xml:space="preserve"> Adicion y prorroga cto 107-2026 Prestar servicios apoyo técnico para el desarrollo de los contenidos graficos, piezas comunicativa y de imagen institucional para la Subdirección de Gestión del riesgo._SGR</t>
  </si>
  <si>
    <t xml:space="preserve"> Adicion y prorroga cto  327-2026 Prestar  servicios de apoyo tecnico para realizar las inspecciones relacionadas con la emision de conceptos a cargo de la Subdirección de Gestión del Riesgo._SGR</t>
  </si>
  <si>
    <t>Prestar los servicios profesionales para apoyar las actividades propias de la gestión precontractual, contractual y postcontractual de los diferentes procesos de contratación y aspectos legales que adelanta la UAECOB, en el marco de las necesidades identificadas por la entidad y para el cumplimiento de la misionalidad propia de esta</t>
  </si>
  <si>
    <t xml:space="preserve"> Prestar servicios profesionales liderando las actividades de Programas y Campañas de Prevención para la Subdirección de Gestión del Riesgo._SGR</t>
  </si>
  <si>
    <t xml:space="preserve">  Prestar  servicios profesionales  en las actividades de proyeccion e innovacion para la Subdirección de Gestión del Riesgo._SGR</t>
  </si>
  <si>
    <t xml:space="preserve"> Prestar servicios de apoyo en las actividades de Programas y Campañas de Prevención para la Subdirección de Gestión del Riesgo. _SGR</t>
  </si>
  <si>
    <t>Adición y prórroga al contraro 083 de 2026 con objeto "Prestar servicios profesionales jurídicos en la Dirección General de la UAECOB en la revisión, gestión y seguimiento de temas a cargo de la dirección, contratación y estratégicos de la misionalidad de la Entidad"</t>
  </si>
  <si>
    <t>Adición y prórroga al contrato 210 de 2026 con objeto "Prestación de servicios profesionales en asuntos de comunicaciones y prensa para detectar las necesidades de la Entidad y facilitar la inserción de nuevas estrategias de comunicación"</t>
  </si>
  <si>
    <t>Prestar servicios profesionales en la Dirección, en asuntos de comunicaciones y prensa, para la producción, diseño y edición de material audiovisual de la UAECOB.</t>
  </si>
  <si>
    <t>SGH-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t>
  </si>
  <si>
    <t>SGH - Prestar servicios profesionales para apoyar la gestión y optimización de los trámites de ingreso y retiro del personal de planta de la UAE Cuerpo Oficial de Bomberos de Bogotá, orientados al fortalecimiento de las capacidades operativas y la eficiencia en la gestión del talento humano de la entidad</t>
  </si>
  <si>
    <t>SGH-Prestar servicios profesionales en la Subdirección de Gestión Humana para apoyar el análisis de cargas laborales, la propuesta de reorganización de la planta de personal y la actualización de los manuales específicos de funciones y competencias laborales, orientados a fortalecer los programas de formación y entrenamiento de la de la UAE Cuerpo Oficial de Bomberos de Bogotá D.C.</t>
  </si>
  <si>
    <t>SGH - Adición y Prorroga al contrato 330-2026 cuyo objeto es "Prestar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t>
  </si>
  <si>
    <t>SGH - Adición y Prorroga al contrato 459-2026, cuyo objeto es "Prestar servicios profesionales en la Subdirección de Gestión Humana, enfocados al ajuste y actualización de los manuales de funciones, y demás documentos administrativos y operativos de acuerdo a la planta propuesta, en el marco de la estrategia de fortalecimiento y rediseño institucional"</t>
  </si>
  <si>
    <t>SGH - Prestar servicios profesionales para apoyar la gestión integral del ausentismo, recobro de incapacidades y actividades conexas en la Subdirección de Gestión Humana, con el fin de salvaguardar la disponibilidad, salud laboral y continuidad del servicio, sirviendo de soporte al fortalecimiento institucional y al desarrollo de los procesos de capacitación y formación de los servidores.</t>
  </si>
  <si>
    <t>SGH-Prestar servicios profesionales en la Subdirección de Gestión Humana de la UAE Cuerpo Oficial de Bomberos de Bogotá, para apoyar las actividades relacionadas con la administración de personal, orientadas a optimizar el seguimiento de las situaciones administrativas del capital humano, garantizando la disponibilidad y la participación efectiva de los servidores en los programas institucionales de formación, capacitación y entrenamiento operativo.</t>
  </si>
  <si>
    <t>SGH- Prestar servicios profesionales para apoyar a la Subdirección de Gestión Humana en la gestión, ejecución y evaluación de los programas de medicina preventiva del SG-SST, promoviendo la salud integral del talento humano como soporte fundamental para el desarrollo seguro de sus competencias en los planes institucionales de formación y capacitación.</t>
  </si>
  <si>
    <t>SGH - Prestar servicios de apoyo a la gestión en la Subdirección de Gestión Humana para la ejecución de las actividades de seguridad e higiene industrial del SG-SST, promoviendo la protección del talento humano, como soporte indispensable para el desarrollo seguro de las competencias del personal vinculado a los planes de formación y capacitación institucional.</t>
  </si>
  <si>
    <t>SGH - Prestar servicios profesionales en la Subdirección de Gestión Humana de la UAE Cuerpo Oficial de Bomberos de Bogotá, para apoyar el desarrollo de productos y piezas comunicativas requeridas por la dependencia, promoviendo el fortalecimiento del capital humano mediante la divulgación efectiva de los planes de formación, capacitación misional y estrategias de bienestar y salud ocupacional.</t>
  </si>
  <si>
    <t>SGH - Prestar servicios profesionales en la Subdirección de Gestión Humana para la estructuración, revisión y seguimiento de protocolos y políticas de desarrollo del talento humano, promoviendo estándares de calidad orientados al fortalecimiento de las capacidades institucionales y al desarrollo integral de los planes de capacitación y entrenamiento.</t>
  </si>
  <si>
    <t>SGH - Prestar servicios profesionales para apoyar a la Subdirección de Gestión Humana en las actividades de desarrollo organizacional, actualización de registros y optimización del clima y ambiente laboral, como estrategia indispensable para el fortalecimiento del talento humano y el soporte de su bienestar integral dentro de los planes sectoriales de capacitación y formación de la entidad.</t>
  </si>
  <si>
    <t xml:space="preserve">SGH - Prestar servicios profesionales para apoyar a la Subdirección de Gestión Humana en la formulación, mejora, verificación y análisis  de documentos técnicos de necesidades y diagnóstico organizacional, promoviendo estándares de calidad que faciliten la articulación y fortalecimiento del talento humano con las estrategias institucionales de capacitación y formación </t>
  </si>
  <si>
    <t>SGH - Prestar servicios de apoyo a la gestión en la Subdirección de Gestión Humana mediante la ejecución de actividades relacionadas con la actualización, custodia y manejo del archivo de gestión de la dependencia, orientados a garantizar y fortalecer los programas institucionales de capacitación y formación del Cuerpo Oficial de Bomberos de Bogotá D.C.</t>
  </si>
  <si>
    <t>SGH - Prestar servicios profesionales para apoyar las estrategias de comunicación interna, externa y cultura organizacional en la Subdirección de Gestión Humana, mediante el desarrollo de acciones comunicativas y de sensibilización que promuevan la apropiación de los planes de capacitación, formación técnica y bienestar integral de la entidad.</t>
  </si>
  <si>
    <t>SGH - Prestar servicios profesionales jurídicos en la Subdirección de Gestión Humana para el análisis, viabilidad y ejecución de los actos administrativos y gestiones legales del desarrollo organizacional y reorganización de la planta, propendiendo por la adecuación legal de los perfiles requeridos en las estrategias sectoriales de entrenamiento técnico y fortalecimiento de capacidades.</t>
  </si>
  <si>
    <t>SGH - Prestar servicios profesionales en la Subdirección de Gestión Humana en el desarrollo de las actividades derivadas de la actuación del Comité de Mujer y Género, mediante la ejecución de estrategias de inclusión y enfoque diferencial que fortalezcan la cultura organizacional y complementen los planes de formación y capacitación misional de la entidad.</t>
  </si>
  <si>
    <t>SGH - Prestar servicios profesionales en la Subdirección de Gestión Humana para el desarrollo y evaluación de las estrategias de control del riesgo psicosocial del SG-SST, así como el desarrollo de actividades en materia de seguridad y salud en el trabajo, con el objetivo de fortalecer los programasde formación y capacitación de la entidad.</t>
  </si>
  <si>
    <t>SGH - Prestar servicios profesionales para apoyar a la Subdirección de Gestión Humana en la ejecución del SG-SST y el seguimiento de los programas de vigilancia epidemiológica, como soporte estratégico de las competencias y procesos de formación y capacitación.</t>
  </si>
  <si>
    <t>SGH - Adición y prorroga Contrato 461-2026, cuyo objeto es "Prestar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t>
  </si>
  <si>
    <t>SGH - Adición y prorroga Contrato 434-2026, cuyo objeto es "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t>
  </si>
  <si>
    <t>SGH - Adición y prorroga Contrato 435-2026, cuyo objeto es "Prestar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t>
  </si>
  <si>
    <t>SGH- Prestar servicios de apoyo a la gestión para acompañar a la Subdirección de Gestión Humana de la Unidad Administrativa Especial Cuerpo Oficial de Bomberos de Bogotá D.C. en la ejecución de las actividades relacionadas con el Plan de Bienestar e Incentivos, contribuyendo al fortalecimiento de los programas de formación y capacitación de la entidad</t>
  </si>
  <si>
    <t>SGH - Prestar servicios de apoyo a la gestión para acompañar a la Subdirección de Gestión Humana de la Unidad Administrativa Especial Cuerpo Oficial de Bomberos de Bogotá D.C. en la proyección y elaboración de actas técnicas de las sesiones en las que ejerza la Secretaría Técnica y de aquellas requeridas para el cumplimiento de sus funciones, contribuyendo al fortalecimiento de los programas de formación y capacitación de la entidad</t>
  </si>
  <si>
    <t>SGH -Prestar servicios profesionales especializados para acompañar a la Subdirección de Gestión Humana de la Unidad Administrativa Especial Cuerpo Oficial de Bomberos de Bogotá en el desarrollo de las actividades relacionadas con el plan de auditorías internas y externas de los procesos, procedimientos y contratos a cargo de la dependencia, contribuyendo al fortalecimiento de los programas de formación y capacitación de la entidad</t>
  </si>
  <si>
    <t>SGH - Prestar servicios profesionales jurídicos en la Subdirección de Gestión Humana, para apoyar el desarrollo de las actuaciones legales y administrativas relacionadas con los procesos de nómina y el recobro de incapacidades, orientados a garantizar el blindaje jurídico, la mitigación del desgaste del capital humano y la disponibilidad del personal de planta en los programas institucionales de formación, capacitación y entrenamiento técnico</t>
  </si>
  <si>
    <t>SGH - Adición y prorroga contrato 127_2026, cuyo objeto es "Prestar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t>
  </si>
  <si>
    <t>SGH - Prestar servicios profesionales especializados de carácter jurídico a la Subdirección de Gestión Humana de la Unidad Administrativa Especial Cuerpo Oficial de Bomberos de Bogotá D.C. para atender los requerimientos relacionados con los comités institucionales, la Comisión de Personal, las mesas sindicales, la atención de solicitudes de los órganos de control, autoridades administrativas y judiciales, y la gestión administrativa de los procesos disciplinarios, contribuyendo al fortalecimiento de los programas de formación y capacitación de la entidad</t>
  </si>
  <si>
    <t>SGH - Prestar servicios profesionales a la Subdirección de Gestión Humana de la Unidad Administrativa Especial Cuerpo Oficial de Bomberos de Bogotá para apoyar el cumplimiento de las actividades del Sistema de Gestión de Seguridad y Salud en el Trabajo (SG-SST), en la línea de medicina preventiva, mediante la construcción, ejecución, seguimiento y evaluación de sus programas, contribuyendo al fortalecimiento de los programas de formación y capacitación de la entidad</t>
  </si>
  <si>
    <t>SGH - Prestar servicios profesionales a la Subdirección de Gestión Humana de la Unidad Administrativa Especial Cuerpo Oficial de Bomberos de Bogotá para acompañar la planeación, trámite y seguimiento de los aspectos presupuestales, financieros y contractuales a cargo de la dependencia, contribuyendo al fortalecimiento de los programas de formación y capacitación de la entidad</t>
  </si>
  <si>
    <t>SGH -Prestar servicios profesionales a la Subdirección de Gestión Humana de la Unidad Administrativa Especial Cuerpo Oficial de Bomberos de Bogotá D.C. mediante la gestión contractual y presupuestal, asegurando el cumplimiento de la normatividad vigente, la adecuada planeación, ejecución y control de los recursos asignados, y contribuyendo al fortalecimiento de los programas de formación y capacitación de la entidad</t>
  </si>
  <si>
    <t>SGH - Prestar servicios profesionales especializados para apoyar a la Subdirección de Gestión Humana de la Unidad Administrativa Especial Cuerpo Oficial de Bomberos de Bogotá D.C., mediante el seguimiento, coordinación y control de las actividades de carácter transversal de los procesos a cargo de la dependencia, especialmente las orientadas al fortalecimiento de los programas de formación y capacitación de la entidad</t>
  </si>
  <si>
    <t>SGH - Prestar servicios profesionales a la Subdirección de Gestión Humana de la Unidad Administrativa Especial Cuerpo Oficial de Bomberos de Bogotá para apoyar el proceso de liquidación de demandas y conciliaciones administrativas, así como el proceso de recobro de incapacidades, contribuyendo al fortalecimiento de los programas de formación y capacitación de la entidad</t>
  </si>
  <si>
    <t>SGH - Adición y prorroga contrato 232-2026, cuyo objeto es "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t>
  </si>
  <si>
    <t>SGH -Prestar servicios de apoyo a la gestión en la Subdirección de Gestión Humana de la Unidad Administrativa Especial Cuerpo Oficial de Bomberos de Bogotá D.C. para apoyar la administración y aplicación de los instrumentos archivísticos vigentes en el archivo de gestión de la dependencia, contribuyendo al fortalecimiento de los programas de formación y capacitación de la entidad</t>
  </si>
  <si>
    <t>SGH - Prestar servicios profesionales a la Subdirección de Gestión Humana de la Unidad Administrativa Especial Cuerpo Oficial de Bomberos de Bogotá para apoyar la consolidación, ejecución, administración, seguimiento y evaluación del Sistema de Gestión de Seguridad y Salud en el Trabajo (SG-SST), en la línea de seguridad e higiene industrial, contribuyendo al fortalecimiento de los programas de formación y capacitación de la entidad</t>
  </si>
  <si>
    <t>Adición y prorroga al contrato 598-2025 cuyo objeto es: "Prestar el servicio de mantenimiento preventivo y correctivo, incluyendo el suministro de repuestos, insumos y mano de obra especializada para las motobombas forestales FOX, propiedad de la Unidad Administrativa Especial Cuerpo Oficial de Bomberos de Bogotá D.C. (UAECOB). - SBLG"</t>
  </si>
  <si>
    <t>(Todas)</t>
  </si>
  <si>
    <t>Prestar servicios profesionales en la programación, ejecución y verificación de los recursos financieros destinados al área de Tecnologías de la Información y las Comunicaciones, procurando que su utilización responda a los objetivos y compromisos definidos en el Plan de Desarrollo vigente y contribuya al cumplimiento de las funciones misionales de la Entidad.</t>
  </si>
  <si>
    <t>Adición y prórroga 5 al Contrato 732-2025 cuyo objeto “Prestar el servicio de instalación, alineación, balanceo y conexos, incluyendo el suministro de llantas a los vehículos del parque automotor de la U.A.E. Cuerpo Oficial de Bomberos de Bogotá - SBLG.”</t>
  </si>
  <si>
    <t>Adicion y prorroga al contrato 261-2026 cuyo objeto es: "Prestar servicios de apoyo técnico en las herramientas tecnologicas para el desarrollo de las estrategias de la Subdirección  Logística-SBLG"</t>
  </si>
  <si>
    <t>Adicion y prorroga al contrato 412-2026 cuyo objeto es: "Prestar servicios de apoyo a la gestión en las actividades de soporte operacional para el desarrollo de las estrategías de la Subdirección Logística. SBLG"</t>
  </si>
  <si>
    <t>Versión No. 16 - PLAN DISTRITAL DE DESARROLLO "BOGOTÁ CAMINA SEGURA"</t>
  </si>
  <si>
    <t>SGH - Prestar servicios profesionales a la Subdirección de Gestión Humana de la UAE Cuerpo Oficial de Bomberos de Bogotá D.C. para apoyar el fortalecimiento institucional mediante la elaboración del diagnóstico de capacidades y la verificación, revisión y actualización del Modelo Operativo de Procesos (MOP), orientados a optimizar los procesos que soportan la implementación del programa de capacitación, formación y entrenamiento del personal uniformado de la entidad.</t>
  </si>
  <si>
    <t>SGH - Prestar servicios profesionales a la Subdirección de Gestión Humana de la UAE Cuerpo Oficial de Bomberos de Bogotá para apoyar la verificación, revisión y actualización del Modelo Operativo de Procesos (MOP), con el fin de fortalecer la gestión institucional y los procesos asociados a la implementación del programa de capacitación, formación y entrenamiento del personal uniformado.</t>
  </si>
  <si>
    <t>SGH - Prestar servicios de apoyo a la gestión en la Subdirección de Gestión Humana para desarrollar actividades de organización, actualización, clasificación,  sistematización, consolidación de los expedientes de incapacidades,  y apoyo a las actividades del área de nómina, fortaleciendo la gestión administrativa del talento humano que soporta la implementación del programa de capacitación, formación y entrenamiento del personal uniformado.</t>
  </si>
  <si>
    <t>SGH - Prestar servicios de apoyo a la gestión en la Subdirección de Gestión Humana para desarrollar las actividades relacionadas con el proceso de recobro de incapacidades y sus subprocesos, fortaleciendo la gestión administrativa del talento humano asicomo los procesos de  de capacitación, formación y entrenamiento del personal uniformado.</t>
  </si>
  <si>
    <t>SGH - Prestar servicios profesionales a la Subdirección de Gestión Humana para apoyar la actualización de registros laborales y la gestión  de las actividades de desarrollo organizacional, fortaleciendo el talento humano y los procesos de capacitación, formación y entrenamiento del personal uniformado.</t>
  </si>
  <si>
    <t>SGH - Prestar servicios profesionales a la Subdirección de Gestión Humana para apoyar el cumplimiento de las actividades del Sistema de Gestión de Seguridad y Salud en el Trabajo (SG-SST), en la línea de seguridad e higiene industrial, mediante la actualización y ejecución de procedimientos y documentos técnicos que contribuyan al fortalecimiento del programa de capacitación, formación y entrenamiento del personal uniformado.</t>
  </si>
  <si>
    <t>SGH - Adición y prorroga contrato 462-2026, cuyo objeto es "SGH - Prestar servicios profesionales en la Subdirección de Gestión Humana, enfocados en el análisis de datos , estadística, gestión financiera  y apoyo a temas de proyección presupuestal en el marco de la estrategia de fortalecimiento institucional. "</t>
  </si>
  <si>
    <t>SGH - Adición y Prorrga contrato 267-2026, cuyo objeto es "SGH - Prestar servicios profesionales para apoyar a la Academia de la UAE Cuerpo Oficial de Bomberos de Bogotá D.C., orientados al fortalecimiento de los procesos de innovación, gestión del conocimiento y desarrollo de capacidades estratégicas del personal operativo, administrativo y directivo," contribuyendo al mejoramiento continuo y a la consolidación institucional</t>
  </si>
  <si>
    <t>SGH - Adición y prorroga contrato 399-2026, cuyo objeto es "SGH - Prestar sus servicios profesionales a la Subdirección de Gestión Humana de la UAE Cuerpo Oficial de Bomberos de Bogota, en el desarrollo de las actividades administrativas y de análisis relacionadas con la reorganización de conformación de las estaciones y grupos especializados como parte del fortalecimiento de la formación y la capacidadinstitucional."</t>
  </si>
  <si>
    <t>SGH - Adición y prorroga contrato 231-26, cuyo objeto es "SGH - Prestar servicios profesionales para apoyar a la Academia de la UAE Cuerpo Oficial de Bomberos de Bogotá D.C., mediante la gestión y seguimiento de procesos contractuales, la atención de requerimientos de los entes de control u otras entidades, orientadas al fortalecimiento de la formación y la capacitación institucional."</t>
  </si>
  <si>
    <t>SGH - Prestar servicios de apoyo a la gestión en la Subdirección de Gestión Humana para desarrollar actividades de actualización de registros administrativos y gestión documental del proceso de Desarrollo Organizacional, fortaleciendo la administración del talento humano y los programa de capacitación, formación y entrenamiento del personal uniformado.</t>
  </si>
  <si>
    <t>SGH - Prestar servicios profesionales en la Subdirección de Gestión Humana para apoyar la consolidación, ejecución, administración, seguimiento y evaluación del Sistema de Gestión de Seguridad y Salud en el Trabajo (SG-SST), con énfasis en el Programa de Vigilancia Epidemiológica para el Riesgo Psicosocial, garantizando las condiciones necesarias para el fortalecimiento de los programas de capacitación, formación y entrenamiento del personal uniformado.</t>
  </si>
  <si>
    <t>SGH - Prestar servicios profesionales en la Subdirección de Gestión Humana para apoyar los procesos de vinculación, permanencia y desarrollo organizacional del talento humano, fortaleciendo la capacidad institucional y la implementación  de los programas de capacitación, formación y entrenamiento del personal uniformado.</t>
  </si>
  <si>
    <t>SGH - Prestar servicios profesionales en la Subdirección de Gestión Humana para apoyar la gestión de cesantías, expedición de certificaciones y atención de situaciones administrativas de los servidores de la entidad, fortaleciendo la gestión del talento humano, como parte de la  implementación del programa de capacitación, formación y entrenamiento de los funcionarios de la UAECOB</t>
  </si>
  <si>
    <t>SGH - Prestar servicios profesionales en la Subdirección de Gestión Humana para apoyar la consolidación, ejecución, administración, seguimiento y evaluación del Sistema de Gestión de Seguridad y Salud en el Trabajo (SG-SST), fortaleciendo las condiciones institucionales necesarias para el desarrollo seguro del programa de capacitación, formación y entrenamiento del personal uniformado.</t>
  </si>
  <si>
    <t>SGH - Prestar servicios profesionales especializados para apoyar a la Subdirección de Gestión Humana en la articulación con la Dirección General, mediante el análisis, formulación y seguimiento de estrategias de direccionamiento institucional y comunicación estratégica, orientadas al fortalecimiento de la cultura organizacional y a la articulación de los procesos de formación y capacitación con los objetivos estratégicos de la Entidad.</t>
  </si>
  <si>
    <t>SGH - Prestar los servicios de capacitación y formación  para el curso instructor Proboard para el personal operativo de la Unidad Administrativa Especial Cuerpo Oficial de Bomberos Bogotá.</t>
  </si>
  <si>
    <t>SGH - Adición y prorroga contrato 24-2026, cuyo objeto es "SGH - Prestar sus servicios profesionales con plena autonomia tecnica y administrativa para acompañar a la Subdireccion de Gestion Humana de la UAE Cuerpo Oficial de Bomberos de Bogotá D.C.,  mediante la estructuración y definición de aspectos jurídicos en las etapas precontractuales, contractuales y poscontractuales de los procesos y procedimientos a cargo de la dependencia, en especial de aquellos orientados al fortalecimiento de los programas y procesos de formación."</t>
  </si>
  <si>
    <t>Prestación de servicios profesionales para apoyar en la gestión, el análisis y el seguimiento de las actividades relacionadas con el proceso de manejo a cargo de la Subdirección Operativa y la articulación interinstitucional para preparar la respuesta a las emergencias.</t>
  </si>
  <si>
    <t>Prestar servicios de apoyo a la gestión en la ejecución de labores administrativas, así como en la organización, custodia y gestión documental de los asuntos y procesos a cargo de La UAECOB</t>
  </si>
  <si>
    <t>Fecha de elaboracion: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</si>
</sst>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_-[$$-240A]\ * #,##0_-;\-[$$-240A]\ * #,##0_-;_-[$$-240A]\ * &quot;-&quot;??_-;_-@_-"/>
  </numFmts>
  <fonts count="25" x14ac:knownFonts="1">
    <font>
      <sz val="11"/>
      <color theme="1"/>
      <name val="Calibri"/>
      <family val="2"/>
      <scheme val="minor"/>
    </font>
    <font>
      <sz val="10"/>
      <name val="Arial"/>
      <family val="2"/>
    </font>
    <font>
      <sz val="11"/>
      <name val="Tahoma"/>
      <family val="2"/>
    </font>
    <font>
      <b/>
      <sz val="11"/>
      <name val="Tahoma"/>
      <family val="2"/>
    </font>
    <font>
      <sz val="11"/>
      <color theme="1"/>
      <name val="Calibri"/>
      <family val="2"/>
      <scheme val="minor"/>
    </font>
    <font>
      <b/>
      <sz val="11"/>
      <color theme="1"/>
      <name val="Calibri"/>
      <family val="2"/>
      <scheme val="minor"/>
    </font>
    <font>
      <b/>
      <i/>
      <sz val="11"/>
      <color theme="1"/>
      <name val="Calibri"/>
      <family val="2"/>
      <scheme val="minor"/>
    </font>
    <font>
      <sz val="12"/>
      <color theme="1"/>
      <name val="Tahoma"/>
      <family val="2"/>
    </font>
    <font>
      <sz val="11"/>
      <color theme="1"/>
      <name val="Open Sans"/>
      <family val="2"/>
    </font>
    <font>
      <b/>
      <sz val="12"/>
      <color theme="1"/>
      <name val="Tahoma"/>
      <family val="2"/>
    </font>
    <font>
      <b/>
      <sz val="11"/>
      <color theme="1"/>
      <name val="Open Sans"/>
      <family val="2"/>
    </font>
    <font>
      <sz val="11"/>
      <color theme="1"/>
      <name val="Tahoma"/>
      <family val="2"/>
    </font>
    <font>
      <sz val="11"/>
      <color rgb="FFFF0000"/>
      <name val="Tahoma"/>
      <family val="2"/>
    </font>
    <font>
      <b/>
      <sz val="11"/>
      <color rgb="FFFF0000"/>
      <name val="Tahoma"/>
      <family val="2"/>
    </font>
    <font>
      <b/>
      <sz val="12"/>
      <name val="Tahoma"/>
      <family val="2"/>
    </font>
    <font>
      <sz val="8"/>
      <name val="Calibri"/>
      <family val="2"/>
      <scheme val="minor"/>
    </font>
    <font>
      <b/>
      <sz val="12"/>
      <color theme="5" tint="-0.499984740745262"/>
      <name val="Tahoma"/>
      <family val="2"/>
    </font>
    <font>
      <sz val="12"/>
      <name val="Tahoma"/>
      <family val="2"/>
    </font>
    <font>
      <sz val="12"/>
      <color theme="1"/>
      <name val="Calibri"/>
      <family val="2"/>
      <scheme val="minor"/>
    </font>
    <font>
      <sz val="12"/>
      <color rgb="FFFF0000"/>
      <name val="Tahoma"/>
      <family val="2"/>
    </font>
    <font>
      <sz val="11"/>
      <color rgb="FFC00000"/>
      <name val="Tahoma"/>
      <family val="2"/>
    </font>
    <font>
      <b/>
      <sz val="11"/>
      <color theme="1"/>
      <name val="Tahoma"/>
      <family val="2"/>
    </font>
    <font>
      <b/>
      <sz val="11"/>
      <color theme="5" tint="-0.499984740745262"/>
      <name val="Tahoma"/>
      <family val="2"/>
    </font>
    <font>
      <u/>
      <sz val="11"/>
      <color theme="10"/>
      <name val="Calibri"/>
      <family val="2"/>
      <scheme val="minor"/>
    </font>
    <font>
      <b/>
      <sz val="14"/>
      <color theme="5" tint="-0.499984740745262"/>
      <name val="Tahoma"/>
      <family val="2"/>
    </font>
  </fonts>
  <fills count="8">
    <fill>
      <patternFill patternType="none"/>
    </fill>
    <fill>
      <patternFill patternType="gray125"/>
    </fill>
    <fill>
      <patternFill patternType="solid">
        <fgColor theme="7" tint="0.59999389629810485"/>
        <bgColor indexed="64"/>
      </patternFill>
    </fill>
    <fill>
      <patternFill patternType="solid">
        <fgColor rgb="FFCCECFF"/>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theme="4" tint="0.39997558519241921"/>
      </top>
      <bottom/>
      <diagonal/>
    </border>
  </borders>
  <cellStyleXfs count="8">
    <xf numFmtId="0" fontId="0" fillId="0" borderId="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23" fillId="0" borderId="0" applyNumberFormat="0" applyFill="0" applyBorder="0" applyAlignment="0" applyProtection="0"/>
  </cellStyleXfs>
  <cellXfs count="251">
    <xf numFmtId="0" fontId="0" fillId="0" borderId="0" xfId="0"/>
    <xf numFmtId="0" fontId="0" fillId="0" borderId="1" xfId="0" applyBorder="1" applyAlignment="1">
      <alignment horizontal="center"/>
    </xf>
    <xf numFmtId="0" fontId="0" fillId="0" borderId="1" xfId="0" applyBorder="1"/>
    <xf numFmtId="0" fontId="0" fillId="0" borderId="1" xfId="0" applyBorder="1" applyAlignment="1">
      <alignment horizontal="left"/>
    </xf>
    <xf numFmtId="164" fontId="4" fillId="0" borderId="1" xfId="2" applyNumberFormat="1" applyFont="1" applyBorder="1"/>
    <xf numFmtId="43" fontId="4" fillId="0" borderId="0" xfId="2" applyFont="1"/>
    <xf numFmtId="43" fontId="4" fillId="0" borderId="1" xfId="2" applyFont="1" applyBorder="1"/>
    <xf numFmtId="43" fontId="5" fillId="0" borderId="1" xfId="2" applyFont="1" applyBorder="1"/>
    <xf numFmtId="164" fontId="5" fillId="0" borderId="1" xfId="2" applyNumberFormat="1" applyFont="1" applyBorder="1"/>
    <xf numFmtId="0" fontId="5" fillId="0" borderId="1" xfId="0" applyFont="1" applyBorder="1" applyAlignment="1">
      <alignment horizontal="center"/>
    </xf>
    <xf numFmtId="0" fontId="0" fillId="0" borderId="0" xfId="0" applyAlignment="1">
      <alignment horizontal="center"/>
    </xf>
    <xf numFmtId="1" fontId="5" fillId="0" borderId="1" xfId="2" applyNumberFormat="1" applyFont="1" applyBorder="1" applyAlignment="1">
      <alignment horizontal="center"/>
    </xf>
    <xf numFmtId="43" fontId="5" fillId="0" borderId="0" xfId="2" applyFont="1"/>
    <xf numFmtId="43" fontId="5" fillId="0" borderId="1" xfId="2" applyFont="1" applyBorder="1" applyAlignment="1">
      <alignment horizontal="center"/>
    </xf>
    <xf numFmtId="43" fontId="6" fillId="0" borderId="0" xfId="2" applyFont="1" applyAlignment="1"/>
    <xf numFmtId="0" fontId="7" fillId="0" borderId="0" xfId="0" applyFont="1"/>
    <xf numFmtId="0" fontId="7" fillId="0" borderId="0" xfId="0" applyFont="1" applyAlignment="1">
      <alignment horizontal="center"/>
    </xf>
    <xf numFmtId="0" fontId="7" fillId="0" borderId="0" xfId="0" applyFont="1" applyAlignment="1">
      <alignment horizontal="left"/>
    </xf>
    <xf numFmtId="0" fontId="9" fillId="0" borderId="0" xfId="0" applyFont="1"/>
    <xf numFmtId="0" fontId="0" fillId="0" borderId="0" xfId="0"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vertical="center"/>
    </xf>
    <xf numFmtId="0" fontId="2" fillId="0" borderId="1" xfId="2" applyNumberFormat="1" applyFont="1" applyFill="1" applyBorder="1" applyAlignment="1" applyProtection="1">
      <alignment horizontal="center" vertical="center" wrapText="1"/>
      <protection locked="0"/>
    </xf>
    <xf numFmtId="0" fontId="10"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vertical="center"/>
    </xf>
    <xf numFmtId="164" fontId="8" fillId="0" borderId="0" xfId="2" applyNumberFormat="1" applyFont="1" applyAlignment="1">
      <alignment vertical="center"/>
    </xf>
    <xf numFmtId="164" fontId="10" fillId="0" borderId="1" xfId="2" applyNumberFormat="1" applyFont="1" applyBorder="1" applyAlignment="1">
      <alignment horizontal="center" vertical="center"/>
    </xf>
    <xf numFmtId="164" fontId="8" fillId="0" borderId="1" xfId="2" applyNumberFormat="1" applyFont="1" applyBorder="1" applyAlignment="1">
      <alignment vertical="center"/>
    </xf>
    <xf numFmtId="164" fontId="10" fillId="0" borderId="1" xfId="2" applyNumberFormat="1" applyFont="1" applyBorder="1" applyAlignment="1">
      <alignment vertical="center"/>
    </xf>
    <xf numFmtId="164" fontId="10" fillId="0" borderId="0" xfId="2" applyNumberFormat="1" applyFont="1" applyAlignment="1">
      <alignment horizontal="center" vertical="center"/>
    </xf>
    <xf numFmtId="0" fontId="10" fillId="0" borderId="1" xfId="0" applyFont="1" applyBorder="1" applyAlignment="1">
      <alignment horizontal="center" vertical="center" wrapText="1"/>
    </xf>
    <xf numFmtId="43" fontId="11" fillId="0" borderId="0" xfId="2" applyFont="1" applyAlignment="1" applyProtection="1">
      <alignment vertical="center"/>
      <protection locked="0"/>
    </xf>
    <xf numFmtId="0" fontId="11" fillId="0" borderId="0" xfId="0" applyFont="1" applyAlignment="1" applyProtection="1">
      <alignment vertical="center"/>
      <protection locked="0"/>
    </xf>
    <xf numFmtId="164" fontId="11" fillId="0" borderId="0" xfId="2" applyNumberFormat="1" applyFont="1" applyAlignment="1" applyProtection="1">
      <alignment vertical="center"/>
      <protection locked="0"/>
    </xf>
    <xf numFmtId="0" fontId="11" fillId="0" borderId="0" xfId="0" applyFont="1" applyAlignment="1">
      <alignment vertical="center"/>
    </xf>
    <xf numFmtId="0" fontId="10" fillId="0" borderId="0" xfId="0" applyFont="1"/>
    <xf numFmtId="0" fontId="8" fillId="0" borderId="0" xfId="0" applyFont="1"/>
    <xf numFmtId="43" fontId="8" fillId="0" borderId="0" xfId="2" applyFont="1"/>
    <xf numFmtId="43" fontId="8" fillId="0" borderId="0" xfId="0" applyNumberFormat="1" applyFont="1"/>
    <xf numFmtId="0" fontId="8" fillId="0" borderId="1" xfId="0" applyFont="1" applyBorder="1"/>
    <xf numFmtId="43" fontId="8" fillId="0" borderId="1" xfId="2" applyFont="1" applyBorder="1"/>
    <xf numFmtId="43" fontId="10" fillId="0" borderId="0" xfId="2" applyFont="1"/>
    <xf numFmtId="43" fontId="8" fillId="0" borderId="1" xfId="0" applyNumberFormat="1" applyFont="1" applyBorder="1"/>
    <xf numFmtId="43" fontId="10" fillId="0" borderId="1" xfId="2" applyFont="1" applyBorder="1"/>
    <xf numFmtId="43" fontId="10" fillId="0" borderId="1" xfId="2" applyFont="1" applyBorder="1" applyAlignment="1">
      <alignment horizontal="center" vertical="center"/>
    </xf>
    <xf numFmtId="164" fontId="8" fillId="3" borderId="1" xfId="2" applyNumberFormat="1" applyFont="1" applyFill="1" applyBorder="1" applyAlignment="1">
      <alignment vertical="center"/>
    </xf>
    <xf numFmtId="0" fontId="8" fillId="3" borderId="1" xfId="0" applyFont="1" applyFill="1" applyBorder="1" applyAlignment="1">
      <alignment vertical="center" wrapText="1"/>
    </xf>
    <xf numFmtId="0" fontId="8" fillId="3" borderId="1" xfId="0" applyFont="1" applyFill="1" applyBorder="1" applyAlignment="1">
      <alignment horizontal="center" vertical="center"/>
    </xf>
    <xf numFmtId="0" fontId="5" fillId="0" borderId="0" xfId="0" applyFont="1" applyAlignment="1">
      <alignment horizontal="center" vertical="center"/>
    </xf>
    <xf numFmtId="43" fontId="8" fillId="0" borderId="1" xfId="2" applyFont="1" applyFill="1" applyBorder="1"/>
    <xf numFmtId="1" fontId="2" fillId="0" borderId="1" xfId="4" applyNumberFormat="1" applyFont="1" applyFill="1" applyBorder="1" applyAlignment="1" applyProtection="1">
      <alignment horizontal="center" vertical="center" wrapText="1"/>
      <protection locked="0"/>
    </xf>
    <xf numFmtId="43" fontId="11" fillId="0" borderId="0" xfId="2" applyFont="1" applyFill="1" applyAlignment="1" applyProtection="1">
      <alignment vertical="center"/>
      <protection locked="0"/>
    </xf>
    <xf numFmtId="164" fontId="11" fillId="0" borderId="0" xfId="2" applyNumberFormat="1" applyFont="1" applyFill="1" applyAlignment="1" applyProtection="1">
      <alignment vertical="center"/>
      <protection locked="0"/>
    </xf>
    <xf numFmtId="0" fontId="12" fillId="0" borderId="0" xfId="0" applyFont="1" applyAlignment="1" applyProtection="1">
      <alignment vertical="center"/>
      <protection locked="0"/>
    </xf>
    <xf numFmtId="0" fontId="0" fillId="0" borderId="0" xfId="0" pivotButton="1"/>
    <xf numFmtId="164" fontId="0" fillId="0" borderId="0" xfId="0" applyNumberFormat="1"/>
    <xf numFmtId="37" fontId="14" fillId="0" borderId="0" xfId="0" applyNumberFormat="1" applyFont="1" applyAlignment="1" applyProtection="1">
      <alignment horizontal="center" vertical="center"/>
      <protection locked="0"/>
    </xf>
    <xf numFmtId="0" fontId="16" fillId="0" borderId="0" xfId="0" applyFont="1" applyAlignment="1" applyProtection="1">
      <alignment horizontal="right" vertical="center"/>
      <protection locked="0"/>
    </xf>
    <xf numFmtId="0" fontId="16" fillId="0" borderId="0" xfId="0" applyFont="1" applyAlignment="1" applyProtection="1">
      <alignment horizontal="center" vertical="center"/>
      <protection locked="0"/>
    </xf>
    <xf numFmtId="0" fontId="17" fillId="0" borderId="0" xfId="0" applyFont="1" applyAlignment="1">
      <alignment vertical="center" wrapText="1"/>
    </xf>
    <xf numFmtId="164" fontId="16" fillId="0" borderId="0" xfId="0" applyNumberFormat="1" applyFont="1" applyAlignment="1">
      <alignment horizontal="center" vertical="center"/>
    </xf>
    <xf numFmtId="37" fontId="14" fillId="0" borderId="0" xfId="0" applyNumberFormat="1" applyFont="1" applyAlignment="1">
      <alignment vertical="center" wrapText="1"/>
    </xf>
    <xf numFmtId="0" fontId="17" fillId="0" borderId="0" xfId="0" applyFont="1" applyAlignment="1" applyProtection="1">
      <alignment vertical="center" wrapText="1"/>
      <protection locked="0"/>
    </xf>
    <xf numFmtId="0" fontId="16" fillId="0" borderId="0" xfId="0" applyFont="1" applyAlignment="1">
      <alignment horizontal="right" vertical="center"/>
    </xf>
    <xf numFmtId="164" fontId="18" fillId="2" borderId="0" xfId="2" applyNumberFormat="1" applyFont="1" applyFill="1" applyAlignment="1" applyProtection="1">
      <alignment horizontal="center" vertical="center" wrapText="1"/>
    </xf>
    <xf numFmtId="164" fontId="14" fillId="0" borderId="0" xfId="2" applyNumberFormat="1" applyFont="1" applyFill="1" applyAlignment="1" applyProtection="1">
      <alignment horizontal="center" vertical="center" wrapText="1"/>
    </xf>
    <xf numFmtId="164" fontId="18" fillId="0" borderId="0" xfId="2" applyNumberFormat="1" applyFont="1" applyFill="1" applyAlignment="1" applyProtection="1">
      <alignment horizontal="center" vertical="center" wrapText="1"/>
      <protection locked="0"/>
    </xf>
    <xf numFmtId="37" fontId="14" fillId="0" borderId="0" xfId="0" applyNumberFormat="1" applyFont="1" applyAlignment="1" applyProtection="1">
      <alignment horizontal="center" vertical="center" wrapText="1"/>
      <protection locked="0"/>
    </xf>
    <xf numFmtId="37" fontId="14" fillId="0" borderId="0" xfId="0" applyNumberFormat="1" applyFont="1" applyAlignment="1">
      <alignment horizontal="center" vertical="center" wrapText="1"/>
    </xf>
    <xf numFmtId="0" fontId="17" fillId="0" borderId="0" xfId="0" applyFont="1" applyAlignment="1" applyProtection="1">
      <alignment horizontal="center" vertical="center" wrapText="1"/>
      <protection locked="0"/>
    </xf>
    <xf numFmtId="37" fontId="14" fillId="0" borderId="0" xfId="0" applyNumberFormat="1" applyFont="1" applyAlignment="1" applyProtection="1">
      <alignment vertical="center" wrapText="1"/>
      <protection locked="0"/>
    </xf>
    <xf numFmtId="0" fontId="19" fillId="0" borderId="0" xfId="0" applyFont="1" applyAlignment="1" applyProtection="1">
      <alignment vertical="center" wrapText="1"/>
      <protection locked="0"/>
    </xf>
    <xf numFmtId="0" fontId="18" fillId="0" borderId="0" xfId="0" applyFont="1"/>
    <xf numFmtId="43" fontId="18" fillId="0" borderId="0" xfId="2" applyFont="1"/>
    <xf numFmtId="43" fontId="19" fillId="0" borderId="0" xfId="0" applyNumberFormat="1" applyFont="1" applyAlignment="1" applyProtection="1">
      <alignment vertical="center" wrapText="1"/>
      <protection locked="0"/>
    </xf>
    <xf numFmtId="43" fontId="17" fillId="0" borderId="0" xfId="2" applyFont="1" applyAlignment="1" applyProtection="1">
      <alignment vertical="center" wrapText="1"/>
      <protection locked="0"/>
    </xf>
    <xf numFmtId="43" fontId="17" fillId="0" borderId="0" xfId="2" applyFont="1" applyFill="1" applyAlignment="1" applyProtection="1">
      <alignment vertical="center" wrapText="1"/>
      <protection locked="0"/>
    </xf>
    <xf numFmtId="43" fontId="18" fillId="0" borderId="0" xfId="2" applyFont="1" applyFill="1"/>
    <xf numFmtId="37" fontId="14" fillId="0" borderId="0" xfId="0" applyNumberFormat="1" applyFont="1" applyAlignment="1" applyProtection="1">
      <alignment vertical="center"/>
      <protection locked="0"/>
    </xf>
    <xf numFmtId="164" fontId="14" fillId="0" borderId="0" xfId="2" applyNumberFormat="1" applyFont="1" applyFill="1" applyBorder="1" applyAlignment="1" applyProtection="1">
      <alignment horizontal="center" vertical="center" wrapText="1"/>
      <protection locked="0"/>
    </xf>
    <xf numFmtId="164" fontId="7" fillId="0" borderId="0" xfId="2" applyNumberFormat="1" applyFont="1" applyFill="1" applyBorder="1" applyAlignment="1" applyProtection="1">
      <alignment horizontal="center" vertical="center" wrapText="1"/>
    </xf>
    <xf numFmtId="0" fontId="7" fillId="0" borderId="0" xfId="0" applyFont="1" applyAlignment="1" applyProtection="1">
      <alignment vertical="center" wrapText="1"/>
      <protection locked="0"/>
    </xf>
    <xf numFmtId="165" fontId="7" fillId="0" borderId="0" xfId="4" applyNumberFormat="1" applyFont="1" applyFill="1" applyBorder="1" applyAlignment="1" applyProtection="1">
      <alignment horizontal="center" vertical="center" wrapText="1"/>
      <protection locked="0"/>
    </xf>
    <xf numFmtId="165" fontId="7" fillId="0" borderId="0" xfId="4" applyNumberFormat="1" applyFont="1" applyFill="1" applyBorder="1" applyAlignment="1" applyProtection="1">
      <alignment horizontal="center" vertical="center" wrapText="1"/>
    </xf>
    <xf numFmtId="165" fontId="17" fillId="0" borderId="0" xfId="0" applyNumberFormat="1" applyFont="1" applyAlignment="1" applyProtection="1">
      <alignment vertical="center" wrapText="1"/>
      <protection locked="0"/>
    </xf>
    <xf numFmtId="166" fontId="2" fillId="0" borderId="1" xfId="2" applyNumberFormat="1" applyFont="1" applyFill="1" applyBorder="1" applyAlignment="1" applyProtection="1">
      <alignment horizontal="center" vertical="center" wrapText="1"/>
      <protection locked="0"/>
    </xf>
    <xf numFmtId="49" fontId="7" fillId="0" borderId="0" xfId="0" applyNumberFormat="1" applyFont="1"/>
    <xf numFmtId="0" fontId="17" fillId="0" borderId="1" xfId="5" applyFont="1" applyBorder="1" applyAlignment="1" applyProtection="1">
      <alignment horizontal="center" vertical="center" wrapText="1"/>
      <protection locked="0"/>
    </xf>
    <xf numFmtId="1" fontId="14" fillId="0" borderId="1" xfId="0" applyNumberFormat="1" applyFont="1" applyBorder="1" applyAlignment="1" applyProtection="1">
      <alignment horizontal="center" vertical="center" wrapText="1"/>
      <protection locked="0"/>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1" xfId="5" applyFont="1" applyBorder="1" applyAlignment="1">
      <alignment horizontal="center" vertical="center" wrapText="1"/>
    </xf>
    <xf numFmtId="164" fontId="17" fillId="0" borderId="0" xfId="0" applyNumberFormat="1" applyFont="1" applyAlignment="1" applyProtection="1">
      <alignment horizontal="center" vertical="center" wrapText="1"/>
      <protection locked="0"/>
    </xf>
    <xf numFmtId="164" fontId="17" fillId="0" borderId="0" xfId="2" applyNumberFormat="1" applyFont="1" applyAlignment="1" applyProtection="1">
      <alignment vertical="center" wrapText="1"/>
      <protection locked="0"/>
    </xf>
    <xf numFmtId="164" fontId="0" fillId="2" borderId="0" xfId="2" applyNumberFormat="1" applyFont="1" applyFill="1" applyAlignment="1" applyProtection="1">
      <alignment horizontal="center" vertical="center" wrapText="1"/>
    </xf>
    <xf numFmtId="164" fontId="0" fillId="2" borderId="0" xfId="2" applyNumberFormat="1" applyFont="1" applyFill="1" applyAlignment="1" applyProtection="1">
      <alignment horizontal="center" vertical="center" wrapText="1"/>
      <protection locked="0"/>
    </xf>
    <xf numFmtId="0" fontId="11" fillId="0" borderId="1" xfId="2" applyNumberFormat="1"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43" fontId="7" fillId="0" borderId="0" xfId="2" applyFont="1" applyAlignment="1" applyProtection="1">
      <alignment vertical="center" wrapText="1"/>
      <protection locked="0"/>
    </xf>
    <xf numFmtId="0" fontId="3" fillId="0" borderId="0" xfId="0" applyFont="1" applyAlignment="1" applyProtection="1">
      <alignment vertical="center" wrapText="1"/>
      <protection locked="0"/>
    </xf>
    <xf numFmtId="0" fontId="3" fillId="4" borderId="1" xfId="2" applyNumberFormat="1" applyFont="1" applyFill="1" applyBorder="1" applyAlignment="1" applyProtection="1">
      <alignment horizontal="center" vertical="center" wrapText="1"/>
      <protection locked="0"/>
    </xf>
    <xf numFmtId="1" fontId="21" fillId="4" borderId="1" xfId="0" applyNumberFormat="1" applyFont="1" applyFill="1" applyBorder="1" applyAlignment="1" applyProtection="1">
      <alignment horizontal="center" vertical="center" wrapText="1"/>
      <protection locked="0"/>
    </xf>
    <xf numFmtId="1" fontId="3" fillId="4" borderId="1" xfId="0" applyNumberFormat="1" applyFont="1" applyFill="1" applyBorder="1" applyAlignment="1" applyProtection="1">
      <alignment horizontal="center" vertical="center" wrapText="1"/>
      <protection locked="0"/>
    </xf>
    <xf numFmtId="14" fontId="3" fillId="4" borderId="1" xfId="0" applyNumberFormat="1" applyFont="1" applyFill="1" applyBorder="1" applyAlignment="1" applyProtection="1">
      <alignment horizontal="center" vertical="center" wrapText="1"/>
      <protection locked="0"/>
    </xf>
    <xf numFmtId="164" fontId="3" fillId="4" borderId="1" xfId="0" applyNumberFormat="1" applyFont="1" applyFill="1" applyBorder="1" applyAlignment="1" applyProtection="1">
      <alignment horizontal="center" vertical="center" wrapText="1"/>
      <protection locked="0"/>
    </xf>
    <xf numFmtId="164" fontId="3" fillId="4" borderId="1" xfId="2" applyNumberFormat="1" applyFont="1" applyFill="1" applyBorder="1" applyAlignment="1" applyProtection="1">
      <alignment horizontal="center" vertical="center" wrapText="1"/>
      <protection locked="0"/>
    </xf>
    <xf numFmtId="0" fontId="3" fillId="4" borderId="1" xfId="5"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14" fontId="3" fillId="4" borderId="1" xfId="4" applyNumberFormat="1"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7" fillId="0" borderId="0" xfId="0" applyFont="1" applyAlignment="1">
      <alignment vertical="center" wrapText="1"/>
    </xf>
    <xf numFmtId="14" fontId="21" fillId="4" borderId="1" xfId="0" applyNumberFormat="1" applyFont="1" applyFill="1" applyBorder="1" applyAlignment="1" applyProtection="1">
      <alignment horizontal="center" vertical="center" wrapText="1"/>
      <protection locked="0"/>
    </xf>
    <xf numFmtId="164" fontId="11" fillId="0" borderId="1" xfId="2" applyNumberFormat="1" applyFont="1" applyFill="1" applyBorder="1" applyAlignment="1" applyProtection="1">
      <alignment horizontal="center" vertical="center" wrapText="1"/>
      <protection locked="0"/>
    </xf>
    <xf numFmtId="43" fontId="7" fillId="0" borderId="0" xfId="2" applyFont="1" applyFill="1" applyAlignment="1" applyProtection="1">
      <alignment vertical="center" wrapText="1"/>
      <protection locked="0"/>
    </xf>
    <xf numFmtId="0" fontId="21" fillId="4" borderId="1" xfId="2" applyNumberFormat="1" applyFont="1" applyFill="1" applyBorder="1" applyAlignment="1" applyProtection="1">
      <alignment horizontal="center" vertical="center" wrapText="1"/>
      <protection locked="0"/>
    </xf>
    <xf numFmtId="0" fontId="11" fillId="0" borderId="3" xfId="2" applyNumberFormat="1" applyFont="1" applyFill="1" applyBorder="1" applyAlignment="1" applyProtection="1">
      <alignment horizontal="center" vertical="center" wrapText="1"/>
      <protection locked="0"/>
    </xf>
    <xf numFmtId="16" fontId="7" fillId="0" borderId="0" xfId="0" applyNumberFormat="1" applyFont="1"/>
    <xf numFmtId="0" fontId="16" fillId="0" borderId="0" xfId="0" applyFont="1" applyAlignment="1">
      <alignment horizontal="left" vertical="center"/>
    </xf>
    <xf numFmtId="164" fontId="0" fillId="0" borderId="0" xfId="2" applyNumberFormat="1" applyFont="1"/>
    <xf numFmtId="166" fontId="11" fillId="0" borderId="1" xfId="2" applyNumberFormat="1" applyFont="1" applyFill="1" applyBorder="1" applyAlignment="1" applyProtection="1">
      <alignment horizontal="center" vertical="center" wrapText="1"/>
      <protection locked="0"/>
    </xf>
    <xf numFmtId="164" fontId="2" fillId="0" borderId="1" xfId="2" applyNumberFormat="1" applyFont="1" applyFill="1" applyBorder="1" applyAlignment="1" applyProtection="1">
      <alignment horizontal="center" vertical="center" wrapText="1"/>
      <protection locked="0"/>
    </xf>
    <xf numFmtId="1" fontId="11" fillId="0" borderId="1" xfId="4" applyNumberFormat="1" applyFont="1" applyFill="1" applyBorder="1" applyAlignment="1" applyProtection="1">
      <alignment horizontal="center" vertical="center" wrapText="1"/>
      <protection locked="0"/>
    </xf>
    <xf numFmtId="43" fontId="11" fillId="0" borderId="1" xfId="2" applyFont="1" applyFill="1" applyBorder="1" applyAlignment="1" applyProtection="1">
      <alignment horizontal="center" vertical="center" wrapText="1"/>
      <protection locked="0"/>
    </xf>
    <xf numFmtId="0" fontId="2" fillId="0" borderId="3" xfId="2" applyNumberFormat="1" applyFont="1" applyFill="1" applyBorder="1" applyAlignment="1" applyProtection="1">
      <alignment horizontal="center" vertical="center" wrapText="1"/>
      <protection locked="0"/>
    </xf>
    <xf numFmtId="43" fontId="11" fillId="0" borderId="3" xfId="2" applyFont="1" applyFill="1" applyBorder="1" applyAlignment="1" applyProtection="1">
      <alignment horizontal="center" vertical="center" wrapText="1"/>
      <protection locked="0"/>
    </xf>
    <xf numFmtId="164" fontId="2" fillId="0" borderId="3" xfId="2" applyNumberFormat="1" applyFont="1" applyFill="1" applyBorder="1" applyAlignment="1" applyProtection="1">
      <alignment horizontal="center" vertical="center" wrapText="1"/>
      <protection locked="0"/>
    </xf>
    <xf numFmtId="166" fontId="2" fillId="0" borderId="3" xfId="2" applyNumberFormat="1" applyFont="1" applyFill="1" applyBorder="1" applyAlignment="1" applyProtection="1">
      <alignment horizontal="center" vertical="center" wrapText="1"/>
      <protection locked="0"/>
    </xf>
    <xf numFmtId="1" fontId="2" fillId="0" borderId="3" xfId="4" applyNumberFormat="1" applyFont="1" applyFill="1" applyBorder="1" applyAlignment="1" applyProtection="1">
      <alignment horizontal="center" vertical="center" wrapText="1"/>
      <protection locked="0"/>
    </xf>
    <xf numFmtId="164" fontId="11" fillId="0" borderId="3" xfId="2" applyNumberFormat="1" applyFont="1" applyFill="1" applyBorder="1" applyAlignment="1" applyProtection="1">
      <alignment horizontal="center" vertical="center" wrapText="1"/>
      <protection locked="0"/>
    </xf>
    <xf numFmtId="1" fontId="2" fillId="0" borderId="1" xfId="2" applyNumberFormat="1" applyFont="1" applyFill="1" applyBorder="1" applyAlignment="1" applyProtection="1">
      <alignment horizontal="center" vertical="center" wrapText="1"/>
      <protection locked="0"/>
    </xf>
    <xf numFmtId="1" fontId="2" fillId="0" borderId="3" xfId="2" applyNumberFormat="1" applyFont="1" applyFill="1" applyBorder="1" applyAlignment="1" applyProtection="1">
      <alignment horizontal="center" vertical="center" wrapText="1"/>
      <protection locked="0"/>
    </xf>
    <xf numFmtId="1" fontId="11" fillId="0" borderId="0" xfId="2" applyNumberFormat="1" applyFont="1" applyAlignment="1" applyProtection="1">
      <alignment vertical="center"/>
      <protection locked="0"/>
    </xf>
    <xf numFmtId="1" fontId="17" fillId="0" borderId="0" xfId="0" applyNumberFormat="1" applyFont="1" applyAlignment="1" applyProtection="1">
      <alignment horizontal="center" vertical="center" wrapText="1"/>
      <protection locked="0"/>
    </xf>
    <xf numFmtId="1" fontId="17" fillId="0" borderId="0" xfId="2" applyNumberFormat="1" applyFont="1" applyAlignment="1" applyProtection="1">
      <alignment vertical="center" wrapText="1"/>
      <protection locked="0"/>
    </xf>
    <xf numFmtId="1" fontId="11" fillId="0" borderId="0" xfId="2" applyNumberFormat="1" applyFont="1" applyFill="1" applyAlignment="1" applyProtection="1">
      <alignment vertical="center"/>
      <protection locked="0"/>
    </xf>
    <xf numFmtId="0" fontId="2" fillId="0" borderId="9" xfId="2" applyNumberFormat="1" applyFont="1" applyFill="1" applyBorder="1" applyAlignment="1" applyProtection="1">
      <alignment horizontal="center" vertical="center" wrapText="1"/>
      <protection locked="0"/>
    </xf>
    <xf numFmtId="164" fontId="5" fillId="5" borderId="10" xfId="0" applyNumberFormat="1" applyFont="1" applyFill="1" applyBorder="1"/>
    <xf numFmtId="164" fontId="17" fillId="0" borderId="0" xfId="0" applyNumberFormat="1" applyFont="1" applyAlignment="1" applyProtection="1">
      <alignment vertical="center" wrapText="1"/>
      <protection locked="0"/>
    </xf>
    <xf numFmtId="0" fontId="11" fillId="0" borderId="1" xfId="2" applyNumberFormat="1" applyFont="1" applyFill="1" applyBorder="1" applyAlignment="1" applyProtection="1">
      <alignment horizontal="center" wrapText="1"/>
      <protection locked="0"/>
    </xf>
    <xf numFmtId="0" fontId="24" fillId="0" borderId="0" xfId="0" applyFont="1" applyAlignment="1" applyProtection="1">
      <alignment horizontal="right" vertical="center"/>
      <protection locked="0"/>
    </xf>
    <xf numFmtId="0" fontId="24" fillId="0" borderId="0" xfId="0" applyFont="1" applyAlignment="1" applyProtection="1">
      <alignment horizontal="center" vertical="center"/>
      <protection locked="0"/>
    </xf>
    <xf numFmtId="0" fontId="2" fillId="0" borderId="7" xfId="2" applyNumberFormat="1" applyFont="1" applyFill="1" applyBorder="1" applyAlignment="1" applyProtection="1">
      <alignment horizontal="center" vertical="center" wrapText="1"/>
      <protection locked="0"/>
    </xf>
    <xf numFmtId="0" fontId="11" fillId="0" borderId="1" xfId="7" applyFont="1" applyFill="1" applyBorder="1" applyAlignment="1" applyProtection="1">
      <alignment horizontal="center" vertical="center" wrapText="1"/>
      <protection locked="0"/>
    </xf>
    <xf numFmtId="0" fontId="2" fillId="0" borderId="1" xfId="7" applyFont="1" applyFill="1" applyBorder="1" applyAlignment="1" applyProtection="1">
      <alignment horizontal="center" vertical="center" wrapText="1"/>
      <protection locked="0"/>
    </xf>
    <xf numFmtId="0" fontId="11" fillId="0" borderId="9" xfId="2" applyNumberFormat="1" applyFont="1" applyFill="1" applyBorder="1" applyAlignment="1" applyProtection="1">
      <alignment horizontal="center" vertical="center" wrapText="1"/>
      <protection locked="0"/>
    </xf>
    <xf numFmtId="1" fontId="11" fillId="0" borderId="3" xfId="2" applyNumberFormat="1" applyFont="1" applyFill="1" applyBorder="1" applyAlignment="1" applyProtection="1">
      <alignment horizontal="center" vertical="center" wrapText="1"/>
      <protection locked="0"/>
    </xf>
    <xf numFmtId="166" fontId="11" fillId="0" borderId="3" xfId="2" applyNumberFormat="1" applyFont="1" applyFill="1" applyBorder="1" applyAlignment="1" applyProtection="1">
      <alignment horizontal="center" vertical="center" wrapText="1"/>
      <protection locked="0"/>
    </xf>
    <xf numFmtId="1" fontId="11" fillId="0" borderId="3" xfId="4" applyNumberFormat="1" applyFont="1" applyFill="1" applyBorder="1" applyAlignment="1" applyProtection="1">
      <alignment horizontal="center" vertical="center" wrapText="1"/>
      <protection locked="0"/>
    </xf>
    <xf numFmtId="1" fontId="11" fillId="0" borderId="1" xfId="2" applyNumberFormat="1" applyFont="1" applyFill="1" applyBorder="1" applyAlignment="1" applyProtection="1">
      <alignment horizontal="center" vertical="center" wrapText="1"/>
      <protection locked="0"/>
    </xf>
    <xf numFmtId="43" fontId="2" fillId="0" borderId="3" xfId="2" applyFont="1" applyFill="1" applyBorder="1" applyAlignment="1" applyProtection="1">
      <alignment horizontal="center" vertical="center" wrapText="1"/>
      <protection locked="0"/>
    </xf>
    <xf numFmtId="1" fontId="11" fillId="0" borderId="0" xfId="2" applyNumberFormat="1" applyFont="1" applyAlignment="1" applyProtection="1">
      <alignment horizontal="center" vertical="center"/>
      <protection locked="0"/>
    </xf>
    <xf numFmtId="1" fontId="17" fillId="0" borderId="0" xfId="2" applyNumberFormat="1" applyFont="1" applyAlignment="1" applyProtection="1">
      <alignment horizontal="center" vertical="center" wrapText="1"/>
      <protection locked="0"/>
    </xf>
    <xf numFmtId="1" fontId="11" fillId="0" borderId="0" xfId="2" applyNumberFormat="1" applyFont="1" applyFill="1" applyAlignment="1" applyProtection="1">
      <alignment horizontal="center" vertical="center"/>
      <protection locked="0"/>
    </xf>
    <xf numFmtId="1" fontId="11" fillId="0" borderId="1" xfId="1" applyNumberFormat="1" applyFont="1" applyFill="1" applyBorder="1" applyAlignment="1" applyProtection="1">
      <alignment horizontal="center" vertical="center" wrapText="1"/>
      <protection locked="0"/>
    </xf>
    <xf numFmtId="43" fontId="2" fillId="0" borderId="1" xfId="2" applyFont="1" applyFill="1" applyBorder="1" applyAlignment="1" applyProtection="1">
      <alignment horizontal="center" vertical="center" wrapText="1"/>
      <protection locked="0"/>
    </xf>
    <xf numFmtId="0" fontId="11" fillId="0" borderId="7" xfId="2" applyNumberFormat="1"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1" fontId="2" fillId="0" borderId="1" xfId="0" applyNumberFormat="1" applyFont="1" applyBorder="1" applyAlignment="1" applyProtection="1">
      <alignment horizontal="center" vertical="center" wrapText="1"/>
      <protection locked="0"/>
    </xf>
    <xf numFmtId="0" fontId="2" fillId="0" borderId="1" xfId="5" applyFont="1" applyBorder="1" applyAlignment="1" applyProtection="1">
      <alignment horizontal="center" vertical="center" wrapText="1"/>
      <protection locked="0"/>
    </xf>
    <xf numFmtId="0" fontId="2" fillId="0" borderId="1" xfId="5" applyFont="1" applyBorder="1" applyAlignment="1">
      <alignment horizontal="center" vertical="center" wrapText="1"/>
    </xf>
    <xf numFmtId="0" fontId="12" fillId="0" borderId="1" xfId="5" applyFont="1" applyBorder="1" applyAlignment="1" applyProtection="1">
      <alignment horizontal="center" vertical="center" wrapText="1"/>
      <protection locked="0"/>
    </xf>
    <xf numFmtId="0" fontId="2" fillId="0" borderId="1" xfId="0" applyFont="1" applyBorder="1" applyAlignment="1">
      <alignment vertical="center" wrapText="1"/>
    </xf>
    <xf numFmtId="1" fontId="11" fillId="0" borderId="1" xfId="0" applyNumberFormat="1" applyFont="1" applyBorder="1" applyAlignment="1" applyProtection="1">
      <alignment horizontal="center" vertical="center" wrapText="1"/>
      <protection locked="0"/>
    </xf>
    <xf numFmtId="0" fontId="11" fillId="0" borderId="1" xfId="5" applyFont="1" applyBorder="1" applyAlignment="1" applyProtection="1">
      <alignment horizontal="center" vertical="center" wrapText="1"/>
      <protection locked="0"/>
    </xf>
    <xf numFmtId="0" fontId="11" fillId="0" borderId="1" xfId="5"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pplyProtection="1">
      <alignment vertical="center" wrapText="1"/>
      <protection locked="0"/>
    </xf>
    <xf numFmtId="0" fontId="2" fillId="0" borderId="6" xfId="5"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3" xfId="5" applyFont="1" applyBorder="1" applyAlignment="1" applyProtection="1">
      <alignment horizontal="center" vertical="center" wrapText="1"/>
      <protection locked="0"/>
    </xf>
    <xf numFmtId="0" fontId="2" fillId="0" borderId="3" xfId="5" applyFont="1" applyBorder="1" applyAlignment="1">
      <alignment horizontal="center" vertical="center" wrapText="1"/>
    </xf>
    <xf numFmtId="0" fontId="12" fillId="0" borderId="3" xfId="5" applyFont="1" applyBorder="1" applyAlignment="1" applyProtection="1">
      <alignment horizontal="center" vertical="center" wrapText="1"/>
      <protection locked="0"/>
    </xf>
    <xf numFmtId="0" fontId="2" fillId="0" borderId="8" xfId="5" applyFont="1" applyBorder="1" applyAlignment="1" applyProtection="1">
      <alignment horizontal="center" vertical="center" wrapText="1"/>
      <protection locked="0"/>
    </xf>
    <xf numFmtId="0" fontId="11" fillId="0" borderId="6" xfId="5"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3" xfId="5" applyFont="1" applyBorder="1" applyAlignment="1" applyProtection="1">
      <alignment horizontal="center" vertical="center" wrapText="1"/>
      <protection locked="0"/>
    </xf>
    <xf numFmtId="0" fontId="11" fillId="0" borderId="3" xfId="5" applyFont="1" applyBorder="1" applyAlignment="1">
      <alignment horizontal="center" vertical="center" wrapText="1"/>
    </xf>
    <xf numFmtId="0" fontId="11" fillId="0" borderId="8" xfId="5"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11" fillId="0" borderId="3" xfId="0" applyFont="1" applyBorder="1" applyAlignment="1" applyProtection="1">
      <alignment vertical="center"/>
      <protection locked="0"/>
    </xf>
    <xf numFmtId="1" fontId="11" fillId="0" borderId="3" xfId="0" applyNumberFormat="1" applyFont="1" applyBorder="1" applyAlignment="1" applyProtection="1">
      <alignment horizontal="center" vertical="center" wrapText="1"/>
      <protection locked="0"/>
    </xf>
    <xf numFmtId="0" fontId="2" fillId="6" borderId="1" xfId="5" applyFont="1" applyFill="1" applyBorder="1" applyAlignment="1" applyProtection="1">
      <alignment horizontal="center" vertical="center" wrapText="1"/>
      <protection locked="0"/>
    </xf>
    <xf numFmtId="0" fontId="11" fillId="7" borderId="3" xfId="2" applyNumberFormat="1" applyFont="1" applyFill="1" applyBorder="1" applyAlignment="1" applyProtection="1">
      <alignment horizontal="center" vertical="center" wrapText="1"/>
      <protection locked="0"/>
    </xf>
    <xf numFmtId="0" fontId="11" fillId="7" borderId="1" xfId="5" applyFont="1" applyFill="1" applyBorder="1" applyAlignment="1">
      <alignment horizontal="center" vertical="center" wrapText="1"/>
    </xf>
    <xf numFmtId="0" fontId="12" fillId="6" borderId="1" xfId="5" applyFont="1" applyFill="1" applyBorder="1" applyAlignment="1" applyProtection="1">
      <alignment horizontal="center" vertical="center" wrapText="1"/>
      <protection locked="0"/>
    </xf>
    <xf numFmtId="0" fontId="2" fillId="7" borderId="1" xfId="2" applyNumberFormat="1" applyFont="1" applyFill="1" applyBorder="1" applyAlignment="1" applyProtection="1">
      <alignment horizontal="center" vertical="center" wrapText="1"/>
      <protection locked="0"/>
    </xf>
    <xf numFmtId="0" fontId="11" fillId="7" borderId="1" xfId="2" applyNumberFormat="1"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wrapText="1"/>
      <protection locked="0"/>
    </xf>
    <xf numFmtId="0" fontId="11" fillId="7" borderId="1" xfId="0" applyFont="1" applyFill="1" applyBorder="1" applyAlignment="1" applyProtection="1">
      <alignment horizontal="center" vertical="center" wrapText="1"/>
      <protection locked="0"/>
    </xf>
    <xf numFmtId="1" fontId="2" fillId="7" borderId="1" xfId="0" applyNumberFormat="1" applyFont="1" applyFill="1" applyBorder="1" applyAlignment="1" applyProtection="1">
      <alignment horizontal="center" vertical="center" wrapText="1"/>
      <protection locked="0"/>
    </xf>
    <xf numFmtId="164" fontId="2" fillId="7" borderId="1" xfId="2" applyNumberFormat="1" applyFont="1" applyFill="1" applyBorder="1" applyAlignment="1" applyProtection="1">
      <alignment horizontal="center" vertical="center" wrapText="1"/>
      <protection locked="0"/>
    </xf>
    <xf numFmtId="166" fontId="2" fillId="7" borderId="1" xfId="2" applyNumberFormat="1" applyFont="1" applyFill="1" applyBorder="1" applyAlignment="1" applyProtection="1">
      <alignment horizontal="center" vertical="center" wrapText="1"/>
      <protection locked="0"/>
    </xf>
    <xf numFmtId="0" fontId="2" fillId="7" borderId="1" xfId="5" applyFont="1" applyFill="1" applyBorder="1" applyAlignment="1" applyProtection="1">
      <alignment horizontal="center" vertical="center" wrapText="1"/>
      <protection locked="0"/>
    </xf>
    <xf numFmtId="0" fontId="11" fillId="7" borderId="1" xfId="7" applyFont="1" applyFill="1" applyBorder="1" applyAlignment="1" applyProtection="1">
      <alignment horizontal="center" vertical="center" wrapText="1"/>
      <protection locked="0"/>
    </xf>
    <xf numFmtId="1" fontId="2" fillId="7" borderId="1" xfId="4" applyNumberFormat="1" applyFont="1" applyFill="1" applyBorder="1" applyAlignment="1" applyProtection="1">
      <alignment horizontal="center" vertical="center" wrapText="1"/>
      <protection locked="0"/>
    </xf>
    <xf numFmtId="0" fontId="2" fillId="7" borderId="1" xfId="5" applyFont="1" applyFill="1" applyBorder="1" applyAlignment="1">
      <alignment horizontal="center" vertical="center" wrapText="1"/>
    </xf>
    <xf numFmtId="164" fontId="11" fillId="7" borderId="1" xfId="2" applyNumberFormat="1" applyFont="1" applyFill="1" applyBorder="1" applyAlignment="1" applyProtection="1">
      <alignment horizontal="center" vertical="center" wrapText="1"/>
      <protection locked="0"/>
    </xf>
    <xf numFmtId="0" fontId="2" fillId="7" borderId="1" xfId="0" applyFont="1" applyFill="1" applyBorder="1" applyAlignment="1">
      <alignment vertical="center" wrapText="1"/>
    </xf>
    <xf numFmtId="1" fontId="11" fillId="7" borderId="1" xfId="0" applyNumberFormat="1" applyFont="1" applyFill="1" applyBorder="1" applyAlignment="1" applyProtection="1">
      <alignment horizontal="center" vertical="center" wrapText="1"/>
      <protection locked="0"/>
    </xf>
    <xf numFmtId="166" fontId="11" fillId="7" borderId="1" xfId="2" applyNumberFormat="1" applyFont="1" applyFill="1" applyBorder="1" applyAlignment="1" applyProtection="1">
      <alignment horizontal="center" vertical="center" wrapText="1"/>
      <protection locked="0"/>
    </xf>
    <xf numFmtId="0" fontId="11" fillId="7" borderId="1" xfId="5" applyFont="1" applyFill="1" applyBorder="1" applyAlignment="1" applyProtection="1">
      <alignment horizontal="center" vertical="center" wrapText="1"/>
      <protection locked="0"/>
    </xf>
    <xf numFmtId="1" fontId="11" fillId="7" borderId="1" xfId="4" applyNumberFormat="1" applyFont="1" applyFill="1" applyBorder="1" applyAlignment="1" applyProtection="1">
      <alignment horizontal="center" vertical="center" wrapText="1"/>
      <protection locked="0"/>
    </xf>
    <xf numFmtId="0" fontId="11" fillId="7" borderId="1" xfId="0" applyFont="1" applyFill="1" applyBorder="1" applyAlignment="1">
      <alignment vertical="center" wrapText="1"/>
    </xf>
    <xf numFmtId="43" fontId="11" fillId="7" borderId="1" xfId="2" applyFont="1" applyFill="1" applyBorder="1" applyAlignment="1" applyProtection="1">
      <alignment horizontal="center" vertical="center" wrapText="1"/>
      <protection locked="0"/>
    </xf>
    <xf numFmtId="1" fontId="2" fillId="7" borderId="1" xfId="2" applyNumberFormat="1" applyFont="1" applyFill="1" applyBorder="1" applyAlignment="1" applyProtection="1">
      <alignment horizontal="center" vertical="center" wrapText="1"/>
      <protection locked="0"/>
    </xf>
    <xf numFmtId="1" fontId="11" fillId="7" borderId="1" xfId="2" applyNumberFormat="1" applyFont="1" applyFill="1" applyBorder="1" applyAlignment="1" applyProtection="1">
      <alignment horizontal="center" vertical="center" wrapText="1"/>
      <protection locked="0"/>
    </xf>
    <xf numFmtId="43" fontId="11" fillId="0" borderId="3" xfId="0" applyNumberFormat="1" applyFont="1" applyBorder="1" applyAlignment="1" applyProtection="1">
      <alignment horizontal="center" vertical="center" wrapText="1"/>
      <protection locked="0"/>
    </xf>
    <xf numFmtId="1" fontId="2" fillId="0" borderId="3" xfId="0" applyNumberFormat="1" applyFont="1" applyBorder="1" applyAlignment="1" applyProtection="1">
      <alignment horizontal="center" vertical="center" wrapText="1"/>
      <protection locked="0"/>
    </xf>
    <xf numFmtId="0" fontId="11" fillId="0" borderId="3" xfId="7" applyFont="1" applyFill="1" applyBorder="1" applyAlignment="1" applyProtection="1">
      <alignment horizontal="center" vertical="center" wrapText="1"/>
      <protection locked="0"/>
    </xf>
    <xf numFmtId="0" fontId="2" fillId="0" borderId="3" xfId="0" applyFont="1" applyBorder="1" applyAlignment="1">
      <alignment vertical="center" wrapText="1"/>
    </xf>
    <xf numFmtId="0" fontId="2" fillId="4" borderId="1" xfId="5" applyFont="1" applyFill="1" applyBorder="1" applyAlignment="1" applyProtection="1">
      <alignment horizontal="center" vertical="center" wrapText="1"/>
      <protection locked="0"/>
    </xf>
    <xf numFmtId="0" fontId="12" fillId="4" borderId="1" xfId="5" applyFont="1" applyFill="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9" xfId="2" quotePrefix="1" applyNumberFormat="1" applyFont="1" applyFill="1" applyBorder="1" applyAlignment="1" applyProtection="1">
      <alignment horizontal="center" vertical="center" wrapText="1"/>
      <protection locked="0"/>
    </xf>
    <xf numFmtId="164" fontId="2" fillId="7" borderId="7" xfId="2" applyNumberFormat="1" applyFont="1" applyFill="1" applyBorder="1" applyAlignment="1" applyProtection="1">
      <alignment horizontal="center" vertical="center" wrapText="1"/>
      <protection locked="0"/>
    </xf>
    <xf numFmtId="0" fontId="2" fillId="0" borderId="3" xfId="7" applyFont="1" applyFill="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11" fillId="7" borderId="1" xfId="0" applyFont="1" applyFill="1" applyBorder="1" applyAlignment="1" applyProtection="1">
      <alignment vertical="center" wrapText="1"/>
      <protection locked="0"/>
    </xf>
    <xf numFmtId="0" fontId="11" fillId="0" borderId="3" xfId="0" applyFont="1" applyBorder="1" applyAlignment="1">
      <alignment vertical="center" wrapText="1"/>
    </xf>
    <xf numFmtId="37" fontId="14" fillId="0" borderId="0" xfId="0" applyNumberFormat="1" applyFont="1" applyAlignment="1" applyProtection="1">
      <alignment horizontal="center" vertical="center"/>
      <protection locked="0"/>
    </xf>
    <xf numFmtId="0" fontId="17" fillId="0" borderId="0" xfId="0" applyFont="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0" fillId="0" borderId="1" xfId="0"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43" fontId="6" fillId="0" borderId="0" xfId="2" applyFont="1" applyBorder="1" applyAlignment="1">
      <alignment horizontal="center"/>
    </xf>
    <xf numFmtId="0" fontId="0" fillId="0" borderId="1" xfId="0" applyBorder="1" applyAlignment="1">
      <alignment horizontal="left"/>
    </xf>
    <xf numFmtId="0" fontId="5" fillId="0" borderId="2" xfId="0" applyFont="1" applyBorder="1" applyAlignment="1">
      <alignment horizontal="center"/>
    </xf>
    <xf numFmtId="43" fontId="6" fillId="0" borderId="0" xfId="2" applyFont="1" applyAlignment="1">
      <alignment horizontal="center"/>
    </xf>
    <xf numFmtId="43" fontId="5" fillId="0" borderId="1" xfId="2" applyFont="1" applyBorder="1" applyAlignment="1">
      <alignment horizontal="center"/>
    </xf>
    <xf numFmtId="1" fontId="11" fillId="0" borderId="3" xfId="1" applyNumberFormat="1" applyFont="1" applyFill="1" applyBorder="1" applyAlignment="1" applyProtection="1">
      <alignment horizontal="center" vertical="center" wrapText="1"/>
      <protection locked="0"/>
    </xf>
  </cellXfs>
  <cellStyles count="8">
    <cellStyle name="Currency" xfId="1" xr:uid="{00000000-0005-0000-0000-000000000000}"/>
    <cellStyle name="Hipervínculo" xfId="7" builtinId="8"/>
    <cellStyle name="Millares" xfId="2" builtinId="3"/>
    <cellStyle name="Millares 2" xfId="3" xr:uid="{00000000-0005-0000-0000-000002000000}"/>
    <cellStyle name="Moneda" xfId="4" builtinId="4"/>
    <cellStyle name="Normal" xfId="0" builtinId="0"/>
    <cellStyle name="Normal 2" xfId="5" xr:uid="{00000000-0005-0000-0000-000005000000}"/>
    <cellStyle name="Normal 2 10" xfId="6" xr:uid="{00000000-0005-0000-0000-000006000000}"/>
  </cellStyles>
  <dxfs count="85">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4" formatCode="_-* #,##0_-;\-* #,##0_-;_-* &quot;-&quot;??_-;_-@_-"/>
    </dxf>
    <dxf>
      <numFmt numFmtId="164" formatCode="_-* #,##0_-;\-* #,##0_-;_-* &quot;-&quot;??_-;_-@_-"/>
    </dxf>
    <dxf>
      <numFmt numFmtId="164" formatCode="_-* #,##0_-;\-* #,##0_-;_-* &quot;-&quot;??_-;_-@_-"/>
    </dxf>
    <dxf>
      <numFmt numFmtId="164" formatCode="_-* #,##0_-;\-* #,##0_-;_-* &quot;-&quot;??_-;_-@_-"/>
    </dxf>
    <dxf>
      <font>
        <b val="0"/>
        <i val="0"/>
        <strike val="0"/>
        <condense val="0"/>
        <extend val="0"/>
        <outline val="0"/>
        <shadow val="0"/>
        <u val="none"/>
        <vertAlign val="baseline"/>
        <sz val="11"/>
        <color theme="1"/>
        <name val="Tahoma"/>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Tahoma"/>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Tahoma"/>
        <family val="2"/>
        <scheme val="none"/>
      </font>
      <numFmt numFmtId="164" formatCode="_-* #,##0_-;\-* #,##0_-;_-*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Tahoma"/>
        <family val="2"/>
        <scheme val="none"/>
      </font>
      <numFmt numFmtId="164" formatCode="_-* #,##0_-;\-* #,##0_-;_-*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rgb="FFFF0000"/>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FF0000"/>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rgb="FFFF0000"/>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FF0000"/>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rgb="FFFF0000"/>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numFmt numFmtId="166" formatCode="_-[$$-240A]\ * #,##0_-;\-[$$-240A]\ * #,##0_-;_-[$$-240A]\ *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166" formatCode="_-[$$-240A]\ * #,##0_-;\-[$$-240A]\ * #,##0_-;_-[$$-240A]\ *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numFmt numFmtId="164" formatCode="_-* #,##0_-;\-* #,##0_-;_-*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164" formatCode="_-* #,##0_-;\-* #,##0_-;_-*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ahoma"/>
        <family val="2"/>
        <scheme val="none"/>
      </font>
      <numFmt numFmtId="35" formatCode="_-* #,##0.00_-;\-* #,##0.00_-;_-*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Tahoma"/>
        <family val="2"/>
        <scheme val="none"/>
      </font>
      <fill>
        <patternFill patternType="none">
          <fgColor indexed="64"/>
          <bgColor auto="1"/>
        </patternFill>
      </fill>
    </dxf>
    <dxf>
      <border outline="0">
        <bottom style="thin">
          <color indexed="64"/>
        </bottom>
      </border>
    </dxf>
    <dxf>
      <font>
        <strike val="0"/>
        <outline val="0"/>
        <shadow val="0"/>
        <u val="none"/>
        <vertAlign val="baseline"/>
        <sz val="11"/>
        <name val="Tahoma"/>
        <family val="2"/>
        <scheme val="none"/>
      </font>
      <fill>
        <patternFill patternType="solid">
          <fgColor indexed="64"/>
          <bgColor theme="4" tint="0.79998168889431442"/>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FF99"/>
      <color rgb="FF99CCFF"/>
      <color rgb="FFCCFF99"/>
      <color rgb="FFFFCCFF"/>
      <color rgb="FFC3B6E2"/>
      <color rgb="FF66FFCC"/>
      <color rgb="FFFF8181"/>
      <color rgb="FF66FF66"/>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594633</xdr:colOff>
      <xdr:row>1</xdr:row>
      <xdr:rowOff>84859</xdr:rowOff>
    </xdr:from>
    <xdr:to>
      <xdr:col>3</xdr:col>
      <xdr:colOff>108856</xdr:colOff>
      <xdr:row>7</xdr:row>
      <xdr:rowOff>25563</xdr:rowOff>
    </xdr:to>
    <xdr:pic>
      <xdr:nvPicPr>
        <xdr:cNvPr id="1241" name="Imagen 12">
          <a:extLst>
            <a:ext uri="{FF2B5EF4-FFF2-40B4-BE49-F238E27FC236}">
              <a16:creationId xmlns:a16="http://schemas.microsoft.com/office/drawing/2014/main" id="{00000000-0008-0000-0100-0000D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2626" b="15536"/>
        <a:stretch>
          <a:fillRect/>
        </a:stretch>
      </xdr:blipFill>
      <xdr:spPr bwMode="auto">
        <a:xfrm>
          <a:off x="594633" y="266288"/>
          <a:ext cx="5456009" cy="115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3" Type="http://schemas.microsoft.com/office/2019/04/relationships/externalLinkLongPath" Target="proyecto%20PAA%20Vr%2015%20UAECOB%202026%20-%20BCS%20-%20aprobado%20envio.xlsx?3950871A" TargetMode="External"/><Relationship Id="rId2" Type="http://schemas.openxmlformats.org/officeDocument/2006/relationships/externalLinkPath" Target="file:///\\3950871A\proyecto%20PAA%20Vr%2015%20UAECOB%202026%20-%20BCS%20-%20aprobado%20envio.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6210.364505902777" createdVersion="8" refreshedVersion="8" minRefreshableVersion="3" recordCount="878" xr:uid="{C10507AD-2EF8-4AAF-BB28-23A4AA8CFF3C}">
  <cacheSource type="worksheet">
    <worksheetSource name="PAA" r:id="rId2"/>
  </cacheSource>
  <cacheFields count="34">
    <cacheField name="Id Interno" numFmtId="0">
      <sharedItems containsSemiMixedTypes="0" containsString="0" containsNumber="1" containsInteger="1" minValue="20260001" maxValue="20260927" count="878">
        <n v="20260001"/>
        <n v="20260002"/>
        <n v="20260003"/>
        <n v="20260004"/>
        <n v="20260005"/>
        <n v="20260006"/>
        <n v="20260007"/>
        <n v="20260008"/>
        <n v="20260009"/>
        <n v="20260010"/>
        <n v="20260011"/>
        <n v="20260012"/>
        <n v="20260013"/>
        <n v="20260014"/>
        <n v="20260015"/>
        <n v="20260016"/>
        <n v="20260017"/>
        <n v="20260018"/>
        <n v="20260019"/>
        <n v="20260020"/>
        <n v="20260021"/>
        <n v="20260022"/>
        <n v="20260023"/>
        <n v="20260024"/>
        <n v="20260025"/>
        <n v="20260026"/>
        <n v="20260027"/>
        <n v="20260028"/>
        <n v="20260029"/>
        <n v="20260030"/>
        <n v="20260031"/>
        <n v="20260032"/>
        <n v="20260033"/>
        <n v="20260036"/>
        <n v="20260037"/>
        <n v="20260038"/>
        <n v="20260039"/>
        <n v="20260044"/>
        <n v="20260048"/>
        <n v="20260052"/>
        <n v="20260053"/>
        <n v="20260054"/>
        <n v="20260055"/>
        <n v="20260056"/>
        <n v="20260057"/>
        <n v="20260058"/>
        <n v="20260059"/>
        <n v="20260060"/>
        <n v="20260061"/>
        <n v="20260062"/>
        <n v="20260063"/>
        <n v="20260064"/>
        <n v="20260065"/>
        <n v="20260066"/>
        <n v="20260067"/>
        <n v="20260068"/>
        <n v="20260069"/>
        <n v="20260070"/>
        <n v="20260071"/>
        <n v="20260072"/>
        <n v="20260073"/>
        <n v="20260074"/>
        <n v="20260075"/>
        <n v="20260076"/>
        <n v="20260077"/>
        <n v="20260078"/>
        <n v="20260079"/>
        <n v="20260080"/>
        <n v="20260081"/>
        <n v="20260082"/>
        <n v="20260083"/>
        <n v="20260084"/>
        <n v="20260085"/>
        <n v="20260086"/>
        <n v="20260087"/>
        <n v="20260088"/>
        <n v="20260089"/>
        <n v="20260090"/>
        <n v="20260091"/>
        <n v="20260092"/>
        <n v="20260093"/>
        <n v="20260094"/>
        <n v="20260095"/>
        <n v="20260096"/>
        <n v="20260097"/>
        <n v="20260098"/>
        <n v="20260099"/>
        <n v="20260102"/>
        <n v="20260103"/>
        <n v="20260105"/>
        <n v="20260106"/>
        <n v="20260107"/>
        <n v="20260108"/>
        <n v="20260109"/>
        <n v="20260110"/>
        <n v="20260111"/>
        <n v="20260112"/>
        <n v="20260113"/>
        <n v="20260114"/>
        <n v="20260115"/>
        <n v="20260116"/>
        <n v="20260117"/>
        <n v="20260118"/>
        <n v="20260119"/>
        <n v="20260120"/>
        <n v="20260121"/>
        <n v="20260122"/>
        <n v="20260123"/>
        <n v="20260124"/>
        <n v="20260125"/>
        <n v="20260126"/>
        <n v="20260127"/>
        <n v="20260128"/>
        <n v="20260129"/>
        <n v="20260130"/>
        <n v="20260131"/>
        <n v="20260132"/>
        <n v="20260133"/>
        <n v="20260134"/>
        <n v="20260135"/>
        <n v="20260136"/>
        <n v="20260137"/>
        <n v="20260138"/>
        <n v="20260139"/>
        <n v="20260140"/>
        <n v="20260141"/>
        <n v="20260142"/>
        <n v="20260143"/>
        <n v="20260144"/>
        <n v="20260145"/>
        <n v="20260146"/>
        <n v="20260147"/>
        <n v="20260148"/>
        <n v="20260149"/>
        <n v="20260150"/>
        <n v="20260151"/>
        <n v="20260152"/>
        <n v="20260153"/>
        <n v="20260154"/>
        <n v="20260155"/>
        <n v="20260156"/>
        <n v="20260157"/>
        <n v="20260158"/>
        <n v="20260159"/>
        <n v="20260160"/>
        <n v="20260161"/>
        <n v="20260162"/>
        <n v="20260163"/>
        <n v="20260164"/>
        <n v="20260165"/>
        <n v="20260166"/>
        <n v="20260167"/>
        <n v="20260168"/>
        <n v="20260169"/>
        <n v="20260170"/>
        <n v="20260171"/>
        <n v="20260172"/>
        <n v="20260173"/>
        <n v="20260174"/>
        <n v="20260175"/>
        <n v="20260176"/>
        <n v="20260177"/>
        <n v="20260178"/>
        <n v="20260179"/>
        <n v="20260180"/>
        <n v="20260181"/>
        <n v="20260182"/>
        <n v="20260183"/>
        <n v="20260184"/>
        <n v="20260186"/>
        <n v="20260187"/>
        <n v="20260189"/>
        <n v="20260191"/>
        <n v="20260192"/>
        <n v="20260193"/>
        <n v="20260194"/>
        <n v="20260195"/>
        <n v="20260196"/>
        <n v="20260197"/>
        <n v="20260198"/>
        <n v="20260199"/>
        <n v="20260200"/>
        <n v="20260201"/>
        <n v="20260202"/>
        <n v="20260203"/>
        <n v="20260204"/>
        <n v="20260205"/>
        <n v="20260206"/>
        <n v="20260207"/>
        <n v="20260208"/>
        <n v="20260209"/>
        <n v="20260210"/>
        <n v="20260211"/>
        <n v="20260212"/>
        <n v="20260213"/>
        <n v="20260214"/>
        <n v="20260215"/>
        <n v="20260216"/>
        <n v="20260217"/>
        <n v="20260218"/>
        <n v="20260219"/>
        <n v="20260220"/>
        <n v="20260221"/>
        <n v="20260222"/>
        <n v="20260223"/>
        <n v="20260224"/>
        <n v="20260225"/>
        <n v="20260226"/>
        <n v="20260227"/>
        <n v="20260228"/>
        <n v="20260229"/>
        <n v="20260230"/>
        <n v="20260231"/>
        <n v="20260232"/>
        <n v="20260233"/>
        <n v="20260234"/>
        <n v="20260235"/>
        <n v="20260236"/>
        <n v="20260237"/>
        <n v="20260238"/>
        <n v="20260239"/>
        <n v="20260240"/>
        <n v="20260241"/>
        <n v="20260242"/>
        <n v="20260243"/>
        <n v="20260244"/>
        <n v="20260245"/>
        <n v="20260246"/>
        <n v="20260247"/>
        <n v="20260248"/>
        <n v="20260249"/>
        <n v="20260250"/>
        <n v="20260251"/>
        <n v="20260252"/>
        <n v="20260253"/>
        <n v="20260254"/>
        <n v="20260255"/>
        <n v="20260256"/>
        <n v="20260257"/>
        <n v="20260258"/>
        <n v="20260259"/>
        <n v="20260260"/>
        <n v="20260261"/>
        <n v="20260262"/>
        <n v="20260263"/>
        <n v="20260264"/>
        <n v="20260265"/>
        <n v="20260266"/>
        <n v="20260267"/>
        <n v="20260268"/>
        <n v="20260269"/>
        <n v="20260270"/>
        <n v="20260271"/>
        <n v="20260272"/>
        <n v="20260273"/>
        <n v="20260274"/>
        <n v="20260275"/>
        <n v="20260276"/>
        <n v="20260277"/>
        <n v="20260278"/>
        <n v="20260279"/>
        <n v="20260280"/>
        <n v="20260281"/>
        <n v="20260282"/>
        <n v="20260283"/>
        <n v="20260284"/>
        <n v="20260285"/>
        <n v="20260286"/>
        <n v="20260287"/>
        <n v="20260288"/>
        <n v="20260289"/>
        <n v="20260290"/>
        <n v="20260291"/>
        <n v="20260292"/>
        <n v="20260293"/>
        <n v="20260294"/>
        <n v="20260295"/>
        <n v="20260296"/>
        <n v="20260297"/>
        <n v="20260298"/>
        <n v="20260299"/>
        <n v="20260300"/>
        <n v="20260301"/>
        <n v="20260302"/>
        <n v="20260303"/>
        <n v="20260304"/>
        <n v="20260305"/>
        <n v="20260306"/>
        <n v="20260307"/>
        <n v="20260308"/>
        <n v="20260309"/>
        <n v="20260310"/>
        <n v="20260311"/>
        <n v="20260312"/>
        <n v="20260313"/>
        <n v="20260314"/>
        <n v="20260315"/>
        <n v="20260316"/>
        <n v="20260317"/>
        <n v="20260318"/>
        <n v="20260320"/>
        <n v="20260321"/>
        <n v="20260322"/>
        <n v="20260323"/>
        <n v="20260324"/>
        <n v="20260325"/>
        <n v="20260326"/>
        <n v="20260327"/>
        <n v="20260328"/>
        <n v="20260329"/>
        <n v="20260330"/>
        <n v="20260331"/>
        <n v="20260332"/>
        <n v="20260333"/>
        <n v="20260334"/>
        <n v="20260335"/>
        <n v="20260336"/>
        <n v="20260337"/>
        <n v="20260338"/>
        <n v="20260340"/>
        <n v="20260341"/>
        <n v="20260342"/>
        <n v="20260343"/>
        <n v="20260344"/>
        <n v="20260345"/>
        <n v="20260346"/>
        <n v="20260347"/>
        <n v="20260348"/>
        <n v="20260349"/>
        <n v="20260350"/>
        <n v="20260351"/>
        <n v="20260352"/>
        <n v="20260353"/>
        <n v="20260354"/>
        <n v="20260355"/>
        <n v="20260356"/>
        <n v="20260357"/>
        <n v="20260358"/>
        <n v="20260359"/>
        <n v="20260360"/>
        <n v="20260361"/>
        <n v="20260362"/>
        <n v="20260363"/>
        <n v="20260365"/>
        <n v="20260366"/>
        <n v="20260367"/>
        <n v="20260368"/>
        <n v="20260369"/>
        <n v="20260370"/>
        <n v="20260371"/>
        <n v="20260372"/>
        <n v="20260373"/>
        <n v="20260374"/>
        <n v="20260375"/>
        <n v="20260376"/>
        <n v="20260377"/>
        <n v="20260378"/>
        <n v="20260379"/>
        <n v="20260380"/>
        <n v="20260381"/>
        <n v="20260382"/>
        <n v="20260383"/>
        <n v="20260384"/>
        <n v="20260385"/>
        <n v="20260386"/>
        <n v="20260387"/>
        <n v="20260388"/>
        <n v="20260390"/>
        <n v="20260392"/>
        <n v="20260393"/>
        <n v="20260394"/>
        <n v="20260395"/>
        <n v="20260396"/>
        <n v="20260397"/>
        <n v="20260398"/>
        <n v="20260399"/>
        <n v="20260400"/>
        <n v="20260401"/>
        <n v="20260402"/>
        <n v="20260403"/>
        <n v="20260404"/>
        <n v="20260405"/>
        <n v="20260406"/>
        <n v="20260407"/>
        <n v="20260408"/>
        <n v="20260409"/>
        <n v="20260410"/>
        <n v="20260411"/>
        <n v="20260412"/>
        <n v="20260414"/>
        <n v="20260415"/>
        <n v="20260416"/>
        <n v="20260417"/>
        <n v="20260418"/>
        <n v="20260419"/>
        <n v="20260420"/>
        <n v="20260422"/>
        <n v="20260423"/>
        <n v="20260424"/>
        <n v="20260425"/>
        <n v="20260426"/>
        <n v="20260427"/>
        <n v="20260428"/>
        <n v="20260429"/>
        <n v="20260430"/>
        <n v="20260431"/>
        <n v="20260432"/>
        <n v="20260433"/>
        <n v="20260434"/>
        <n v="20260435"/>
        <n v="20260436"/>
        <n v="20260437"/>
        <n v="20260438"/>
        <n v="20260439"/>
        <n v="20260440"/>
        <n v="20260441"/>
        <n v="20260442"/>
        <n v="20260443"/>
        <n v="20260444"/>
        <n v="20260445"/>
        <n v="20260446"/>
        <n v="20260447"/>
        <n v="20260448"/>
        <n v="20260449"/>
        <n v="20260450"/>
        <n v="20260451"/>
        <n v="20260452"/>
        <n v="20260453"/>
        <n v="20260454"/>
        <n v="20260455"/>
        <n v="20260456"/>
        <n v="20260457"/>
        <n v="20260458"/>
        <n v="20260459"/>
        <n v="20260460"/>
        <n v="20260461"/>
        <n v="20260462"/>
        <n v="20260463"/>
        <n v="20260464"/>
        <n v="20260465"/>
        <n v="20260466"/>
        <n v="20260467"/>
        <n v="20260468"/>
        <n v="20260469"/>
        <n v="20260470"/>
        <n v="20260471"/>
        <n v="20260472"/>
        <n v="20260473"/>
        <n v="20260474"/>
        <n v="20260475"/>
        <n v="20260476"/>
        <n v="20260477"/>
        <n v="20260478"/>
        <n v="20260479"/>
        <n v="20260480"/>
        <n v="20260481"/>
        <n v="20260482"/>
        <n v="20260483"/>
        <n v="20260484"/>
        <n v="20260485"/>
        <n v="20260486"/>
        <n v="20260487"/>
        <n v="20260488"/>
        <n v="20260489"/>
        <n v="20260490"/>
        <n v="20260491"/>
        <n v="20260492"/>
        <n v="20260493"/>
        <n v="20260494"/>
        <n v="20260495"/>
        <n v="20260496"/>
        <n v="20260497"/>
        <n v="20260498"/>
        <n v="20260499"/>
        <n v="20260500"/>
        <n v="20260501"/>
        <n v="20260502"/>
        <n v="20260503"/>
        <n v="20260505"/>
        <n v="20260506"/>
        <n v="20260508"/>
        <n v="20260510"/>
        <n v="20260518"/>
        <n v="20260519"/>
        <n v="20260520"/>
        <n v="20260521"/>
        <n v="20260522"/>
        <n v="20260523"/>
        <n v="20260524"/>
        <n v="20260525"/>
        <n v="20260527"/>
        <n v="20260528"/>
        <n v="20260529"/>
        <n v="20260530"/>
        <n v="20260531"/>
        <n v="20260532"/>
        <n v="20260533"/>
        <n v="20260534"/>
        <n v="20260535"/>
        <n v="20260537"/>
        <n v="20260538"/>
        <n v="20260539"/>
        <n v="20260540"/>
        <n v="20260541"/>
        <n v="20260542"/>
        <n v="20260543"/>
        <n v="20260544"/>
        <n v="20260545"/>
        <n v="20260546"/>
        <n v="20260547"/>
        <n v="20260548"/>
        <n v="20260549"/>
        <n v="20260550"/>
        <n v="20260551"/>
        <n v="20260552"/>
        <n v="20260553"/>
        <n v="20260554"/>
        <n v="20260555"/>
        <n v="20260557"/>
        <n v="20260558"/>
        <n v="20260559"/>
        <n v="20260560"/>
        <n v="20260561"/>
        <n v="20260562"/>
        <n v="20260563"/>
        <n v="20260564"/>
        <n v="20260565"/>
        <n v="20260566"/>
        <n v="20260567"/>
        <n v="20260570"/>
        <n v="20260571"/>
        <n v="20260572"/>
        <n v="20260573"/>
        <n v="20260574"/>
        <n v="20260575"/>
        <n v="20260576"/>
        <n v="20260577"/>
        <n v="20260578"/>
        <n v="20260579"/>
        <n v="20260580"/>
        <n v="20260581"/>
        <n v="20260582"/>
        <n v="20260583"/>
        <n v="20260584"/>
        <n v="20260585"/>
        <n v="20260586"/>
        <n v="20260587"/>
        <n v="20260588"/>
        <n v="20260589"/>
        <n v="20260590"/>
        <n v="20260592"/>
        <n v="20260594"/>
        <n v="20260596"/>
        <n v="20260597"/>
        <n v="20260598"/>
        <n v="20260599"/>
        <n v="20260600"/>
        <n v="20260601"/>
        <n v="20260602"/>
        <n v="20260603"/>
        <n v="20260604"/>
        <n v="20260605"/>
        <n v="20260606"/>
        <n v="20260607"/>
        <n v="20260608"/>
        <n v="20260609"/>
        <n v="20260610"/>
        <n v="20260611"/>
        <n v="20260612"/>
        <n v="20260613"/>
        <n v="20260614"/>
        <n v="20260615"/>
        <n v="20260616"/>
        <n v="20260617"/>
        <n v="20260618"/>
        <n v="20260619"/>
        <n v="20260620"/>
        <n v="20260621"/>
        <n v="20260622"/>
        <n v="20260623"/>
        <n v="20260624"/>
        <n v="20260625"/>
        <n v="20260626"/>
        <n v="20260627"/>
        <n v="20260628"/>
        <n v="20260629"/>
        <n v="20260630"/>
        <n v="20260631"/>
        <n v="20260632"/>
        <n v="20260633"/>
        <n v="20260634"/>
        <n v="20260635"/>
        <n v="20260636"/>
        <n v="20260637"/>
        <n v="20260638"/>
        <n v="20260639"/>
        <n v="20260640"/>
        <n v="20260641"/>
        <n v="20260642"/>
        <n v="20260643"/>
        <n v="20260644"/>
        <n v="20260645"/>
        <n v="20260646"/>
        <n v="20260647"/>
        <n v="20260648"/>
        <n v="20260649"/>
        <n v="20260650"/>
        <n v="20260651"/>
        <n v="20260652"/>
        <n v="20260653"/>
        <n v="20260654"/>
        <n v="20260655"/>
        <n v="20260656"/>
        <n v="20260657"/>
        <n v="20260658"/>
        <n v="20260659"/>
        <n v="20260660"/>
        <n v="20260661"/>
        <n v="20260662"/>
        <n v="20260663"/>
        <n v="20260664"/>
        <n v="20260665"/>
        <n v="20260666"/>
        <n v="20260667"/>
        <n v="20260668"/>
        <n v="20260669"/>
        <n v="20260670"/>
        <n v="20260671"/>
        <n v="20260672"/>
        <n v="20260673"/>
        <n v="20260674"/>
        <n v="20260675"/>
        <n v="20260677"/>
        <n v="20260678"/>
        <n v="20260679"/>
        <n v="20260680"/>
        <n v="20260681"/>
        <n v="20260682"/>
        <n v="20260683"/>
        <n v="20260684"/>
        <n v="20260685"/>
        <n v="20260686"/>
        <n v="20260687"/>
        <n v="20260688"/>
        <n v="20260689"/>
        <n v="20260690"/>
        <n v="20260691"/>
        <n v="20260693"/>
        <n v="20260694"/>
        <n v="20260695"/>
        <n v="20260696"/>
        <n v="20260697"/>
        <n v="20260698"/>
        <n v="20260699"/>
        <n v="20260700"/>
        <n v="20260701"/>
        <n v="20260703"/>
        <n v="20260704"/>
        <n v="20260705"/>
        <n v="20260706"/>
        <n v="20260707"/>
        <n v="20260709"/>
        <n v="20260710"/>
        <n v="20260711"/>
        <n v="20260712"/>
        <n v="20260713"/>
        <n v="20260714"/>
        <n v="20260715"/>
        <n v="20260716"/>
        <n v="20260717"/>
        <n v="20260718"/>
        <n v="20260719"/>
        <n v="20260720"/>
        <n v="20260721"/>
        <n v="20260722"/>
        <n v="20260723"/>
        <n v="20260724"/>
        <n v="20260725"/>
        <n v="20260726"/>
        <n v="20260727"/>
        <n v="20260728"/>
        <n v="20260729"/>
        <n v="20260730"/>
        <n v="20260731"/>
        <n v="20260732"/>
        <n v="20260733"/>
        <n v="20260734"/>
        <n v="20260735"/>
        <n v="20260736"/>
        <n v="20260737"/>
        <n v="20260738"/>
        <n v="20260739"/>
        <n v="20260740"/>
        <n v="20260741"/>
        <n v="20260742"/>
        <n v="20260743"/>
        <n v="20260744"/>
        <n v="20260745"/>
        <n v="20260746"/>
        <n v="20260747"/>
        <n v="20260748"/>
        <n v="20260749"/>
        <n v="20260750"/>
        <n v="20260751"/>
        <n v="20260752"/>
        <n v="20260753"/>
        <n v="20260754"/>
        <n v="20260755"/>
        <n v="20260756"/>
        <n v="20260757"/>
        <n v="20260758"/>
        <n v="20260759"/>
        <n v="20260760"/>
        <n v="20260761"/>
        <n v="20260762"/>
        <n v="20260763"/>
        <n v="20260764"/>
        <n v="20260765"/>
        <n v="20260766"/>
        <n v="20260767"/>
        <n v="20260768"/>
        <n v="20260769"/>
        <n v="20260770"/>
        <n v="20260771"/>
        <n v="20260772"/>
        <n v="20260773"/>
        <n v="20260774"/>
        <n v="20260775"/>
        <n v="20260776"/>
        <n v="20260777"/>
        <n v="20260778"/>
        <n v="20260779"/>
        <n v="20260780"/>
        <n v="20260781"/>
        <n v="20260782"/>
        <n v="20260783"/>
        <n v="20260784"/>
        <n v="20260785"/>
        <n v="20260787"/>
        <n v="20260789"/>
        <n v="20260790"/>
        <n v="20260791"/>
        <n v="20260792"/>
        <n v="20260793"/>
        <n v="20260794"/>
        <n v="20260795"/>
        <n v="20260796"/>
        <n v="20260797"/>
        <n v="20260798"/>
        <n v="20260799"/>
        <n v="20260800"/>
        <n v="20260801"/>
        <n v="20260802"/>
        <n v="20260803"/>
        <n v="20260804"/>
        <n v="20260805"/>
        <n v="20260806"/>
        <n v="20260807"/>
        <n v="20260808"/>
        <n v="20260809"/>
        <n v="20260810"/>
        <n v="20260811"/>
        <n v="20260812"/>
        <n v="20260813"/>
        <n v="20260814"/>
        <n v="20260815"/>
        <n v="20260816"/>
        <n v="20260817"/>
        <n v="20260818"/>
        <n v="20260819"/>
        <n v="20260820"/>
        <n v="20260821"/>
        <n v="20260822"/>
        <n v="20260823"/>
        <n v="20260824"/>
        <n v="20260825"/>
        <n v="20260826"/>
        <n v="20260827"/>
        <n v="20260828"/>
        <n v="20260829"/>
        <n v="20260830"/>
        <n v="20260831"/>
        <n v="20260832"/>
        <n v="20260833"/>
        <n v="20260834"/>
        <n v="20260835"/>
        <n v="20260836"/>
        <n v="20260837"/>
        <n v="20260838"/>
        <n v="20260839"/>
        <n v="20260840"/>
        <n v="20260841"/>
        <n v="20260842"/>
        <n v="20260843"/>
        <n v="20260844"/>
        <n v="20260845"/>
        <n v="20260846"/>
        <n v="20260847"/>
        <n v="20260848"/>
        <n v="20260849"/>
        <n v="20260850"/>
        <n v="20260851"/>
        <n v="20260852"/>
        <n v="20260853"/>
        <n v="20260854"/>
        <n v="20260855"/>
        <n v="20260856"/>
        <n v="20260857"/>
        <n v="20260858"/>
        <n v="20260859"/>
        <n v="20260860"/>
        <n v="20260861"/>
        <n v="20260862"/>
        <n v="20260863"/>
        <n v="20260864"/>
        <n v="20260865"/>
        <n v="20260866"/>
        <n v="20260867"/>
        <n v="20260868"/>
        <n v="20260869"/>
        <n v="20260870"/>
        <n v="20260871"/>
        <n v="20260872"/>
        <n v="20260873"/>
        <n v="20260874"/>
        <n v="20260875"/>
        <n v="20260876"/>
        <n v="20260877"/>
        <n v="20260878"/>
        <n v="20260879"/>
        <n v="20260880"/>
        <n v="20260881"/>
        <n v="20260882"/>
        <n v="20260883"/>
        <n v="20260884"/>
        <n v="20260885"/>
        <n v="20260886"/>
        <n v="20260887"/>
        <n v="20260888"/>
        <n v="20260889"/>
        <n v="20260890"/>
        <n v="20260891"/>
        <n v="20260892"/>
        <n v="20260893"/>
        <n v="20260894"/>
        <n v="20260895"/>
        <n v="20260896"/>
        <n v="20260897"/>
        <n v="20260898"/>
        <n v="20260899"/>
        <n v="20260900"/>
        <n v="20260901"/>
        <n v="20260902"/>
        <n v="20260903"/>
        <n v="20260904"/>
        <n v="20260905"/>
        <n v="20260906"/>
        <n v="20260907"/>
        <n v="20260908"/>
        <n v="20260909"/>
        <n v="20260910"/>
        <n v="20260911"/>
        <n v="20260912"/>
        <n v="20260913"/>
        <n v="20260914"/>
        <n v="20260915"/>
        <n v="20260916"/>
        <n v="20260917"/>
        <n v="20260918"/>
        <n v="20260919"/>
        <n v="20260920"/>
        <n v="20260921"/>
        <n v="20260922"/>
        <n v="20260923"/>
        <n v="20260924"/>
        <n v="20260925"/>
        <n v="20260926"/>
        <n v="20260927"/>
      </sharedItems>
    </cacheField>
    <cacheField name="Objeto de la contratación" numFmtId="0">
      <sharedItems count="707" longText="1">
        <s v="Prestar servicios profesionales especializado estableciendo lineamientos en el  seguimiento y fortalecimiento de los procesos, proyectos y contratos tecnológicos a cargo del área de Tecnologías de la Información y las Comunicaciones de la U.A.E. Cuerpo Oficial de Bomberos de Bogotá."/>
        <s v="Brindar apoyo profesional en la planeación, control y seguimiento del presupuesto asignado al área de Tecnologías de la Información y las Comunicaciones, garantizando  que los recursos se asignen conforme a las metas establecidas  y asignadas en el plan de desarrollo adoptado, para el cumplimiento de la misionalidad."/>
        <s v="Prestar servicios profesionales orientadas al soporte, mantenimiento funcional y aseguramiento de la disponibilidad de los servicios tecnológicos que respaldan el funcionamiento institucional en sus diferentes sedes y puntos de atención, a cargo  del área de tecnología de la información y las comunicaciones de la U.A.E Cuerpo Oficial de Bomberos de Bogotá D.C."/>
        <s v="Prestar los servicios profesionales para realizar las actividades tendientes a soportar el Sistema Integrado de Administración de Personal - SIAP  a cargo del área de Tecnologías de la Información y las Comunicaciones de la U.A.E. Cuerpo Oficial de Bomberos Bogotá"/>
        <s v="Prestar servicios profesionales apoyando los lineamientos tecnológicos necesarios  para la administración y gestión de los servicios desarrollados por el  área de Tecnologías de la Información y las Comunicaciones de la U.A.E. Cuerpo Oficial de Bomberos Bogotá."/>
        <s v="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
        <s v="Prestar servicios profesionales orientados al fortalecimiento, administración y soporte de los sistemas, plataformas, infraestructura tecnológica y servicios informáticos a cargo de la Dirección de Tics de la U.A.E Cuerpo Oficial de Bomberos de Bogotá D.C"/>
        <s v="Prestar los servicios de apoyo a la gestión para desarrollar actividades de soporte técnico nivel (1 y 2) que requiera el área de Tecnologías de la Información y las Comunicaciones de la U.A.E. Cuerpo Oficial de Bomberos Bogotá"/>
        <s v="Prestar servicios profesionales para apoyar el seguimiento, control y gestión de los servicios  tecnológicos asociados a  la herramienta de mesa de ayuda, directorio activo y herramientas de gestión que le sean asignados por la UAE Cuerpo Oficial de Bomberos de Bogotá - TIC."/>
        <s v="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
        <s v="Prestar los servicios profesionales para el levantamiento de requerimientos, documentación y soporte de análisis de datos relacionados con los procesos y procedimientos a cargo del área de Tecnologías de la Información y las Comunicaciones de la U.A.E. Cuerpo Oficial de Bomberos Bogotá"/>
        <s v="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
        <s v="Prestar los servicios de apoyo a la gestión, en el proceso de  implementación, análisis, levantamiento de información, parametrización y testeo de las herramientas tecnológicas a cargo del área de Tecnologías de la Información y las Comunicaciones de la U.A.E. Cuerpo Oficial de Bomberos Bogotá"/>
        <s v="Prestar servicios de apoyo a la gestión en el desarrollo de actividades asistenciales administrativas, asociadas a los procesos y procedimientos  a cargo del área de Tecnologías de la Información y las Comunicaciones de la U.A.E. Cuerpo Oficial de Bomberos Bogotá."/>
        <s v="Prestar servicios profesionales para apoyar la implementación, seguimiento y fortalecimiento del Sistema de Gestión de Seguridad de la Información (SGSI) y de la política de Gobierno Digital de la UAE Cuerpo Oficial de Bomberos de Bogotá"/>
        <s v="Prestar servicios profesionales, orientados al fortalecimiento de los procesos de planeación, estructuración, revisión, trámite y seguimiento de la gestión contractual y administrativa del área de tecnología de la información y las comunicaciones de la U.A.E Cuerpo Oficial de Bomberos de Bogotá D.C."/>
        <s v="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
        <s v="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
        <s v="Prestar los servicios profesionales en apoyo a la estructuración e implementación, de las herramientas misionales, creadas como soporte a los procesos y procedimientos de la U.A.E. Cuerpo Oficial de Bomberos de Bogotá."/>
        <s v="Prestar los servicios de apoyo a la gestión en la elaboración de contenido audiovisual  a través de los diferentes medios de comunicación de la entidad en temas propios o a cargo de la dirección de Tecnologías de la Información y las Comunicaciones de la U.A.E. Cuerpo Oficial de Bomberos Bogotá."/>
        <s v="Prestar los servicios profesionales en la implementación, de las herramientas misionales, creadas como soporte a los procesos y procedimientos de la U.A.E. Cuerpo Oficial de Bomberos de Bogotá."/>
        <s v="Prestar servicios profesionales para apoyar la planeación, ejecución, seguimiento y control del componente financiero y presupuestal de los recursos a cargo del área de Tecnologías de la Información y las Comunicaciones de la U.A.E. Cuerpo Oficial de Bomberos Bogotá, a efectos de garantizar una adecuada gestión contable."/>
        <s v="Adición y prórroga al contrato No. 17 de 2026 cuyo objeto es: Prestar servicios profesionales en la administración y gestión de la infraestructura de redes y comunicaciones de la entidad, garantizando su operatividad, disponibilidad y seguridad de la infraestructura tecnológica a cargo del área de Tecnologías de la Información y las Comunicaciones."/>
        <s v="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
        <s v="Prestar servicios profesionales, en el levantamiento de requerimientos, análisis y mejora de soluciones digitales a cargo de la Dirección de Tecnologías de la Información y las Comunicaciones de la U.A.E Cuerpo Oficial de Bomberos de Bogotá D.C."/>
        <s v="Prestar servicios profesionales, orientados al fortalecimiento de los procesos de análisis, desarrollo, implementación y soporte tecnológico que contribuyan a la modernización institucional a cargo  del área de tecnología de la información y las comunicaciones de la U.A.E Cuerpo Oficial de Bomberos de Bogotá D.C."/>
        <s v="Contratar la prestación del servicio de monitoreo, control y seguimiento satelital a los vehículos de propiedad de la U.A.E. Cuerpo Oficial de Bomberos de Bogotá - TIC"/>
        <s v="Adición y prorroga del contrato 624 - 2025 cuyo objeto es: Adquisición, actualización y configuración de la plataforma de comunicaciones_x000a_de Voz IP compatible con la solución actual con la que cuenta la entidad."/>
        <s v="Contratar a título de comodato o préstamo de uso gratuito, impresoras multifuncionales y periféricos para el desarrollo de actividades administrativas de la UAE Cuerpo Oficial de Bomberos de Bogotá"/>
        <s v="Contratar la adquisición de dispositivos para el fortalecimiento y modernización de la infraestructura tecnológica de la U.A.E. Cuerpo Oficial de Bomberos de Bogotá."/>
        <s v="Adición y prorróga al contrato No. 245 de 2025 cuyo objeto es  &quot;Contratar el servicio de mantenimiento preventivo y correctivo de los radios portátiles y móviles marca Motorola propiedad de la U.A.E. Cuerpo Oficial de Bomberos de Bogotá – TIC&quot;"/>
        <s v="Adición y prorróga al contrato No. 493 de 2025 cuyo objeto es &quot;Contratar la adquisicion, modernizacion y mantenimiento preventivo y correctivo de UPS,  aires acondicionados con suministro de repuestos, para todas las sedes de la U.A.E. Cuerpo Oficial de Bomberos de Bogotá - TIC.&quot;"/>
        <s v="Contratar el servicio de mantenimiento, soporte técnico y actualización del aplicativo PCT, utilizado por la UAE Cuerpo Oficial de Bomberos de Bogota - TIC"/>
        <s v="Modernización, mantenimiento y soporte de los componentes multimedia y tecnológicos para el equipamiento del auditorio de la sede principal de la U.A.E. Cuerpo Oficial de Bomberos Bogotá."/>
        <s v="Contratar  la suscripción de licencias Suite Adobe para la UAE Cuerpo Oficial de Bomberos de Bogotá-TIC"/>
        <s v="Contratar la prestación de servicios de enlaces de datos dedicados principales y de Backup para el fortalecimiento de la infraestructura tecnológica de la UAE cuerpo oficial de bomberos de Bogotá - TIC"/>
        <s v="Adición y prorróga al contrato No. 785 de 2024 cuyo objeto es &quot;_x0009_Contratar soporte técnico en sitio para el mantenimiento preventivo y correctivo con suministro de repuestos para la infraestructura tecnológica y servicio de mantenimiento correctivo, adecuación e instalación de cableado estructurado de voz, datos y eléctrico con suministro de repuestos para todas las sedes de la UAE Cuerpo Oficial de Bomberos de Bogotá y SUPERCADES de Bogotá-TIC&quot;"/>
        <s v="Adición y prórroga del contrato No. 690 de 2025 cuyo objeto es &quot;Contratar la modernización integral tecnológica, soporte y mantenimiento preventivo y correctivo con repuestos, para los sistemas de video vigilancia de la U.A.E. Cuerpo Oficial de Bomberos de Bogotá - TIC.&quot;"/>
        <s v="Contratar la adquisición de firma digital (token) para la U.A.E. Cuerpo Oficial de Bomberos de Bogotá - TIC"/>
        <s v="Prestar servicios de apoyo a la gestión como conductor para atender los requerimientos que se presenten en la Oficina Asesora de Planeación, así como los incidentes que puedan surgir en la Unidad Administrativa Especial Cuerpo Oficial de Bomberos de Bogotá."/>
        <s v="Prestar servicios profesionales a la Oficina Asesora de Planeación para acompañar la gestión y el desempeño del proceso de Servicio a la Ciudadanía, así como para articular el Modelo Distrital de Relacionamiento Integral con la Ciudadanía, en el marco del Modelo Integrado de Planeación y Gestión - MIPG."/>
        <s v="Prestar servicios de apoyo a la gestión administrativa, orientados al control, organización y seguimiento de la documentación institucional, en cumplimiento de las políticas de planeación y de los lineamientos establecidos en el Modelo Integrado de Planeación y Gestión - MIPG."/>
        <s v="Prestar servicios profesionales para la gestión, formulación, actualización y seguimiento de los proyectos de inversión asignados, en el marco de la política de Gestión Presupuestal y Eficiencia del Gasto Público del Modelo Integrado de Planeación y Gestión - MIPG."/>
        <s v="Prestar servicios profesionales a la Oficina Asesora de Planeación para acompañar la gestión y el desempeño del proceso de Gestión Jurídica, mediante el seguimiento, monitoreo, control y fortalecimiento organizacional. Asimismo, apoyar la implementación de la política de Gestión del Conocimiento y la Innovación, en el marco del Modelo Integrado de Planeación y Gestión - MIPG."/>
        <s v="Prestar servicios profesionales para desarrollar las actividades relacionadas con la formulación, actualización y seguimiento de los proyectos de inversión asignados, así como la consolidación y reporte de los indicadores PMR, en el marco de la política de Gestión Presupuestal y Eficiencia del Gasto Público del Modelo Integrado de Planeación y Gestión - MIPG."/>
        <s v="Prestar servicios profesionales a la Oficina Asesora de Planeación para fortalecer el proceso de Gestión Estratégica y el desarrollo organizacional, así como la articulación y seguimiento de las políticas públicas en las que participe la UAECOB, en el marco del Modelo Integrado de Planeación y Gestión - MIPG."/>
        <s v="Prestar servicios profesionales a la Oficina Asesora de Planeación para acompañar la gestión del proceso de Gestión del Talento Humano y el fortalecimiento organizacional. Asimismo, apoyar el seguimiento de los índices de medición y evaluación que debe presentar la entidad, en el marco del sostenimiento y la mejora continua del Modelo Integrado de Planeación y Gestión - MIPG."/>
        <s v="Prestar servicios de apoyo a la gestión administrativa para la ejecución de actividades asistenciales, logísticas y de gestión documental, requeridas para la implementación del Sistema de Gestión de la Calidad en el marco del Modelo Integrado de Planeación y Gestión - MIPG."/>
        <s v="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
        <s v="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
        <s v="Prestar servicios profesionales a la Oficina Asesora de Planeación para apoyar la gestión del proceso de Evaluación y Control, así como la actualización y seguimiento del mapa institucional de riesgos y del mapa de aseguramiento, en el marco del Modelo Integrado de Planeación y Gestión - MIPG."/>
        <s v="Prestar servicios profesionales a la Oficina Asesora de Planeación en los temas estratégicos y transversales relacionados con el Mejoramiento Continuo y la Gestión de la Calidad, en el marco del Modelo Integrado de Planeación y Gestión (MIPG)."/>
        <s v="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
        <s v="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
        <s v="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
        <s v="Prestar servicios profesionales para el desarrollo de actividades orientadas a la implementación de las políticas establecidas en el marco del Modelo Integrado de Planeación y Gestión - MIPG, liderado por la Oficina Asesora de Planeación."/>
        <s v="Prestar servicios profesionales para realizar el seguimiento y control de los riesgos relacionados con el Sistema de Gestión de Riesgos para la Integridad Pública (SIGRIP). Asimismo, apoyar con el monitoreo y consolidación de la información del Programa de Transparencia y Ética Pública, en el marco del Modelo Integrado de Planeación y Gestión - MIPG."/>
        <s v="Prestar servicios profesionales a la Oficina Asesora de Planeación para acompañar la gestión de los procesos de Conocimiento y Reducción, orientada al fortalecimiento organizacional. Asimismo, apoyar la implementación de las políticas de Gestión de la Información Estadística y de Racionalización de Trámites, en el marco del Modelo Integrado de Planeación y Gestión - MIPG."/>
        <s v="Prestar servicios profesionales para brindar apoyo jurídico en la gestión contractual y administrativa de la Oficina Asesora de Planeación, de acuerdo con los lineamientos internos y en el marco del Modelo Integrado de Planeación y Gestión - MIPG."/>
        <s v="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
        <s v="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
        <s v="Prestar servicios profesionales para apoyar al Jefe de la Oficina de Planeación en asuntos estratégicos de la gestión administrativa"/>
        <s v="Prestar servicios profesionales a la Oficina Asesora de Planeación en los asuntos concernientes que se le asignen para la implementación del Modelo Integrado de Planeación y Gestión MIPG."/>
        <s v="Prestar servicios profesionales jurídicos especializados en la Oficina de Control Disciplinario Interno para orientar, revisar y apoyar los documentos que se elaboren en el desarrollo del proceso disciplinario en etapa de instrucción."/>
        <s v="Prestar los servicios profesionales jurídicos especializados en la Oficina de Control Disciplinario Interno de la entidad estableciendo pautas de liderazgo en las actuaciones procesales que se deban tramitar en esa dependencia en etapa de instrucción"/>
        <s v="Prestar servicios profesionales jurídicos en la Oficina de Control Disciplinario Interno de la entidad para apoyar la gestión, logística y operación de los procesos contractuales y administrativos a cargo de esta dependencia."/>
        <s v="Prestar servicios profesionales jurídicos para apoyar la instrucción y demás actuaciones que deban surtirse en los procesos disciplinarios adelantados por la Oficina de Control Disciplinario Interno."/>
        <s v="Prestar servicios profesionales para ejercer las labores de secretaría común y actividades jurídicas que requieren las actuaciones disciplinarias en etapa de instrucción adelantadas por la Oficina de Control Disciplinario Interno._x0009_"/>
        <s v="Prestación de servicios de apoyo técnico a la Oficina de Control Disciplinario Interno de la UAECOB para la gestión y cumplimiento de las funciones administrativas asignadas."/>
        <s v="Prestación de servicios de apoyo administrativo y de gestión documental a la Oficina de Control Disciplinario Interno de la UAECOB, en el manejo y organización de la documentación propia de los expedientes disciplinarios y las actividades de archivo que se requieran."/>
        <s v="Prestar servicios profesionales para apoyar a la Oficina de Control Disciplinario Interno de la Unidad Administrativa Especial Cuerpo Oficial de Bomberos de Bogotá en la planeación y ejecución de estrategias de prevención de conductas constitutivas de faltas disciplinarias, que incluye la realización de capacitaciones y la asesoría en temas jurídicos."/>
        <s v="Prestar los servicios profesionales como abogado en la Oficina de Control Interno para el desarrollo del Plan Anual de Auditorías."/>
        <s v="Prestar los servicios profesionales como contador público en la Oficina de Control Interno para el desarrollo del Plan Anual de Auditorías."/>
        <s v="Prestar los servicios profesionales en la Oficina de Control Interno para el desarrollo del Plan Anual de Auditorías."/>
        <s v="Prestar servicios de apoyo a la gestión como técnico en la Oficina de Control Interno para ejecutar procesos y procedimientos administrativos y asistenciales teniendo en cuenta el Plan Anual de Auditorías."/>
        <s v="Prestar los servicios profesionales jurídicos especializados para orientar y apoyar los procesos de contratación en sus diferentes etapas adelantados por la Oficina Jurídica, tendientes a garantizar las necesidades propias de la UAECOB"/>
        <s v="Prestar servicios profesionales especializados para apoyar el desarrollo y cumplimiento de las funciones de la Oficina Jurídica, mediante la construcción, revisión y gestión de los documentos previos requeridos en los procesos de selección adelantados por la UAECOB, garantizando la adecuada estructuración de la contratación para la adquisición de bienes, obras y servicios esenciales para el cumplimiento de sus funciones y misionalidad."/>
        <s v="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
        <s v="Prestar los servicios profesionales para apoyar las actividades propias de la gestión contractual a cargo de la Oficina Jurídica, en función de las necesidades identificadas por la entidad y con el propósito de garantizar el cumplimiento de su misionalidad."/>
        <s v="Prestar los servicios profesionales jurídicos especializados en la Oficina Jurídica que garantice la verificación de la legalidad, en apoyo a cada una de las actuaciones a cargo de esta Oficina."/>
        <s v="Prestar servicios profesionales para apoyar en la estructuración de las acciones de mejora, seguimiento  a la gestión contractual de la Entidad y demás procedimientos, en el marco de las funciones de la Oficina Jurídica"/>
        <s v="Prestar servicios profesionales para apoyar en la estructuración de las acciones de mejora, elaboración de informes y soporte de las funciones administrativas y de mejora"/>
        <s v="Prestar los servicios profesionales jurídicos especializados para apoyar el desarrollo de las funciones de la Oficina Jurídica"/>
        <s v="Prestar servicios profesionales jurídicos para orientar y apoyar los procesos de contratación gestionados por la Oficina Jurídica, en el marco de las actividades propias de la gestión contractual, con el objetivo de garantizar el cumplimiento de las necesidades de la UAECOB."/>
        <s v="Prestar los servicios profesionales para realizar el acompañamiento administrativo y financiero en temas de liquidación y cierre de expedientes, como demás actuaciones administrativas requeridas de los procesos contractuales"/>
        <s v="Prestar los servicios profesionales especializados para la representación judicial  de la Entidad y la prevención del daño antijurídico."/>
        <s v="Prestar los servicios de apoyo para las gestiones administrativas requeridas en la Oficina Jurídica."/>
        <s v="Prestar los servicios de apoyo para las gestiones documentales y administrativas requerida por la Oficina  Jurídica."/>
        <s v="Prestar los servicios profesionales para apoyar la gestión de la información y presupuestal y elaborar los informes reglamentarios que la Oficina Jurídica debe presentar a los entes de control, respuestas a la ciudadanía y otros informes que den cuanta de su gestión."/>
        <s v="Prestar servicios profesionales para realizar la gestión de tramites y actividades que se requieran en los diferentes procesos disciplinarios propios de la etapa de juzgamiento de la Oficina Jurídica en la UAECOB"/>
        <s v="Prestar los servicios profesionales para apoyar la depuración de la cartera de cobro coactivo, así como actividades propias de la defensa judicial de la Entidad y demas actiuaciones relacionadas que requiera la Oficina Jurídica"/>
        <s v="Prestación de servicios profesionales jurídicos para orientar y apoyar el trámite y la gestión de los procesos disciplinarios que se adelanten en la Oficina Jurídica de la Unidad Administrativa Especial Cuerpo Oficial de Bomberos Bogotá"/>
        <s v="Prestar servicios profesionales de carácter jurídico para apoyar y fortalecer de manera integral las actividades propias de la Oficina Jurídica"/>
        <s v="Prestar los servicios profesionales jurídicos para apoyar las actuaciones procesales y procedimentales de la Oficina Jurídica"/>
        <s v="SGH - Prestar servicios profesionales para apoyar a la Academia de la UAE Cuerpo Oficial de Bomberos de Bogotá D.C., orientados al fortalecimiento de los procesos de innovación, gestión del conocimiento y desarrollo de capacidades estratégicas del personal operativo, administrativo y directivo, contribuyendo al mejoramiento continuo y a la consolidación institucional"/>
        <s v="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
        <s v="SGH - Prestar servicios de apoyo a la Subdirección de Gestión Humana de la UAE Cuerpo Oficial de Bomberos de Bogotá D.C., en la gestión de los procesos de administración y aplicación de los instrumentos archivísticos vigentes en el archivo de gestión de la dependencia, conforme a la normatividad archivística y los lineamientos institucionales."/>
        <s v="SGH - Prestar servicios de apoyo a la gestión para acompañar a la Subdirección de Gestión Humana de la UAE Cuerpo Oficial de Bomberos de Bogotá D.C., en la ejecución de las actividades relacionadas con el Plan de Bienestar e Incentivos, conforme a los lineamientos institucionales."/>
        <s v="SGH - Prestar sus servicios profesionales a la Subdirección de Gestión Humana de la UAE Cuerpo Oficial de Bomberos de Bogotá, en el apoyo en la verificación, revisión y actualización del Modelo Operativo de Procesos (MOP) institucionales, con la finalidad de identificar las oportunidades de mejora, como parte del proceso de fortalecimiento institucional."/>
        <s v="SGH - Prestar servicios profesionales en la Subdirección de Gestión Humana de la UAE Cuerpo Oficial de Bomberos de Bogotá, para apoyar la gestión de los procesos de ingreso y retiro del personal de planta de la entidad, en cumplimiento de los procedimientos y lineamientos institucionales establecidos."/>
        <s v="SGH - Prestar servicios profesionales en la Subdirección de Gestión Humana de la UAE Cuerpo Oficial de Bomberos de Bogotá, apoyando la ejecución de las actividades relacionadas con la permanencia del personal de planta, conforme a los planes y lineamientos definidos por Desarrollo Organizacional."/>
        <s v="SGH - Prestar servicios de apoyo a la gestión en la Subdirección de Gestión Humana de la UAE Cuerpo Oficial de Bomberos de Bogotá, para el cumplimiento de las actividades de actualización de registros administrativos y de gestión documental a cargo de Desarrollo Organizacional, conforme a los lineamientos institucionales."/>
        <s v="SGH - Prestar servicios profesionales en la Subdirección de Gestión Humana de la UAE Cuerpo Oficial de Bomberos de Bogotá, para apoyar el desarrollo de actividades relacionadas con la actualización de registros administrativos, el fortalecimiento del clima y ambiente laboral y la ejecución de planes institucionales, en el marco de las funciones para el desarrollo organizacional."/>
        <s v="SGH - Prestar servicios profesionales jurídicos en la Subdirección de Gestión Humana de la UAE Cuerpo Oficial de Bomberos de Bogotá D.C., orientados a apoyar las actividades propias del proceso de desarrollo organizacional, con especial énfasis en la formulación, acompañamiento y ejecución de acciones relacionadas con la reorganización de la planta de personal, en el marco del proceso de fortalecimiento institucional y en cumplimiento de la normatividad vigente."/>
        <s v="SGH - Prestar servicios profesionales en la Subdirección de Gestión Humana de la UAE Cuerpo Oficial de Bomberos de Bogotá, para apoyar el desarrollo de actividades relacionadas con la actualización de registros laborales del personal de la entidad, así como en la ejecución de las acciones asignadas al desarrollo organizacional."/>
        <s v="SGH - Prestar servicios profesionales en la Subdirección de Gestión Humana de la UAE Cuerpo Oficial de Bomberos de Bogotá, para apoyar el desarrollo de actividades relacionadas con los procesos de vinculación y permanencia del personal de la entidad, así como en las acciones a cargo del desarrollo organizacional."/>
        <s v="SGH - Prestar servicios de apoyo a la gestión en la Subdirección de Gestión Humana de la UAE Cuerpo Oficial de Bomberos de Bogotá, en el desarrollo del proceso de recobro de incapacidades y de los subprocesos relacionados, de conformidad con la normatividad y lineamientos institucionales vigentes."/>
        <s v="SGH - Prestar servicios profesionales en la Subdirección de Gestión Humana de la UAE Cuerpo Oficial de Bomberos de Bogotá, para apoyar la gestión del proceso de ausentismo, recobro de incapacidades y los subprocesos directamente relacionados, en cumplimiento de la normatividad y lineamientos institucionales vigentes."/>
        <s v="SGH - Prestar servicios profesionales en la Subdirección de Gestión Humana de la UAE Cuerpo Oficial de Bomberos de Bogotá D.C., para apoyar la gestión relacionada con cesantías, expedición de certificaciones y situaciones administrativas de los servidores de la entidad, en cumplimiento de la normatividad y lineamientos institucionales vigentes."/>
        <s v="SGH-Prestar los servicios de apoyo a la gestión en la Academia de la UAE Cuerpo Oficial de Bomberos de Bogotá D.C., brindando acompañamiento en el seguimiento de los procesos contractuales y en la atención de los requerimientos relacionados con el fortalecimiento de la formación y la capacitación institucional."/>
        <s v="SGH - Prestar servicios profesionales en la Subdirección de Gestión Humana de la UAE Cuerpo Oficial de Bomberos de Bogotá, para apoyar las actividades relacionadas con la administración de personal, en el marco de la normatividad y lineamientos institucionales vigentes."/>
        <s v="SGH - Prestar servicios profesionales en la Subdirección de Gestión Humana de la UAE Cuerpo Oficial de Bomberos de Bogotá, para apoyar el proceso de liquidación de demandas y conciliaciones administrativas, así como el proceso de recobro de incapacidades, en cumplimiento de la normatividad y lineamientos institucionales vigentes."/>
        <s v="SGH - Prestar servicios de apoyo a la gestión en la Subdirección de Gestión Humana de la UAE Cuerpo Oficial de Bomberos de Bogotá, para apoyar en la ejecución y consolidación del Sistema de Gestión de Seguridad y Salud en el Trabajo (SG-SST), en la línea de seguridad e higiene industrial,  conforme a la normatividad vigente y los lineamientos institucionales."/>
        <s v="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
        <s v="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establecidos."/>
        <s v="SGH -  Prestar servicios profesionales a la Subdirección de Gestión Humana de la UAE Cuerpo Oficial de Bomberos de Bogotá, para el apoyo en el cumplimiento de las actividades del Sistema de Gestión de Seguridad y Salud en el Trabajo (SG-SST) de la entidad, en la línea de seguridad e higiene industrial, mediante la actualización y ejecución de la documentación y procedimientos, conforme a la normatividad vigente."/>
        <s v="SGH - Prestar servicios profesionales en la Subdirección de Gestión Humana de la UAE Cuerpo Oficial de Bomberos de Bogotá, en el apoyo en la consolidación, ejecución, administración, seguimiento y evaluación del Sistema de Gestión de Seguridad y Salud en el Trabajo (SG-SST),  en la línea de seguridad e higiene industrial, conforme a la normatividad vigente y los lineamientos institucionales."/>
        <s v="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de conformidad con la normatividad vigente y los lineamientos institucionales."/>
        <s v="SGH - Prestar servicios profesionales en la Subdirección de Gestión Humana de la UAE Cuerpo Oficial de Bomberos de Bogotá, en el apoyo en la consolidación, ejecución, administración, seguimiento y evaluación del Sistema de Gestión de Seguridad y Salud en el Trabajo (SG-SST),  conforme a la normatividad vigente y los lineamientos institucionales."/>
        <s v="SGH - Prestar servicios profesionales en la Subdirección de Gestión Humana de la UAE Cuerpo Oficial de Bomberos de Bogotá, apoyando en la consolidación, ejecución, administración, seguimiento y evaluación del Sistema de Gestión de Seguridad y Salud en el Trabajo (SG-SST), con especial énfasis en el programa de vigilancia epidemiológico al riesgo psicosocial, en cumplimiento de la normatividad vigente y los lineamientos institucionales."/>
        <s v="SGH – Prestar servicios profesionales en la Subdirección de Gestión Humana de la UAE Cuerpo Oficial de Bomberos de Bogotá, para apoyar la ejecución de las actividades del Sistema de Gestión de Seguridad y Salud en el Trabajo (SG-SST) y de los programas de vigilancia epidemiológica, conforme a la normatividad vigente y los lineamientos institucionales."/>
        <s v="SGH - Prestar servicios profesionales en la Subdirección de Gestión Humana de la UAE Cuerpo Oficial de Bomberos de Bogotá, para apoyar juridicamente en el desarrollo de actividades relacionadas con los procesos de seguridad social y la gestión de las diferentes situaciones administrativas de los servidores públicos de la entidad, conforme a la normatividad vigente y los lineamientos institucionales."/>
        <s v="SGH - Prestación de servicios de apoyo a la gestión para acompañar a la Subdirección de Gestión Humana de la UAE Cuerpo Oficial de Bomberos de Bogotá D.C., en la proyección y elaboración de actas técnicas de las sesiones llevadas a cabo, en los que la dependencia ejerza la secretaria técnica y las que se requieran en cumplimiento de las funciones a cargo de la Subdirección."/>
        <s v="SGH-Prestar servicios profesionales para acompañar a la Subdirección de Gestión Humana de la UAE Cuerpo Oficial de Bomberos de Bogotá en el desarrollo de las actividades derivadas de la actuación del Comité de Mujer y Género, en el marco de la implementación de políticas institucionales de equidad, inclusión y enfoque diferencial."/>
        <s v="SGH - Prestar servicios profesionales jurídicos en la Subdirección de Gestión Humana de la UAE Cuerpo Oficial de Bomberos de Bogotá, con el fin de apoyar el desarrollo de actividades relacionadas con los procesos de nómina, el recobro de incapacidades y los demás procedimientos administrativos a cargo de la dependencia, garantizando el cumplimiento de la normatividad vigente y los lineamientos institucionales"/>
        <s v="SGH -Prestar servicios profesionales, en el marco de la estrategia de fortalecimiento institucional, apoyando en la propuesta de reorganización de planta de personal y de manuales específicos de funciones y competencias laborales, cuyo objetivo sea el mejoramiento de las capacidades de la entidad, a partir de la estructuración, aplicación y analisis de cargas laborales, que incida en el fortalecimiento de los programas de formación de la UAE Cuerpo Oficial de Bomberos de Bogotá D.C."/>
        <s v="SGH - Prestar servicios profesionales en la Subdirección de Gestión Humana de la UAE Cuerpo Oficial de Bomberos de Bogotá, para apoyar la gestión de la comunicación interna y externa, mediante el desarrollo de estrategias, contenidos y acciones orientadas al fortalecimiento de la cultura organizacional y la divulgación institucional, conforme a los lineamientos vigentes."/>
        <s v="SGH - Prestar servicios profesionales en la Subdirección de Gestión Humana de la UAE Cuerpo Oficial de Bomberos de Bogotá D.C., en el marco de la estrategia de fortalecimiento institucional, apoyando la verificación, análisis y mejora de los documentos técnicos relacionados con las necesidades y el diagnóstico organizacional de la Entidad, de conformidad con la normatividad vigente y los lineamientos institucionales."/>
        <s v="SGH - Prestar servicios profesionales en la Subdirección de Gestión Humana de la UAE Cuerpo Oficial de Bomberos de Bogotá, para apoyar la construcción, revisión y actualización de las políticas, protocolos y procedimientos asociados al desarrollo del Talento Humano, con el fin de evaluar su eficiencia, eficacia y cumplimiento de la normatividad vigente."/>
        <s v="SGH - Prestar servicios profesionales especializados de carácter jurídico en la Subdirección de Gestión Humana de la UAE Cuerpo Oficial de Bomberos de Bogotá D.C., para atender los requerimientos relacionados con los comités institucionales, la Comisión de Personal y las mesas sindicales en los cuales la Subdirección funge como secretaría técnica y/o integrante; así como para brindar apoyo en la atención de solicitudes formuladas por los órganos de control, autoridades administrativas y judiciales, y en la gestión administrativa asociada a los procesos disciplinarios, en cumplimiento de la normatividad vigente y en el marco del fortalecimiento institucional."/>
        <s v="SGH - Prestar servicios profesionales en la Subdirección de Gestión Humana de la UAE Cuerpo Oficial de Bomberos de Bogotá, para acompañar la planeación, trámite y seguimiento de los aspectos presupuestales, financieros y contractuales a cargo de la dependencia, conforme a la normatividad vigente y los lineamientos institucionales."/>
        <s v="SGH - Prestar servicios profesionales especializados para acompañar a la Subdirección de Gestión Humana en el desarrollo de las actividades relacionadas con el plan de auditorías internas y externas que se efectúen a los procesos, procedimientos y contratos a cargo de la dependencia"/>
        <s v="SGH - Prestar sus servicios profesionales a la Subdirección de Gestión Humana de la UAE Cuerpo Oficial de Bomberos de Bogotá D.C.,mediante la gestión contractual y presupuestal, asegurando el cumplimiento de la normatividad vigente y la adecuada planeación, ejecución y control de los recursos asignados."/>
        <s v="SGH - Prestar servicios profesionales para acompañar a la Subdirección de Gestión Humana de la UAE Cuerpo Oficial de Bomberos de Bogotá D.C. en el desarrollo de actividades orientadas a la elaboración y adaptación de piezas comunicativas requeridas en el marco de los procesos y procedimientos a cargo de la dependencia, conforme a los lineamientos institucionales."/>
        <s v="SGH- Prestar servicios profesionales para apoyar a la Subdirección de Gestión Humana de la UAE Cuerpo Oficial de Bomberos de Bogotá D.C., en los trámites y gestiones relacionados con la información financiera, contable y presupuestal que sirvan de base de las etapas precontractuales, contractuales y poscontractuales de los procesos a cargo de la dependencia."/>
        <s v="SGH - Prestar servicios profesionales de apoyo al equipo líder de la  Academia de la UAE Cuerpo Oficial de Bomberos de Bogotá, en el desarrollo de los procesos y procedimientos administrativos, operativos y pedagógicos que le sean asignados, con el fin de fortalecer los programas de formación."/>
        <s v="SGH - Prestar servicios profesionales a la Academia de la UAE Cuerpo Oficial de Bomberos de Bogotá D.C., orientados al apoyo del fortalecimiento transversal del proceso académico y formativo, mediante la consolidación, seguimiento y optimización de las actividades que contribuyan al adecuado desarrollo de los procesos de capacitación y formación."/>
        <s v="SGH - Prestar sus servicios profesionales jurídicos para apoyar a la Academia de la UAE Cuerpo Oficial de Bomberos de Bogotá D.C., desarrollando actividades de acompañamiento y soporte legal en los procesos pre contractuales, contractuales y post contractuales relacionados con el desarrollo e implementación de los programas de formación, capacitación y entrenamiento."/>
        <s v="SGH - Prestar servicios de apoyo a la Academia de la UAE Cuerpo Oficial de Bomberos de Bogotá D.C., para el desarrollo logístico y administrativo, contribuyendo al fortalecimiento de la formación, capacitación y gestión institucional."/>
        <s v="SGH - Prestar servicios profesionales para apoyar a la Subdirección de Gestión Humana de la UAE Cuerpo Oficial de Bomberos de Bogotá D.C., mediante el acompañamiento en la construcción del Plan Educativo Institucional y en el desarrollo de los procesos y procedimientos de la Academia, orientados al fortalecimiento de la formación y la capacitación institucional."/>
        <s v="SGH - Prestar servicios profesionales a la Subdirección de la UAE Cuerpo Oficial de Bomberos de Bogotá D.C., orientados al fortalecimiento y seguimiento del proceso académico y formativo, mediante la estructuración de fichas técnicas y el acompañamiento en las etapas contractuales correspondientes, con especial énfasis en la integración del Sistema de Gestión de Seguridad y Salud en el Trabajo (SG-SST), de conformidad con la normatividad vigente y los lineamientos institucionales."/>
        <s v="SGH - Prestar servicios profesionales para apoyar a la Academia de la UAE Cuerpo Oficial de Bomberos de Bogotá D.C., mediante la gestión y seguimiento de procesos contractuales, la atención de requerimientos de los entes de control u otras entidades, orientadas al fortalecimiento de la formación y la capacitación institucional."/>
        <s v="SGH - 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
        <s v="SGH -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
        <s v="SGH- Prestar servicios profesionales especializados para apoyar a la Subdirección de Gestión Humana de la UAE Cuerpo Oficial de Bomberos de Bogotá D.C., en calidad de enlace con la Oficina Asesora de Planeación y las áreas internas de la Subdirección, con el propósito de consolidar, coordinar y hacer seguimiento a la información y acciones relacionadas con la planeación, gestión y reporte institucional, orientados al fortalecimiento de los programas de formación y capacitación."/>
        <s v="SGH - Prestar sus servicios profesionales especializados para apoyar a la Subdirección de Gestión Humana de la UAE Cuerpo Oficial de Bomberos de Bogotá D.C., mediante el seguimiento y apoyo a la coordinación, control del desarrollo de actividades de carácter transversal en los procesos a cargo de la dependencia, en especial aquellos relacionados con el fortalecimiento de los procesos de formación, con el fin de contribuir a la eficiencia, calidad y mejora continua de la gestión institucional."/>
        <s v="SGH - Prestar sus servicios profesionales con plena autonomia tecnica y administrativa para acompañar a la Subdireccion de Gestion Humana de la UAE Cuerpo Oficial de Bomberos de Bogotá D.C.,  mediante la estructuración y definición de aspectos jurídicos en las etapas precontractuales, contractuales y poscontractuales de los procesos y procedimientos a cargo de la dependencia, en especial de aquellos orientados al fortalecimiento de los programas y procesos de formación. "/>
        <s v="SGH - Garantizar los recursos para movilización efectiva del personal operativo en la atención de emergencias"/>
        <s v="SGH - Garantizar los recursos para viáticos y adquisición de tiquetes, con el fin de permitir el desplazamiento del personal en desarrollo de actividades misionales, operativas o de capacitación  "/>
        <s v="SGH - Adquisición de Equipos y Herramientas para los procesos de Capacitación a cargo de la Academia de la UAE Cuerpo Oficial de Bomberos de Bogotá"/>
        <s v="SGH -Contratar un operador logístico para la prestación integral de servicios de capacitación, formación, entrenamiento y apoyo operativo, dirigidos al personal de la UAE Cuerpo Oficial de Bomberos de Bogotá, en cursos especializados y misionales proyectados por la entidad, incluyendo actividades orientadas al fortalecimiento de competencias en investigación científica aplicada a los ámbitos operativo, técnico y estratégico de la institución."/>
        <s v="SGH- Adquisición de material bibliográfico de consulta para estudio y capacitación, que servirá como base de la biblioteca para la academia de la UAE Cuerpo Oficial de Bomberos de Bogotá"/>
        <s v="SGH -Contratar la realización de los exámenes Médicos Ocupacionales para el personal de la UAE Cuerpo Oficial de Bomberos de Bogotá"/>
        <s v="SGH - Contratar la Prestación de Servicios para desarrollar el Plan de Bienestar de la UAE Cuerpo Oficial de Bomberos para la Vigencia 2026"/>
        <s v="SGH - Adquirir elementos de protección personal para prevenir la aparición de enfermedades ocupacionales en el oido, de los funcionarios de la UAE Cuerpo Oficial de Bomberos de Bogotá"/>
        <s v="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
        <s v="Suministro e instalación de llantas para los vehículos y equipos menores incluye (alineación, balanceo y servicios conexos) de la U.A.E Cuerpo Oficial de Bogotá-SBLG"/>
        <s v="Prestación de servicios profesionales apoyando el control legal de los procesos y acciones, especialmente la gestión contractual para el desarrollo de las estrategías de la Subdirección Logística - SBLG"/>
        <s v="Prestación de servicios profesionales para apoyar en la elaboración, tramite e impulso de los procesos de contratación en sus diferentes etapas para el desarrollo de las estrategías de la Subdirección Logística - SBLG."/>
        <s v="Prestación de servicios profesionales para apoyar en la elaboracion, seguimiento e impulso de la actuaciones procesales en cada una de las etapas para la adquisición de bienes y servicios en el desarrollo de las estrategias de la Subdirección Logística. SBLG."/>
        <s v="Prestación de servicios profesionales, para apoyar la estructuración y elaboración de los asuntos contractuales en sus diferentes etapas en la adquisicion de bienes y servicios para el desarrollo de las estrategías de la Subdirección Logística.- SBLG"/>
        <s v="Prestación de servicios profesionales de carácter jurídico para apoyar la gestión administrativa y la adquisición de bienes y servicios para el desarrollo de las estrategias de la Subdirección Logística. -SBLG"/>
        <s v="Prestar servicios profesionales para apoyar el seguimiento y garantizar la adecuada ejecución presupuestal y financiera de los diferentes planes, programas, proyectos administrativos y financieros a cargo de la Subdirección Logística- SBLG"/>
        <s v="Prestar los servicios profesionales para la gestión, financiera de los proyectos y procesos para el fortalecimiento de las estrategías de la Subdirección Logística - SBLG."/>
        <s v="Prestación de servicios profesionales para apoyar la gestión financiera y presupuestal de los proyectos, planes y estrategias a cargo de la Subdirección Logística - SBLG"/>
        <s v="Prestar servicios de apoyo técnico en asuntos administrativos, financieros, documentales y emisión de informes para el desarrollo de las estrategías de la Subdireccion Logística-SBLG"/>
        <s v="Prestar servicios profesionales para realizar el seguimiento, revisión y validación de los asuntos presupuestales, financieros y administrativos necesarios para la gestión de pagos de los contratos a cargo de la subdirección logística. - SBLG"/>
        <s v="Prestación de servicios profesionales para la gestión, seguimiento y control administrativo, técnico y operativo del proceso de mantenimiento del parque automotor a cargo de la Subdirección Logística - SBLG."/>
        <s v="Prestación de servicios profesionales en la gestión, seguimiento y control administrativo, financiero, presupuestal y contractual del proceso de mantenimiento del parque automotor a cargo de la Subdirección Logística - SBLG."/>
        <s v="Prestación de servicios profesionales para la gestión, seguimiento y control  técnico y operativo del proceso de mantenimiento del parque automotor a cargo de la Subdirección Logística - SBLG."/>
        <s v="Prestar servicios profesionales en las actividades administrativas y financieras que requieran los procesos para el desarrollo de las estrategías de la Subdirección Logística- SBLG"/>
        <s v="Prestar servicios de apoyo a la gestión en el manejo de las herramientas tecnológicas en la recepción diligenciamiento y trámite asociadas a la mesa logística. – SBLG"/>
        <s v="Prestar servicios de apoyo técnico en la gestión documental, administrando y diligenciando las bases de datos, y demás documentos para el desarrollo de las estrategias de la Subdirección logística. -SBLG"/>
        <s v="Prestar servicio de apoyo a la gestión para asistir a la Subdirección Logística en el seguimiento técnico y administrativo de los mantenimientos requeridos en la Subdirección Logística - SBLG"/>
        <s v="Prestar servicios profesionales en las diferentes estrategias adelantadas por la subdirección Logistica en los procesos de planeación, logísticos, administrativos y financieros que se deriven de las competencias propias del area - SBLG"/>
        <s v="Prestar servicios de apoyo a la gestión en actividades administrativas y documentales para el desarrollo de las estrategías de la Subdirección Logística - SBLG"/>
        <s v="Prestar servicios profesionales de caracter tecnologico apoyando la estructuración, elaboración, manejo y optimización de las herramientas tecnológicas a cargo de la Subdirección Logística – SBLG."/>
        <s v="Prestar servicios como conductor para apoyar en la gestiónes tecnicas y operativas para la Subdirección Logistica- SBLG."/>
        <s v="Prestar servicios profesionales de manera articulada en la gestión, seguimiento y control de los procedimientos, lineamientos ambientales y de SST de los procesos, así como del sistema de Gestión de Calidad para el desarrollo de las estrategías de la Subdirección Logística – SBGL"/>
        <s v="Prestar servicios profesionales para apoyar en las actividades administrativas y tecnicas de los elementos e inventario a cargo Subdirección Logistica  – SBLG."/>
        <s v="Prestar servicios profesionales para la gestión del Plan Estratégico de Seguridad Vial (PESV), participación en el comité correspondiente y el desarrollo de programas y actividades asignadas para el desarrollo de las estrategías de la Subdirección Logística SBLG."/>
        <s v="Prestar servicios de apoyo a la gestión en las actividades de soporte operacional para el desarrollo de las estrategías de la Subdirección Logística. SBLG"/>
        <s v="Prestar servicios profesionales apoyando a la gestión, seguimiento y control administrativo, financiero y contractual de las actividades necesarias para garantizar los insumos y suministros, para la operación durante las emergencias, eventos y capacitaciones a cargo de la Subdirección Logística - SBLG."/>
        <s v="Prestar servicios de apoyo a la gestión para el seguimiento y control de los suministros y consumibles  necesarios para la oportuna disponibilidad en la atención de emergencias -SBLG"/>
        <s v="Prestar servicios profesionales para el seguimiento y control en la cadena de suministros e insumos para la atención de emergencias garantizando la entrega oportuna de los bienes y servicios de la Subdirección Logística. SBLG"/>
        <s v="Prestar servicios profesionales para el seguimiento administrativo, financiero y de control en la cadena de suministros e insumos en la atención de emergencias garantizando la entrega de los bienes y servicios de la Subdirección Logística. SBLG"/>
        <s v="Prestación de servicios profesionales para la gestión, seguimiento y control administrativo, técnico y operativo del equipo menor a cargo de la Subdirección Logística. SBLG."/>
        <s v="Prestar servicio de apoyo a la gestión para asistir a la Subdirección Logística en el seguimiento técnico y administrativo de los mantenimientos minimos requeridos en la Subdirección Logística - SBLG"/>
        <s v="Prestación de servicios profesionales para realizar el seguimiento y monitoreo a los diferentes procesos y procedimientos del equipo menor a cargo de la Subdirección Logística - SBLG"/>
        <s v="Prestar servicios de apoyo a la gestión en actividades administrativas y documentales en el procedimiento de equipo menor desarrollo de las estrategías de la Subdirección Logística - SBLG - SBLG"/>
        <s v="Prestación de servicios profesionales para realizar el seguimiento, verificación y asignación de las solicitudes recepcionadas atraves de las herramientas tecnológicas  asociadas a la Subdirección Logística - SBLG"/>
        <s v="Prestar servicios profesionales para el seguimiento y gestión de las actividades establecidas en los planes de acción y estratégicos; así como, de los procesos de planeación y administrativos propios de Subdirección Logística - SBLG&quot;"/>
        <s v="Prestar servicios profesionales apoyando las estrategias de comunicación, capacitación y gestión administrativa que promueva el uso y apropiación de los programas desarrollados en cada una de las estrategías de la Subdirección Logística - SBLG"/>
        <s v="Suministrar combustible para el parque automotor y los equipos especializados de la U.A.E. Cuerpo Oficial de Bomberos Bogotá, dentro y fuera del perímetro del Distrito Capital – SBLG."/>
        <s v="Mantenimiento correctivo y preventivo de los equipos menores con suministro, repuestos, accesorios e insumos de propiedad de la UAECOB. – SBLG "/>
        <s v="Contratar el suministro de alimentación para los caninos del cuerpo oficial y animales rescatados por la U.A.E. del Cuerpo Oficial de Bomberos de Bogotá –  SBLG"/>
        <s v="Proveer el suministro de elementos de bioseguridad e insumos médicos básicos y otros para la atención de emergencias. - SBLG"/>
        <s v="Suministro de alimentación e hidratación para el cuerpo operativo en la atención de emergencias, entrenamientos, capacitaciones y actividades de prevención.-SBLG "/>
        <s v="Prestación de servicios médicos veterinarios, con suministro de medicamentos e insumos veterinarios y otros, para los caninos de la U.A.E. Cuerpo Oficial de Bomberos de Bogotá -  SBLG"/>
        <s v="Prestar el servicio de mantenimiento preventivo y correctivo de los compresores BAUER propiedad de la U.A.E. Cuerpo Oficial de Bomberos de Bogotá, incluido el suministro de repuestos, insumos y mano de obra especializada.  - SBLG"/>
        <s v="Prestar el servicio de  mantenimiento y recarga de extintores, cilindros y tanques de las maquinas extintoras de la UAECOB.  - SBLG"/>
        <s v="Adición y prorroga al contrato 598-2025 cuyo objeto es: &quot;Prestar el servicio de mantenimiento preventivo y correctivo, incluyendo el suministro de repuestos, insumos y mano de obra especializada para las motobombas forestales FOX, propiedad de la Unidad Administrativa Especial Cuerpo Oficial de Bomberos de Bogotá D.C. (UAECOB). - SBLG&quot;"/>
        <s v="Suministrar los repuestos, accesorios e insumos de los equipos de rescate vehicular liviano y pesado marca LUKAS-  SBLG"/>
        <s v="Prestar el servicio de mantenimiento preventivo y correctivo, incluido el suministro de repuestos e insumos y mano de obra especializada para los equipos detectores de atmosfera y respiración autónoma marca Dräger, propiedad de la U.A.E. Cuerpo Oficial de Bomberos de Bogotá - SBLG"/>
        <s v="Adición al contrato 622-2025 cuyo objeto es: ¨Prestación del servicio de mantenimiento preventivo y correctivo de los equipos de respiración autónoma interspiro propiedad de la UAECOB, incluido el suministro de repuestos, insumos mano de obra especializada –SBLG"/>
        <s v="Prestar el servicio de mantenimiento preventivo y correctivo de los Equipos de Rescate Vehicular HOLMATRO propiedad de la UAECOB, incluido el suministro de repuestos, insumos y mano de obra especializada -  SBLG"/>
        <s v="Contratar el servicio de revision técnico mecánica y de emision de gases contaminantes para los vehiculos que forman parte del parque automotor de la Unidad Administrativa Especial Cuerpo Oficial de Bomberos de Bogotá - UAECOB-SBLG"/>
        <s v="Prestación de servicios de apoyo al proceso de comunicaciones en emergencias del centro de coordinación y comunicaciones (c.c.c.), para el desarrollo de los programas a cargo de la Subdirección Operativa-S.O."/>
        <s v="Prestación de servicios para realizar la gestión administrativa requerida en la estación de bomberos asignada, para el desarrollo de los programas a cargo de la Subdirección Operativa-S.O."/>
        <s v="Prestación de servicios para la gestión administrativa y documental realizando los reportes requeridos para el desarrollo de los programas a cargo de la Subdirección Operativa-S.O."/>
        <s v="Prestación de servicios profesionales para atender las actividades de bienestar de los caninos y los animales rescatados o recuperados que  atiende el grupo BRAE, para el desarrollo de los programas a cargo de la Subdirección Operativa-S.O."/>
        <s v="Prestación de servicios de apoyo para desarrollar y mantener las condiciones básicas de bienestar de los caninos y  animales rescatados o recuperados que atiende el grupo BRAE, para la gestión de los programas a cargo de la Subdirección Operativa-S.O."/>
        <s v="ADICIÓN Y PRÓRROGA al contrato de prestación de servicios # 540-2025, cuyo objeto es: &quot;Prestación de servicios de apoyo a la gestión para ejecutar actividades administrativas y asistenciales, así como el diligenciamiento y seguimiento de las solicitudes en las herramientas de gestión de los procedimientos a cargo de la subdirección operativa -s.o&quot;."/>
        <s v="ADICIÓN Y PRÓRROGA al contrato de prestación de servicios # 118-2025, cuyo objeto es: &quot;prestación de servicios profesionales para generar información de valor e instrumentos de seguimiento y control a partir de los datos asociados a la ejecución de los procesos, planes y proyectos adelantados en la dependencia. s.o.&quot;"/>
        <s v="Prestación de servicios profesionales para el fortalecimiento de los procesos de comunicaciones y  en articulación con otras dependencias de la entidad y de los procesos y programas a cargo de la Subdirección  Operativa-S.O."/>
        <s v="Prestación de servicios profesionales para realizar seguimiento y verificación  de las actividades relacionadas con la Subdirección Logística en los procesos, procedimientos y programas a cargo de la Subdirección Operativa-S.O."/>
        <s v="Prestación de servicios profesionales para apoyar en el análisis de información, reportes, documentos técnicos y demás productos relacionados con la atención de emergencias de la entidad y  de los  programas a cargo de la Subdirección  Operativa-S.O."/>
        <s v="Prestación de servicios profesionales para apoyar el fortalecimiento de la dependencia y la articulación con entidades externas, para el desarrollo de los programas a cargo de la Subdirección Operativa-S. O."/>
        <s v="Prestación de servicios profesionales para brindar el apoyo administrativo de las gestiones  de la Subdirección, así como proyectar las respuestas a las solicitudes de carácter interno o externo para  el desarrollo de los programas a cargo de la Subdirección Operativa-S.O."/>
        <s v="Prestación de servicios profesionales para ejecutar los aspectos jurídicos en las diferentes modalidades de contratación que requiera la Subdirección operativa para el cumplimiento de su misionalidad y de los programas a cargo-S.O."/>
        <s v="Prestación de servicios profesionales para apoyar las gestiones de carácter contractual en sus diferentes etapas y las gestiones administrativas a cargo, para el desarrollo de los programas de la Subdirección operativa-S.O."/>
        <s v="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
        <s v="Prestar servicios profesionales de carácter jurídico liderando y estableciendo los lineamientos necesarios para la  gestión de las actividades juridicas inherentes a los procesos y procedimientos, así como de los requerimientos, solicitudes de autoridades internas o externas para el acompañamiento de los programas a cargo de la Subdirección Operativa-S.O."/>
        <s v="ADICIÓN Y PRÓRROGA al contrato de prestación de servicios # 359-2025, cuyo objeto es: Prestación de servicios profesionales para el fortalecimiento de la Subdirección Operativa, mediante la articulación estratégica con entidades del orden distrital y alcaldías locales, la optimización de procesos operativos y técnicos, y la implementación de acciones orientadas al mejoramiento de la gestión de la dependencia."/>
        <s v="Adición y prórroga al contrato de prestación de servicios # 452-2025, cuyo objeto es:prestar servicios profesionales jurídicos para el desarrollo de las actividades inherentes a los procesos de selección que son de competencia de la subdirección operativa, brindando apoyo en la revisión, estructuración y seguimiento de la etapa precontractual, contractual y poscontractual de conformidad con lo establecido en el plan anual de adquisiciones asignados a esta subdirección."/>
        <s v="ADICIÓN Y PRÓRROGA al contrato de prestación de servicios # 458-2025, cuyo objeto es:Prestación de servicios profesionales jurídicos a la Subdirección Operativa para el desarrollo de las actividades de gestión asociadas al proceso de manejo, así como el acompañamiento en la implementación, reporte y monitoreo de las diferentes funciones y planes a cargo de la dependencia"/>
        <s v="ADICIÓN Y PRÓRROGA al contrato de prestación de servicios # 505-2025, cuyo objeto es: Prestar servicios de asesoría jurídica especializada en la estructuración, seguimiento y revisión de  las acciones, actividades, procesos contractuales y procedimientos asociados al proceso de manejo a cargo de la Subdirección Operativa."/>
        <s v="Prestación de servicios profesionales para apoyar jurídicamente los proyectos, procesos y procedimientos, para e desarrollo de los programas de la subdirección operativa-S.O"/>
        <s v="Prestar servicios profesionales  para apoyar el fortalecimiento, articulación, seguimiento y gestión de los proyectos de inversión,  planes e indicadores de gestión, para el desarrollo de los programas de la Subdirección Operativa-S.O."/>
        <s v="Prestación de servicios profesionales para realizar el seguimiento, verificación, control y  diligenciamiento de los requerimientos propios, en los sistemas de información de la Entidad, para el desarrollo de los programas de la Subdirección Operativa-S.O."/>
        <s v="Prestación de servicios profesionales para liderar y gestionar los temas operativos, incluyendo  el trabajo articulado con tecnología para implementar el sistema de información   de emergencias,  para el desarrollo de los programas  de la Subdirección Operativa-S.O."/>
        <s v="Prestación de servicios profesionales para la elaboración, diagramación de piezas gráficas con estilos de textos e informes requeridos frente a los procesos y procedimientos, para el desarrollo de los programas de la Subdirección Operativa-S.O."/>
        <s v="Prestación de servicios de apoyo para ejecutar las actividades administrativas, trámite, seguimiento y verificación de solicitudes recibidas en el canal de comunicación de gestión operativa para el desarrollo de los programas de la Subdirección Operativa-S.O."/>
        <s v="Prestación de servicios profesionales para ejecutar las actividades relacionadas con el sistema de gestión de calidad, el sistema ambiental y el sistema de control interno, para el desarrollo los programas de la Subdireccion Operativa-S.O."/>
        <s v="Prestación de servicios profesionales para ejecutar las actividades misionales en la elaboración, implementación,  ajuste y diagramación de las piezas graficas requeridas para los planes, proyectos y procedimientos, para el desarrollo de los programas de la Subdirección Operativa-S.O."/>
        <s v="ADICIÓN Y PRÓRROGA al contrato de prestación de servicios # 367-2025, cuyo objeto es:Prestación de servicios profesionales para apoyar a la Subdirección Operativa en el levantamiento de información y registro de novedades sobre herramientas tecnológicas, así como en la gestión y optimización de procesos tecnológicos, operativos y administrativos, en articulación con las estaciones, grupos especializados y demás áreas de la entidad S.O."/>
        <s v="ADICIÓN Y PRÓRROGA al contrato de prestación de servicios # 373-2025, cuyo objeto es: Prestación de servicios profesionales para apoyar a la Subdirección Operativa en el manejo de bases de datos, insumos de respuesta, articulación y gestión de información, automatización de los procedimientos y monitoreo del correcto funcionamiento de las aplicaciones dispuestas para los procesos de la dependencia S.O."/>
        <s v="Prestación de servicios profesionales para la elaboración de informes o documentos técnicos, infografías, reportes y consolidación de indicadores relacionados con los procesos, y procedimientos, para el desarrollo de los programas de la Subdirección Operativa-S.O."/>
        <s v="ADICIÓN Y PRÓRROGA al contrato de prestación de servicios # 412-2025, cuyo objeto es:Prestar los servicios profesionales para apoyar a la Subdirección Operativa en el fortalecimiento de los procesos de formación y capacitación al personal operativo y administrativo, en articulación con la academia y demás áreas de la entidad S.O."/>
        <s v="ADICIÓN Y PRÓRROGA al contrato de prestación de servicios # 138-2025, cuyo objeto es:prestación de servicios profesionales para realizar la consolidación, seguimiento, control y reporte de los planes, proyectos y programas de inversión e indicadores a cargo de la subdirección operativa s.o."/>
        <s v="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
        <s v="ADICIÓN Y PRÓRROGA al contrato de prestación de servicios # 289-2025, cuyo objeto es:prestación de servicios profesionales para la estructuación de fichas técnicas e identificación de necesidades técnicas requeridas por la entidad con base en la atención de emergencias y requerimientos internos y externos - s.o"/>
        <s v="ADICIÓN Y PRÓRROGA al contrato de prestación de servicios # 313-2025, cuyo objeto es: Prestación de servicios profesionales para apoyar los procesos contractuales de la Subdirección Operativa en todas sus etapas y apoyo técnico en los proyectos y procesos de la dependencia S.O."/>
        <s v="Prestación de servicios profesionales de carácter financiero para estructurar, definir y verificar los aspectos técnicos y financieros de los procesos de contratación de bienes y servicios  en las etapas precontractual, contractual y postcontractual para el desarrollo de los programas de la Subdirección Operativa-S.O."/>
        <s v="Pago pasivo exigible Subdirección Operativa"/>
        <s v="Prestación de servicios profesionales para atender las actividades de seguimiento, verificación y control de los procesos y procedimientos, para el desarrollo de los programas a cargo de la Subdirección Operativa-S.O."/>
        <s v="Prestación de servicios de apoyo a la gestión para ejecutar actividades administrativas y asistenciales para el diligenciamiento y seguimiento de las solicitudes en las herramientas de gestión de los procedimientos, para el desarrollo de los programas y metas de la Subdirección Operativa-S.O."/>
        <s v="Prestación de servicios profesionales liderando la elaboración de informes estadísticos a partir de los datos asociados a los incidentes atendidos en el marco de la misionalidad de la UAECOB, para el acompañamiento de los programas y metas de la Subdirección Operativa."/>
        <s v="Prestación de servicios profesionales para  fortalecer la articulación estratégica con entidades del orden distrital para la optimización de procesos operativos y técnicos, y la implementación de acciones orientadas al mejoramiento de la gestión de los programas de la Subdirección operativa-S.O."/>
        <s v="Prestar servicios profesionales jurídicos para el desarrollo de las actividades inherentes a los procesos de selección, brindando apoyo en la revisión, estructuración y seguimiento de la etapa precontractual, contractual y poscontractual de conformidad con lo establecido en el plan anual de adquisiciones, para el acompañamiento de los programas a cargo de la Subdirección operativa"/>
        <s v="Prestación de servicios profesionales jurídicos para  realizar el seguimiento y control de las actividades de gestión propias de los procesos y procedimientos, para el acompañamiento de los programas y metas de la Subdirección Operativa-S.O."/>
        <s v="Prestación de servicios profesionales jurídicos para  realizar el seguimiento y control de  los procesos, procedimientos y respuesta a entes de control, para el acompañamiento de los programas y metas de la Subdirección Operativa-S.O."/>
        <s v="Prestación de servicios profesionales para realizar el levantamiento de información, registro de novedades sobre herramientas tecnológicas,  optimización de procesos tecnológicos, operativos y administrativos, en articulación con las estaciones de bomberos, grupos especializados, demás áreas de la entidad, para el acompañamiento de los programas y metas de la Subdireccion Operativa-S.O."/>
        <s v=" Prestación de servicios profesionales para apoyar en el manejo o elaboración de bases de datos, insumos de respuesta, articulación, gestión de información, y levantamiento de requerimientos para entregar a tecnologías de la información con el fin de llevar a cabo la automatización de los procedimientos, para el acompañamiento de los programas y metas de la Subdirección Operativa-S.O."/>
        <s v="Prestación de servicios profesionales para realizar la consolidación, seguimiento financiero, control y reporte de los planes y proyectos de inversión e indicadores, para el apoyo de los programas de la Subdirección Operativa-S.O."/>
        <s v="Prestación de servicios profesionales para liderar la estructuración, verificación de fichas técnicas y consolidación de los procesos de selección y demás documentos precontractuales conforme a las necesidades técnicas propias de la misionalidad de la entidad, para el apoyo de los programas de la Subdirección Operativa-S.O."/>
        <s v="Prestación de servicios de apoyo a la gestión en las actividades documentales, administrativas y manejo de las herramientas de gestión, para el acompañamiento de los programas de la Subdirección Operativa S.O."/>
        <s v="Adquisición de uniformes y chaquetas para el personal operativo de la UAECOB"/>
        <s v="Prestación de servicios profesionales para apoyar en la consolidación y verificación de información técnica de los procesos de selección en las diferentes etapas conforme a la misionalidad de la entidad, para el acompañamiento de los programas de la Subdirección Operativa-S.O."/>
        <s v="Prestar servicios de apoyo como conductor a las acciones misionales de la Subdirección de Gestión del Riesgo."/>
        <s v="Prestar servicios profesionales para apoyar la planeación y gestión de las  estrategias de reducción y/o conocimiento del riesgo  para la Subdirección de Gestión del Riesgo._SGR"/>
        <s v="Prestar servicios profesionales en  los componentes tecnológicos e informáticos relacionados con los aspectos misionales de la Subdirección de Gestión del Riesgo._SGR"/>
        <s v="Prestar servicios de apoyo para el seguimiento y respuesta de requerimientos ciudadanos relacionados con la misionalidad de la Subdirección de Gestión del Riesgo_SGR"/>
        <s v="Prestar servicios profesionales en la gestión misional mediante el  análisis y seguimiento financiero de la Subdirección de Gestión del Riesgo_SGR"/>
        <s v="Prestar servicios profesionales para la gestión misional  mediante la estructuración y seguimiento de procesos contractuales y asuntos jurídicos de la Subdirección de Gestión del Riesgo_SGR"/>
        <s v="Prestar servicios profesionales para la gestión misional en sus componentes técnico, administrativo y financiero de la Subdirección de Gestión del Riesgo_SGR. "/>
        <s v="Prestar servicios profesionales  liderando las actividades del proceso de inspecciones técnicas de la subdireccion de gestion del riesgo.._SGR"/>
        <s v="Prestar  servicios profesionales en las actividades relacionadas con la emision de conceptos a cargo de la Subdirección de Gestión del Riesgo._SGR"/>
        <s v="Prestarservicios profesionales en las actividades relacionadas con la emision de conceptos a cargo de la Subdirección de Gestión del Riesgo._SGR"/>
        <s v="Prestar  servicios de apoyo tecnico para realizar las inspecciones relacionadas con la emision de conceptos a cargo de la Subdirección de Gestión del Riesgo._SGR"/>
        <s v="  Prestar  servicios de apoyo tecnico para realizar las inspecciones relacionadas con la emision de conceptos a cargo de la Subdirección de Gestión del Riesgo._SGR"/>
        <s v="Prestar servicios profesionales en las actividades de monitoreo del riesgo para la Subdirección de Gestión del Riesgo._SGR"/>
        <s v="Prestar servicios profesionales liderando las actividades de Programas y Campañas de Prevención para la Subdirección de Gestión del Riesgo._SGR"/>
        <s v="Prestar servicios profesionales en las actividades de Programas y Campañas de Prevención para la Subdirección de Gestión del Riesgo._SGR"/>
        <s v="Prestar servicios de apoyo en las actividades de Programas y Campañas de Prevención para la Subdirección de Gestión del Riesgo. _SGR"/>
        <s v="Prestar servicios apoyo técnico para el desarrollo de los contenidos graficos, piezas comunicativa y de imagen institucional para la Subdirección de Gestión del riesgo._SGR"/>
        <s v="Prestar servicios profesionales  liderando los procesos de formacion y capacitacion de la subdirección de gestión del riesgo._SGR"/>
        <s v="Prestar servicios profesionales en los procesos de formacion y capacitacion de la subdirección de gestión del riesgo._SGR"/>
        <s v="Prestar servicios profesionales liderando las actividades de identificacion y caracterizacion  de escenarios  de riesgos a cargo de la Subdirección de Gestión del Riesgo._SGR"/>
        <s v="Prestar servicios profesionales en las actividades de identificacion y caracterizacion  de escenarios  de riesgos a cargo de la Subdirección de Gestión del Riesgo._SGR"/>
        <s v="prestar servicios profesionales liderando las actividades de monitoreo del riesgo de la subdirecion  de gestión del riesgo_SGR"/>
        <s v="Prestar servicios  de apoyo en las actividades de monitoreo del riesgo para la Subdirección de Gestión del Riesgo._SGR"/>
        <s v="Prestar  servicios profesionales  liderando las actividades de proyeccion e innovacion para la Subdirección de Gestión del Riesgo._SGR"/>
        <s v="Prestar  servicios profesionales  en las actividades de proyeccion e innovacion para la Subdirección de Gestión del Riesgo._SGR"/>
        <s v="Contratar los servicios de recolección, manipulación, almacenamiento temporal, transporte y disposición final (destrucción o devolución) de pólvora, fuegos artificiales, globos y demás artículos pirotécnicos incautados por las autoridades competentes en el Distrito Capital_SGR."/>
        <s v="Adquisición de suministros y elementos de identificación institucional para el fortalecimiento de los procesos misionales de la Subdirección de Gestión del Riesgo_SGR"/>
        <s v="Adquisición de insumos y materias primas para la producción de materiales impresos en artes gráficas_ SGR."/>
        <s v="Prestar el servicio de vigilancia y seguridad privada en la modalidad de vigilancia fija, según especificaciones técnicas, en las instalaciones donde la UAE Especial Cuerpo Oficial de Bomberos requiera-SGC"/>
        <s v="Construcción de la estación de bomberos Caobos Salazar  B13 - de la UAE Cuerpo Oficial de Bomberos de Bogotá – SGC"/>
        <s v="Interventoría técnica, administrativa, financiera, contable, jurídica y ambiental para la elaboración de estudios y diseños técnicos para la construcción de la estación de bomberos Caobos Salazar  B13- de la UAE Cuerpo Oficial de Bomberos de Bogotá – SGC"/>
        <s v="Prestación de servicios profesionales para apoyar a la supervisión con las actividades técnicas del Área de Infraestructura de la Subdirección de Gestión Corporativa-SGC"/>
        <s v="Prestación de servicios profesionales para apoyar las actividades de estructuración de procesos contractuales del Área de Infraestructura de la Subdirección de Gestión Corporativa-SGC"/>
        <s v="Prestar los servicios profesionales en las actividades asociadas del área de infraestructura que contribuyan para la implementación de procesos y procedimientos para la adecuada prestación del servicio-SGC."/>
        <s v="Prestar los servicios profesionales para el acompañamiento y el seguimiento de los comodatos y demás actividades relacionadas con los procesos y procedimientos de inventarios de la Subdireccion de Gestión Corporativa-SGC"/>
        <s v="Prestación de servicios de apoyo a la gestión en la ejecución de los planes y programas de servicio al ciudadano a cargo de la Subdirección de Gestión Corporativa.-SGC"/>
        <s v="Prestación de servicios profesionales para articular la gestión en la ejecución de los planes y programas de servicio al ciudadano a cargo de la Subdirección de Gestión Corporativa.-SGC"/>
        <s v="Prestación de servicios profesionales en la Subdirección de Gestión Corporativa adelantando las actividades necesarias para la ejecución del programa y los procesos de seguros de la Entidad-SGC"/>
        <s v="Prestación de servicios de apoyo en la gestión de seguros de la Subdirección de Gestión Corporativa. –SGC"/>
        <s v="Prestación de servicios profesionales para apoyar a la Subdirección de Gestión Corporativa aplicando los procesos y procedimientos de seguros e inventarios -SGC"/>
        <s v="Prestación de servicios de apoyo a la gestión de seguros de la Subdirección de Gestión Corporativa. –SGC"/>
        <s v="Prestación de servicios profesionales en la Subdirección de Gestión Corporativa en las actividades relacionadas con MIPG-SGC"/>
        <s v="Prestación de servicios de apoyo a la gestión del proceso de inventarios de la Subdirección de Gestión Corporativa.-SGC"/>
        <s v="Prestar servicios profesionales en la Subdirección de Gestión Corporativa en lo relacionado con los procesos de inventarios, almacén y bajas-SGC"/>
        <s v="Prestar servicios profesionales para desarrollar e implementar sistemas de información, brindar soporte, mantenimiento y generar interoperabilidad con la Subdirección de Gestión Corporativa -SGC"/>
        <s v="Prestación de servicios profesionales para la ejecución de los procesos contables que se desarrollan en el Área Financiera de la UAE Cuerpo Oficial de Bomberos asignados. -SGC"/>
        <s v="Prestación de servicios de apoyo a la gestión documental de la Subdirección de Gestión Corporativa de la Unidad.-SGC."/>
        <s v="Prestación de servicios de apoyo a la gestión documental de la Subdirección de Gestión Corporativa de la Unidad.-SGC"/>
        <s v="Prestación de servicios profesionales para la implementación, consolidación, seguimiento y reporte de los lineamientos ambientales establecidos en el Plan Institucional de Gestión Ambiental (PIGA) en cada una de las sedes de la UAE Cuerpo Oficial de Bomberos Bogotá-SGC."/>
        <s v="Prestar los servicios profesionales para la gestión administrativa y operativa de la Subdirección de Gestión Corporativa en el proceso de adquisición de bienes y servicios - SGC"/>
        <s v="Prestar los servicios como conductor de la Subdirección de Gestión Corporativa -SGC"/>
        <s v="Prestar servicios profesionales en la Subdirección de Gestión Corporativa en el marco de las actividades administrativas de la Dependencia.-SGC"/>
        <s v="Prestar servicios profesionales para realizar acompañamiento juridico en la elaboración de los procesos contractuales adelantados por la Subdirección Gestión Corporativa -SGC"/>
        <s v="Prestación de servicios profesionales para adelantar actividades técnicas y trámites administrativos del Área de Infraestructura de la Subdirección de Gestión Corporativa-SGC"/>
        <s v="Prestación de servicios profesionales especializados para articular y revisar los procesos y procedimientos del área de infraestructura, así como en el apoyo a la supervisión de los contratos que le sean asignados-SGC"/>
        <s v="Prestación de Servicios Profesionales para la formulación, seguimiento y ejecución de procesos presupuestales y financieros a cargo del área de infraestructura de la Subdirección de Gestión Corporativa -SGC"/>
        <s v="Prestación de servicios profesionales para atender las necesidades de mantenimiento de las instalaciones y las actividades técnicas y administrativas de competencia del Área de Infraestructura de la Subdirección de Gestión Corporativa-SGC"/>
        <s v="Prestación de Servicios Profesionales en temas financieros, administrativas y misionales para apoyar los proyectos de infraestructura de la Subdirección de Gestión Corporativa.- SGC"/>
        <s v="Prestar servicios profesionales especializados para acompañar jurídicamente los procesos y procedimientos del área de infraestructura de la Subdirección de Gestión Corporativa. SGC"/>
        <s v="Prestación de servicios profesionales para apoyar las actividades técnicas del Área de Infraestructura de la Subdirección de Gestión Corporativa-SGC"/>
        <s v="Prestar servicios profesionales con el fin de atender los trámites ambientales y los demás que requiera el área de Infraestructura de la Subdirección de Gestión Corporativa. SGC"/>
        <s v="Prestar los servicios como conductor del  Area de Infraestructura a fin de atender las actividades propias asociadas al mantenimiento de las sedes de UAECOB de la Subdirección de Gestión Corporativa -SGC"/>
        <s v="Prestación de servicios de apoyo a la gestión, en la Subdirección de Gestión Corporativa en temas de infraestructura para el sostenimiento y mejoramiento de los equipamientos de la Unidad Administrativa Especial Cuerpo Oficial de Bomberos de Bogotá-SGC"/>
        <s v="Prestación de servicios profesionales al área Financiera de la Subdirección de Gestión Corporativa--SGC"/>
        <s v="Prestación de servicios de apoyo a la gestión del área Financiera de la Subdirección de Gestión Corporativa.-SGC"/>
        <s v="Prestación de servicios profesionales para el seguimiento, ejecución de los procesos de gestión de pagos que se desarrollan en el área Financiera de la UAE Cuerpo Oficial de Bomberos asignados. -SGC"/>
        <s v="Prestación de servicios profesionales especializados para apoyar las actividades de seguimiento técnico del Área de Infraestructura de la Subdirección de Gestión Corporativa-SGC"/>
        <s v="Prestación de servicios profesionales en la proyección y el seguimiento financiero a los proyectos del área de infraestructura de la Subdirección de Gestión Corporativa -SGC"/>
        <s v="Prestación de servicios profesionales con el fin de gestionar trámites de carácter técnico, administrativo y operativamente en el desarrollo de los proyectos de inversión  de la entidad-SGC"/>
        <s v="Prestación de servicios profesionales especializados para articular y revisar los procesos y procedimientos de la gestión administrativa a cargo de la Subdirección de Gestión Corporativa.- SGC"/>
        <s v="Prestación de servicios profesionales en la Subdirección de Gestión Corporativa en las actividades de armonización del proceso de implementación y mejora continua del sistema de gestión ambiental de la unidad- así como en el apoyo a la supervisión de los contratos que le sean asignados. -SGC"/>
        <s v="Prestar los servicios profesionales especializados para acompañar las actividades jurídicas relacionadas con la gestión contractual en las etapas precontractual, contractual y postcontractual del área administrativa de la Subdirección de Gestión Corporativa -SGC"/>
        <s v="Prestar servicios de apoyo a la gestión, para la orientación oportuna a ciudadanos con necesidades especiales y/o con discapacidad auditiva sobre la oferta institucional, en los canales de atención y en los diferentes escenarios de interacción que le sean asignados por la Subdirección de Gestión Corporativa-SGC"/>
        <s v="Prestación de servicios profesionales especializados para apoyar las actividades técnicas y gestión predial del Área de Infraestructura de la Subdirección de Gestión Corporativa-SGC"/>
        <s v="Prestación de servicios de apoyo en las actividades asociadas a los procesos de almacén de la Subdirección de Gestión Corporativa SGC"/>
        <s v="Prestación de servicios profesionales para atender las actividades financieras, a cargo de la Subdirección de Gestión Corporativa-SGC"/>
        <s v="Prestación de servicios de apoyo a la gestión de los procesos contractuales en la plataforma SECOP II a cargo de la Subdirección de Gestión Corporativa-SGC"/>
        <s v="Prestación de servicios profesionales en el marco de las actividades administrativas de la Subdirección de Gestión Corporativa--SGC"/>
        <s v="Prestar los servicios profesionales de la gestión administrativa, así como la adquisición de bienes y servicios de la Subdirección de Gestión Corporativa  SGC"/>
        <s v="Prestar servicios profesionales para realizar acompañamiento en los procesos contractuales adelantados por la Subdirección Gestión Corporativa -SGC"/>
        <s v="Prestar los servicios profesionales jurídicos para apoyar las actividades propias, en procesos prediales que contribuyan al desarrollo de la infraestructura requerida por la entidad para la adecuada prestación del servicio-SGC"/>
        <s v="Prestar los servicios profesionales técnicos para apoyar las actividades propias que contribuyan al desarrollo de la infraestructura requerida por la entidad para la adecuada prestación del servicio-SGC"/>
        <s v="Prestar los servicios profesionales para apoyar las actividades de bienestar, orientación y acompañamiento dirigidas al personal bomberil y/o cuando haya lugar o se requiera, a la comunidad adyacente a las estaciones, contribuyendo al fortalecimiento del equipo de infraestructura de la entidad para la adecuada prestación del servicio - SGC."/>
        <s v="Prestar servicios profesionales como ingeniero mecanico para apoyar las actividades propias que contribuyan al desarrollo de la infraestructura requerida por la entidad para la adecuada prestación del servicio-SGC"/>
        <s v="Prestación de servicios de apoyo en las actividades asociadas a los procesos de gestión de inventarios de la Subdirección de Gestión Corporativa.-SGC"/>
        <s v="Prestación de servicios de apoyo técnico en la gestión documental de la Subdirección de Gestión Corporativa de la Unidad-SGC"/>
        <s v="Prestar los servicios profesionales para el acompañamiento y seguimiento de los planes y proyectos del area de inventarios de la Subdireccion de Gestión Corporativa-SGC"/>
        <s v="Prestar los servicios profesionales en el area de inventarios de la Subdireccion de Gestión Corporativa-SGC"/>
        <s v="Prestación de servicios de apoyo en las actividades asociadas a los procesos administrativo de la Subdirección de Gestión Corporativa- SGC"/>
        <s v="Prestar los servicios profesionales para el acompañamiento y seguimiento de los planes y proyectos del grupo del almacén de la Subdireccion de Gestión Corporativa-SGC"/>
        <s v="Prestación de servicios profesionales en el acompañamiento y asistencia al proceso de gestión documental de la UAE Cuerpo oficial de Bomberos. -SGC"/>
        <s v="Prestación de servicios profesionales especializados para desarrollar las actividades técnicas y administrativas del Área de Infraestructura de la Subdirección de Gestión Corporativa-SGC."/>
        <s v="Prestación de servicios profesionales especializados para desarrollar las actividades técnicas y administrativas del Área de Infraestructura de la Subdirección de Gestión Corporativa-SGC"/>
        <s v="Prestar servicios profesionales especializados como ingeniero electrónico para apoyar las actividades propias que contribuyan al desarrollo de la infraestructura requerida por la entidad para la adecuada prestación del servicio-SGC"/>
        <s v="Contratar la prestación del servicio de aseo y cafetería incluido insumos para la Unidad Administrativa Especial Cuerpo Oficial de Bomberos Bogotá -SGC"/>
        <s v="Prestar el servicio y mantenimiento de equipos de higienización, desodorización y aromatización para la Unidad Administrativa Especial Cuerpo Oficial de Bomberos Bogotá-SGC"/>
        <s v="Mantenimiento preventivo y/o correctivo, y suministros de repuestos de los equipos gasodomésticos y solares y adecuaciones de las redes de gas natural para las Estaciones de la Unidad Administrativa Especial Cuerpo Oficial de Bomberos Bogotá -SGC"/>
        <s v="Mantenimiento preventivo y/o correctivo, y suministro de repuestos de los equipos de gimnasio de las diferentes instalaciones a cargo de la Unidad Administrativa Especial Cuerpo Oficial de Bomberos Bogotá -SGC"/>
        <s v="Suministro  de muebles, enseres y demàs elementos requeridos para la Unidad Administrativa Especial Cuerpo Oficial de Bomberos Bogotá -SGC"/>
        <s v="Mantenimiento preventivo y/o correctivo, suministros y repuestos de los electrodomésticos de las instalaciones a cargo de la UAE Cuerpo Oficial de Bomberos Bogotá-SGC"/>
        <s v="Mantenimiento preventivo y correctivo, que incluye el suministro de insumos y repuestos de las plantas eléctricas ubicadas en los diferentes edificios de la Unidad Administrativa Especial Cuerpo Oficial de Bomberos Bogotá -SGC"/>
        <s v="Mantenimiento correctivo y/o preventivo, adquisición de repuestos y el suministro e instalación de los equipos hidroneumáticos, motobombas eléctricas, bombas sumergibles, tableros de control y fuerza y demás equipos de bombeo de las instalaciones para la Unidad Administrativa Especial Cuerpo Oficial de Bomberos Bogotá -SGC"/>
        <s v="Mantenimiento preventivo y correctivo de la red contraincendios  y sistemas de detención de alarmas contra incendios a las instalaciones de la  Unidad Administrativa Especial Cuerpo Oficial de Bomberos Bogotá -SGC"/>
        <s v="Realizar el mantenimiento predictivo, preventivo, correctivo y mejoras a las instalaciones de las dependencias de la Unidad Administrativa Especial Cuerpo Oficial de Bomberos Bogotá -SGC"/>
        <s v="Interventoría técnica, administrativa, financiera, contable, jurídica y ambiental  para la realización del mantenimiento predictivo, preventivo, correctivo y mejoras a las instalaciones de las dependencias de la Unidad Administrativa Especial Cuerpo Oficial de Bomberos Bogotá -SGC"/>
        <s v="Mantenimiento preventivo y correctivo, que incluye el suministro de insumos y repuestos de las lavadoras y secadoras industriales ubicadas en las estaciones de bomberos de la UAE Cuerpo Oficial de Bomberos de Bogotá-SGC"/>
        <s v="Realizar el mantenimiento preventivo, correctivo de puertas automatizadas para las salas de máquinas de las estaciones de la UAE Cuerpo Oficial de Bomberos-SGC"/>
        <s v="Contratar el servicio de saneamiento ambiental, corte de césped, jardinería, poda y tala de árboles para las sedes (predios y/o estaciones) de la Unidad Administrativa Especial Cuerpo Oficial de Bomberos de Bogotá – SGC"/>
        <s v="Prestar el servicio de recolección y disposición final de los residuos sanitarios y aguas no tratadas de las instalaciones de la Unidad Administrativa Especial Cuerpo Oficial de Bomberos de Bogotá – SGC"/>
        <s v="Prestar los servicios de mantenimiento y suministro de insumos de las piscinas ubicadas en las Estaciones de Bomberos de Kennedy ‘Alejandro Lince’ B5 y B4 Puente Aranda – BRAE, como escenario para el acondicionamiento físico, entrenamiento del personal y canino de la Unidad Administrativa Especial Cuerpo Oficial de Bomberos de Bogotá para el cumplimiento de su misionalidad – SGC"/>
        <s v="Adición No. 1 y prórroga No. 2 al contrato 196 de 2025 que tiene como objeto &quot;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
        <s v="Prestar a la  Unidad Administrativa Especial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
        <s v="Suministro  de implementos  de  papelería y oficina para las dependencias  para la Unidad Administrativa Especial Cuerpo Oficial de Bomberos Bogotá -SGC"/>
        <s v="Suministro de insumos para lavandería-SGC"/>
        <s v="Arrendamiento de instalaciones estación Ferias-SGC"/>
        <s v="Adición y prórroga No. 1 al contrato 491 de 2025 que tiene como objeto “Mantenimiento ascensor nueva Estación de Bomberos de Fontibón-SGC"/>
        <s v="Mantenimiento correctivo y preventivo con suministro de repuestos para el ascensor estación de bomberos Fontibón B6 -SGC"/>
        <s v="Adición No. 1 al contrato 586 de 2025 que tiene como objeto “Mantenimiento correctivo y preventivo con suministro de repuestos para los ascensores edificio comando-SGC"/>
        <s v="Mantenimiento correctivo y preventivo con suministro de repuestos para los ascensores edificio comando-SGC"/>
        <s v="Adición y prórroga No. 1 al contrato 638 de 2025 que tiene como objeto “Mantenimiento correctivo y preventivo con suministro de repuestos ascensor estación de bomberos Bellavista B-9 - SGC"/>
        <s v="Mantenimiento correctivo y preventivo con suministro de repuestos ascensor estación de bomberos Bellavista B-9 - SGC"/>
        <s v="Seleccionar propuesta para contratar con una o varias compañías de seguros legalmente autorizadas para funcionar en el país, los seguros patrimoniales, generales, drones, y personas requeridos para la adecuada protección de los bienes e intereses patrimoniales de la UNIDAD ADMINISTRATIVA ESPECIAL CUERPO OFICIAL BOMBEROS BOGOTÁ, así como de aquellos por los que sea o fuere legalmente responsable o le corresponda asegurar en virtud de disposición legal o contractual-SGC"/>
        <s v="Adquirir máquinas de grabado láser para el plaqueteo y/o marcación de los bienes devolutivos de la UAECOB, con el fin de garantizar el correcto control del inventario mediante rótulos duraderos y resistentes-SGC"/>
        <s v="Prestación de servicios profesionales jurídicos en virtud de las funciones asignadas a la Dirección General de la UAECOB, para apoyar los procesos contractuales y actividades administrativas requeridas."/>
        <s v="Prestar servicios profesionales a la Dirección General en actividades de articulación interinstitucional entre las diferentes dependencias, entidades del sector, y demás que estén relacionadas con la misionalidad de la UAECOB."/>
        <s v="Prestar servicios profesionales especializados en el desarrollo de las actividades y de los diferentes procesos que tiene a su cargo y bajo su seguimiento la Dirección General de la UAE Cuerpo Oficial de Bomberos de Bogotá."/>
        <s v="Prestar servicios profesionales jurídicos en el desarrollo de las actividades y de los diferentes procesos de la Dirección General de la UAE Cuerpo Oficial de Bomberos de Bogotá"/>
        <s v="Prestar servicios profesionales en la Dirección General, para apoyar actividades administrativas, presupuestales y financieras, así como hacer seguimiento y control a los compromisos generados por las dependencias de la UAECOB, en especial los relacionadas con peticiones, quejas y reclamos allegados por entes externos e internos."/>
        <s v="Prestar servicios profesionales jurídicos en la Dirección General de la UAECOB en la revisión, gestión y seguimiento de temas a cargo de la dirección, contratación y estratégicos de la misionalidad de la Entidad"/>
        <s v="Prestar servicios de apoyo a la gestión en la UAECOB, en asuntos administrativos y asistenciales requeridos, especificamente en el seguimiento de la información."/>
        <s v="Prestar servicios profesionales en el desarrollo de los diferentes procesos que tiene a su cargo la Dirección General de la UAE Cuerpo Oficial de Bomberos de Bogotá."/>
        <s v="Prestar servicios como conductor a la UAECOB, para facilitar el transporte de recursos humanos y demás que le sean indicados en la Dirección General en concordancia al marco de sus funciones"/>
        <s v="Prestar servicios profesionales jurídicos en el desarrollo de las actividades estrategicas de la Dirección General de la UAE Cuerpo Oficial de Bomberos de Bogotá"/>
        <s v="Prestar servicios profesionales jurídicos en la Dirección General de la UAECOB en la revisión, gestión y seguimiento de temas de infraestructura, POT, plan maestro de equipamiento y procesos contractuales y estratégicos de la misionalidad de la Entidad"/>
        <s v="Prestar servicios profesionales de apoyo a la Dirección General en la gestión de actividades de cooperación técnica internacional y articulación interinstitucional, orientadas al fortalecimiento institucional y al cumplimiento de los objetivos estratégicos del Cuerpo Oficial de Bomberos de Bogotá"/>
        <s v="Prestar servicios profesionales especializados en la Dirección General de la UAECOB en la organización y liderazgo de los asuntos relacionados con cooperación técnica internacional y articulación interinstitucional de conformidad a la misionalidad de la entidad."/>
        <s v="Prestación de servicios profesionales para gestionar las actividades de articulación interinstitucional, protocolo y demás que le sean indicados en la Dirección General en concordancia al marco de sus funciones"/>
        <s v="Prestar servicios profesionales para promover, consolidar y administrar alianzas estratégicas con organismos internacionales, agencias de cooperación y entidades homólogas, con el fin de potenciar la proyección internacional y la gestión de recursos del Cuerpo Oficial de Bomberos de Bogotá."/>
        <s v="Prestar servicios profesionales especializados en la Dirección General de la UAECOB en la organización y liderazgo de los asuntos relacionados con comunicaciones de conformidad a la misionalidad de la entidad."/>
        <s v="Prestar servicios de apoyo para la gestión en asuntos de comunicaciones y prensa en la Dirección General, y demás acciones encaminadas al cumplimiento de las estrategias comunicacionales de la UAECOB"/>
        <s v="Prestación de servicios profesionales en asuntos de comunicaciones y prensa para apoyar la divulgación y socialización de la información relacionada con la misionalidad de la UAECOB de manera interna y externa"/>
        <s v="Prestar servicios profesionales para apoyar el desarrollo de estrategias de la dirección general, en asuntos relacionados con comunicaciones y prensa, encaminadas al posicionamiento, imagen y divulgación corporativa de la entidad y dirigidas a sus públicos internos"/>
        <s v="Prestar servicios profesionales en la Dirección General para  el manejo de redes sociales de la entidad y apoyo periodistico requerido en el marco de la estrategia de comunicaciones y prensa de la UEACOB."/>
        <s v="Prestar servicios profesionales en la Dirección General para el manejo de redes sociales, divulgación, socialización de información y apoyo periodístico, requerido en el marco de la estrategia de comunicaciones y prensa de la UAECOB."/>
        <s v="Prestación de servicios profesionales para apoyar a la Dirección en la elaboración, diseño y diagramación de piezas requeridas para los planes, programas, proyectos y procedimientos"/>
        <s v="Prestar servicios profesionales en la Dirección, en asuntos de comunicaciones y prensa, para la producción, diseño y edición de material audiovisual de la UAECOB."/>
        <s v="Prestar servicios profesionales especializados a la Dirección General de la UAECOB en la construcción ,acompañamiento, seguimiento y fortalecimiento de las estrategias de comunicación que adelante la entidad dentro del Distrito Capital"/>
        <s v="Prestación de servicios profesionales en asuntos de comunicaciones y prensa para apoyar las labores de reportería, periodismo y de divulgación de información y campañas, de acuerdo con la misionalidad de la UAECOB"/>
        <s v="Prestar servicios profesionales en comunicación y prensa para apoyar la producción y difusión de contenidos periodísticos y audiovisuales de la UAECOB"/>
        <s v="Prestar servicios a la Dirección General en la conducción, traslado y movilización de personal, equipos y materiales, garantizando el cumplimiento de las operaciones logísticas y misionales del Cuerpo Oficial de Bomberos de Bogotá"/>
        <s v="Prestación de servicios profesionales en asuntos de comunicaciones y prensa para revisar los procesos de comunicación de entidad con el fin de evaluar su eficacia interna y externa y detectar ineficiencias en los canales de comunicación"/>
        <s v="Prestación de servicios como operador logístico, relacionados con la organización, administración y ejecución de las diferentes temáticas que fortalezcan la misionalidad de la entidad a través de la protección de la vida, el medio ambiente y el patrimonio"/>
        <s v="SGH - Prestar sus servicios profesionales a la Subdirección de Gestión Humana de la UAE Cuerpo Oficial de Bomberos en el desarrollo de las actividades administrativas y de análisis relacionadas con la reorganización de conformación de las estaciones y grupos especializados como parte del fortalecimiento de la formación y la capacidad institucional."/>
        <s v="Prestación de servicios profesionales en asuntos de comunicaciones y prensa para detectar las necesidades de la Entidad y facilitar la inserción de nuevas estrategias de comunicación"/>
        <s v="Prestar servicios de apoyo técnico en las herramientas tecnologicas para el desarrollo de las estrategias de la Subdirección  Logística-SBLG"/>
        <s v="Prestar servicios de apoyo a la gestión en las actividades de soporte operacional de la UAECOB Subdirección Logística. SBLG"/>
        <s v="Prestar servicios de apoyo a la gestión en actividades administrativas y documentales que se desarrollen en la Subdirección Logística – SBLG&quot;."/>
        <s v="Prestación de servicios de apoyo a la gestión para realizar actividades documentales, administrativas relacionadas para el desarrollo de las estrategias de la Subdirección Logística. SBLG"/>
        <s v="Prestar servicios de apoyo a la gestión en el manejo de las herramientas tecnológicas en diligenciamiento, seguimiento y control de las herramientas de gestión asociadas a la mesa logística de la Subdirección Logística. – SBLG"/>
        <s v="SGH - 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
        <s v="SGH – Prestar servicios de apoyo a la gestión en la Subdirección de Gestión Humana,  para la organización, actualización, clasificación y sistematización de los expedientes de incapacidades, así como la consolidación de la información en los sistemas y bases de datos institucionales y demás actividades propias del área de nómina que le sean asignadas, de conformidad con los lineamientos y procedimientos definidos por la entidad."/>
        <s v="Prestación de servicios profesionales para apoyar en el análisis de información, reportes, y seguimientos relacionados con la atención de emergencias de la entidad y de los programas a cargo de la Subdirección Operativa-S.O."/>
        <s v="Prestar servicios profesionales para diseñar, implementar, generar las políticas y procedimientos y fortalecer la gestión y el gobierno de los datos institucionales en el marco de las funciones de la Dirección de Tecnologías de la Información y las Comunicaciones de la Unidad Administrativa Especial Cuerpo Oficial de Bomberos de Bogotá."/>
        <s v="Prestar servicios profesionales jurídicos al Área de Tecnologías de la Información y las Comunicaciones de la U.A.E. Cuerpo Oficial de Bomberos de Bogotá, para apoyar la planeación, estructuración, revisión y gestión de los procesos contractuales en todas sus fases, y adelantar las actuaciones jurídicas requeridas para garantizar la eficiencia y cumplimiento normativo de la gestión a cargo del área."/>
        <s v="Adición y prórroga No. 1 al contrato 698 de 2025 que tiene como objeto “Prestar el servicio y mantenimiento de equipos de higienización, desodorización y aromatización para la UAECOB-SGC&quot;"/>
        <s v="Prestación de servicios profesionales para apoyar las actividades jurídicas de la Subdirección de Gestión Corporativa-SGC"/>
        <s v="Prestación de servicios profesionales, en temas jurídicos de la gestión administrativa a cargo de la Subdirección de Gestión Corporativa.- SGC"/>
        <s v="Adición No. 1 al contrato 501 de 2025 que tiene como objeto “ Seleccionar propuesta para contratar con una o varias compañías de seguros legalmente autorizadas para funcionar en el país, los seguros patrimoniales, generales y personas requeridos para la adecuada protección de los bienes e intereses patrimoniales de la UNIDAD ADMINISTRATIVA ESPECIAL CUERPO OFICIAL BOMBEROS BOGOTA, así como de aquellos por los que sea o fuere legalmente responsable o le corresponda asegurar en virtud de disposición legal o contractual-SGC"/>
        <s v="Adición y prórroga No. 1 al contrato 578 de 2025 que tiene como objeto “ Contratar los seguros obligatorios &quot;SOAT&quot; para el parque automotor de propiedad de la Unidad Administrativa Especial Cuerpo Oficial de Bomberos Bogotá D.C y de aquellos por los cuales fuere legalmente responsable-SGC"/>
        <s v="Adición y prórroga No. 2 al contrato 597 de 2025  que tiene como objeto &quot; Contratar la prestación del servicio de aseo y cafetería incluido insumos para la UAE Cuerpo Oficial de Bomberos -SGC"/>
        <s v="Adición y prórroga No. 01 al contrato 524 de 2025 que tiene como objeto &quot;Mantenimiento preventivo y correctivo, que incluye el suministro de insumos y repuestos de las lavadoras y secadoras industriales ubicadas en las estaciones de bomberos de la UAE Cuerpo Oficial de Bomberos de Bogotá-SGC"/>
        <s v="Suministro de banderas y accesorios para las sedes UAECOB-SGC"/>
        <s v="Prestar servicios profesionales para el registro, actualización y reporte de los procesos y decisiones disciplinarias expedidas por la Oficina de Control Disciplinario Interno de la UAECOB en el aplicativo Sistema de Información Disciplinario (SID) ."/>
        <s v="Adición y prórroga al Contrato 175 de 2025 con objeto &quot;Prestar servicios profesionales especializados en el desarrollo de las actividades y de los diferentes procesos que tiene a su cargo y bajo su seguimiento la Dirección General de la UAE Cuerpo Oficial de Bomberos de Bogotá&quot;"/>
        <s v="Adición y prórroga al Contrato 460 de 2025 con objeto &quot;Prestar servicios profesionales especializados en el desarrollo de las actividades estrategicas de la Dirección General de la UAE Cuerpo Oficial de Bomberos de Bogotá&quot;"/>
        <s v="Adición y prórroga al Contrato 211 de 2025 con objeto &quot;Prestación de servicios profesionales en la Dirección en comunicaciones y prensa, para apoyar la difusión de la información al público interno y externo de la UAECOB&quot;"/>
        <s v="Adición y prórroga al Contrato 202 de 2025 con objeto &quot;Prestar servicios de apoyo para la gestión en asuntos de comunicaciones y prensa en la Dirección General, y demás acciones encaminadas al cumplimiento de las estrategias comunicacionales de la UAECOB&quot;"/>
        <s v="Adición y prórroga al Contrato 285 de 2025 con objeto &quot;Prestar apoyo técnico en la Dirección, en asuntos de comunicaciones y prensa, para la producción, diseño y edición de material audiovisual de la UAECOB&quot;"/>
        <s v="Adición y prórroga al Contrato 278 de 2025 con objeto &quot;Prestación de servicios como conductor en los diferentes recorridos de carácter operativo que se requieran en la Dirección General&quot;"/>
        <s v="Adición y prórroga al Contrato 356 de 2025 con objeto &quot;Prestación de servicios profesionales en asuntos de comunicaciones y prensa para apoyar la creación y divulgación audiovisual relacionada con la misionalidad de la UAECOB&quot;"/>
        <s v="Prestación de servicios de apoyo a la gestión en asuntos de comunicaciones y prensa para apoyar las labores de reportería, periodismo y de divulgación de información de acuerdo con la misionalidad de la UAECOB."/>
        <s v="Adición  y prorroga  CTO 479-2025   Contratar los servicios de recolección, manipulación, almacenamiento temporal, transporte y disposición final (destrucción o devolución) de pólvora, fuegos artificiales, globos y demás artículos pirotécnicos incautados por las autoridades competentes en el Distrito Capital&quot;_SGR."/>
        <s v="Prestar los servicios profesionales  en la Oficina de Control Interno para el desarrollo del Plan Anual de Auditorías."/>
        <s v="Prestar servicios de apoyo a la gestión en el desarrollo de las actividades y trámites administrativos y operativos relacionados con los procesos que se encuentran a cargo de la Subdirección Operativa de la UAECOB-SO."/>
        <s v="Prestar los servicios profesionales a la Subdirección Operativa de la UAECOB desde el componente jurídico, en los asuntos a cargo de la dependencia para el adecuado alcance de las metas e indicadores asignados a esta, brindando plena aplicación a la normatividad vigente-S.O."/>
        <s v="Prestar los servicios profesionales para  la Subdirección Operativa en el fortalecimiento de los procesos de intercambio y formación del personal operativo y administrativo, en articulación con las demás áreas de la entidad S.O."/>
        <s v="Adición al contrato de compraventa número UAECOB CONTRATO-696-2025, correspondiente a la ORDEN DE COMPRA 156891 de la Tienda Virtual del Estado Colombiano y cuyo objeto es: “Adquisición de herramientas de corte para la atención de emergencias para  la UAE Cuerpo Oficial de Bomberos de Bogota -S.O.”"/>
        <s v="SGH - INCENTIVOS"/>
        <s v="SGH – Prestar servicios profesionales a la Subdirección de Gestión Humana de la UAE Cuerpo Oficial de Bomberos de Bogotá D.C., para apoyar el fortalecimiento institucional, mediante la elaboración del diagnóstico de capacidades y la verificación, revisión y actualización del Modelo Operativo de Procesos (MOP), orientadas a la identificación de oportunidades de mejora en la gestión institucional."/>
        <s v=" Prestación de servicios de apoyo a la gestión en la Subdirección de Gestión Corporativa, en las actividades asociadas a los procesos y procedimientos del almacén de la Entidad.- SGC"/>
        <s v="SGH -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 "/>
        <s v="SGH - 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
        <s v="Prestación de servicios de apoyo para el desarrollo de las actividades y trámites administrativos y operativos relacionados con los procesos que se encuentran a cargo de la Subdirección Operativa-SO."/>
        <s v="Adición y Prórroga al contrato de prestación de servicios # 446-2025, cuyo objeto es: &quot;Prestar servicios de apoyo a la gestión en las actividades de monitoreo, seguimiento y reporte de información del Centro de Coordinación y Comunicaciones de la Subdirección Operativa&quot;."/>
        <s v="Prestar servicios profesionales para apoyar jurídicamente el seguimiento y la revisión de derechos de petición y demás requerimientos, así como en la revisión de documentación referida a procesos de contratación a cargo de la Subdirección Operativa S.O."/>
        <s v="Adición y prórroga al contrato No. 490 de 2025 cuyo objeto es: &quot;contratar el alquiler de equipos tecnológicos, periféricos y servicios complementarios para la U.A.E Cuerpo Oficial de bomberos de Bogota- TIC&quot;"/>
        <s v="Adición y prórroga al contrato No. 411 de 2025 cuyo objeto es: &quot;Contratar la prestación del servicio de monitoreo, control y seguimiento satelital a los vehículos de propiedad de la U.A.E. Cuerpo Oficial de Bomberos de Bogotá - TIC&quot;"/>
        <s v="Prestar servicio de apoyo a la gestión administrativa y operativa de los mantenimientos requeridos a los equipos menores y/o parque automotor de la Subdirección Logística - SBLG"/>
        <s v="Adición No. 1 al contrato 629 de 2025 que tiene como objeto “Prestar el servicio de vigilancia y seguridad privada en la modalidad de vigilancia fija, según especificaciones técnicas, en las instalaciones donde la UAE Especial Cuerpo Oficial de Bomberos requiera-SGC"/>
        <s v="Congelamiento recursos 5% proyecto 8126"/>
        <s v="Congelamiento recursos 5% proyecto 8173"/>
        <s v="SGH - Prestar servicios profesionales en la Subdirección de Gestión Humana, enfocados en el análisis de datos , estadística, gestión financiera  y apoyo a temas de proyección presupuestal en el marco de la estrategia de fortalecimiento institucional. "/>
        <s v="SGH - 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
        <s v="SGH - Prestar servicios profesionales en la Subdirección de Gestión Humana, enfocados al ajuste y actualización de los manuales de funciones, y demas documentos administrativos  y operativos de acuerdo a la planta propuesta, en el marco de la estrategia de fortalecimiento y rediseño institucional."/>
        <s v="Adición No. 2 y prórroga No. 3 al contrato 196 de 2025 que tiene como objeto &quot;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
        <s v="Suministro de materiales, equipos y herramientas para el mejoramiento integral de las instalaciones para la Unidad Administrativa Especial Cuerpo Oficial de Bomberos Bogotá -SGC"/>
        <s v="Adición y prórroga No. 1 al contrato 466 de 2026 que tiene como objeto &quot; Contratar la prestación del servicio de aseo y cafetería incluido insumos para la Unidad Administrativa Especial Cuerpo Oficial de Bomberos Bogotá -SGC"/>
        <s v="SGH - Utilización lista de elegibles CNSC para provisión de vacantes"/>
        <s v="SGH - Adición y prórroga al contrato 717-2025 cuyo objeto es&quot;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quot;."/>
        <s v="SGH -  Seleccionar una administradora de riesgos laborales (ARL) para la prevención, atención de accidentes de trabajo, enfermedades laborales de los funcionarios y contratistas de la Unidad Administrativa Especial Cuerpo Oficial de Bomberos de Bogotá, la asesoría, asistencia técnica del Sistema de Gestión de Seguridad y Salud en el Trabajo, establecida en la normatividad legal vigente de riesgos laborales."/>
        <s v="Adición y prórrroga al contrato 604-2025, cuyo objeto es: &quot;Adquisición de elementos de protección personal (E.P.P.) para la atención de emergencias de la UAE cuerpo oficial de bomberos de Bogotá&quot; lote v. trajes de fontanero&quot;"/>
        <s v="Adición y prórroga al contrato 692 de 2025 cuyo objeto es: &quot;Brindar apoyo en temas propios de gestión documental de expedientes físicos y de soporte administrativo que se requieran en las actividades desplegadas por la Oficina Jurídica&quot;."/>
        <s v="Adición y prórroga al contrato 702 de 2025 cuyo objeto es: &quot;Prestar los servicios profesionales jurídicos especializados para apoyar el desarrollo de las funciones de la Oficina Jurídica&quot;"/>
        <s v="Adición y prórroga al contrato 730 de 2025 cuyo objeto es: &quot;Prestar el servicio de apoyo técnico y operativo a la gestión de los procesos disciplinarios en la etapa de juzgamiento, mediante la ejecución de tareas administrativas, logísticas y de soporte documental en la Oficina Jurídica&quot;"/>
        <s v="Adición y prórroga al contrato 689 de 2025 cuyo objeto es: &quot;Prestar los servicios profesionales para apoyar las actividades propias de la gestión contractual a cargo de la Oficina Jurídica, en función de las necesidades identificadas por la entidad y con el propósito de garantizar el cumplimiento de su misionalidad.&quot;"/>
        <s v="Adición y prórroga al Contrato No. 363-2025 cuyo objeto es: Contratar los servicios de canales de datos dedicados para la UAE Cuerpo Oficial de Bomberos de Bogotá – TIC"/>
        <s v="Contratar la adquisición, renovación, implementación y soporte técnico de soluciones integrales de infraestructura tecnológica, seguridad perimetral, gestión de servicios TI y continuidad del negocio (Cloud &amp; Backup) para la Unidad Administrativa Especial Cuerpo Oficial de Bomberos de Bogotá"/>
        <s v="Pago pasivo contrato 815 de 2024 cuyo objeto es: &quot;Contratar el servicio de soporte y mantenimiento del sistema de control de acceso para los visitantes y los funcionarios de la U.A.E. Cuerpo Oficial Bomberos de Bogotá&quot;, Otro Si No. 01 de 2025."/>
        <s v="Adición No. 1 al contrato 709 de 2025 que tiene como objeto “Adquisicion de equipos electrodomésticos para las instalaciones de la UAE Cuerpo Oficial de Bomberos- SGC&quot;"/>
        <s v="Aunar esfuerzos técnicos, administrativos, financieros y tecnológicos para el diagnóstico, modernización y mejoramiento de la infraestructura tecnológica de la Unidad Administrativa Especial Cuerpo Oficial de Bomberos Bogotá ; el fortalecimiento de las prácticas de ciberseguridad y el acompañamiento integral para la certificación en la norma ISO 27001; la estructuración e implementación de la Arquitectura Empresarial; y el desarrollo e implementación de soluciones tecnológicas colaborativas, de conformidad con los estudios previos y anexo técnico"/>
        <s v="Adquisición de elementos de apoyo didáctico y pedagógico para actividades, programas y campañas requeridas en la Subdirección de Gestión del Riesgo_SGR”"/>
        <s v="Adición y prórroga 2 al contrato No. 411 de 2025 cuyo objeto es: &quot;Contratar la prestación del servicio de monitoreo, control y seguimiento satelital a los vehículos de propiedad de la U.A.E. Cuerpo Oficial de Bomberos de Bogotá - TIC&quot;"/>
        <s v="Adicion y prorroga al contrato 610-2025 cuyo objeto es: &quot;Suministro de alimentación e hidratación para el cuerpo operativo en la atención de emergencias, entrenamientos, capacitaciones y actividades de prevención.-SBLG&quot;"/>
        <s v="Adquisición de agente encapsulador, para apagar incendios de baterías de iones de litio-SBLG"/>
        <s v="Contratar el suministro de raciones para la atención de emergencias-SBLG"/>
        <s v="Adición No. 1 al contrato 766 de 2024 que tiene como objeto “Elaboración de estudios y diseños técnicos para la construcción de la estación de bomberos de Ferias B-7 de la UAE Cuerpo Oficial de Bomberos de Bogotá – SGC&quot;"/>
        <s v="Construcción de la estación  Ferias  B-7  UAE Cuerpo Oficial de Bomberos de Bogotá – SGC"/>
        <s v="Interventoría técnica, administrativa, financiera, contable, jurídica, ambiental  y de Seguridad y Salud en el Trabajo para la construcción de la estación de bomberos Ferias B7 UAE Cuerpo Oficial de Bomberos de Bogotá – SGC"/>
        <s v="Adecuación de la nueva estación de bomberos de la UAE Cuerpo Oficial de Bomberos de Bogotá – SGC"/>
        <s v="Interventoría técnica, administrativa, financiera, contable, jurídica, ambiental  y de Seguridad y Salud en el Trabajo para la Adecuación de la Nueva Estación de bomberos de la UAE Cuerpo Oficial de Bomberos de Bogotá – SGC"/>
        <s v="Realizar la adecuación y mejoramiento de las instalaciones de La Unidad Administrativa Especial Cuerpo Oficial de Bomberos de Bogotá D.C. – SGC.C"/>
        <s v="Interventoría técnica, administrativa, financiera, contable, jurídica, ambiental y de Seguridad y Salud en el Trabajo para realizar la adecuación y mejoramiento de las instalaciones de La Unidad Administrativa Especial Cuerpo Oficial de Bomberos de Bogotá D.C. – SGC."/>
        <s v="Reconocimiento y pago Pasivo Exigible contrato de interventoria No 760 de 2024 suscrito con CONSULTORIA ESTRUCTURAL Y DE CONSTRUCCIO N S A S , cuyo objeto es Interventoría técnica, administrativa, financiera, contable, jurídica y ambiental para la elaboración de estudios y diseños técnicos para la construcción de la estación de Bomberos de Ferias B-7 de la UAE Cuerpo Oficial de Bomberos de Bogotá – SGC Reconoce el valor de $40.032.337"/>
        <s v="Reconocimiento y pago Pasivo Exigible contrato de consultoria No 766 de 2024 suscrito con GRUPO M&amp;M CONSULTORIA SAS , cuyo objeto es Elaboración de estudios y diseños técnicos para la construcción de la estación de bomberos de Ferias B-7 de la UAE Cuerpo Oficial de Bomberos de Bogotá – SGC, Reconoce el valor de $135.000.000 "/>
        <s v="Reconocimiento y pago Pasivo Exigible contrato de consultoria No 537 de 2022 suscrito con SOLUCIONES INTEGRALES DE INGENIERIA SA., cuyo objeto es  Interventoría técnica, administrativa, financiera, contable, jurídica y ambiental para la elaboración de estudios y diseños técnicos para la construcción de la estación de Bomberos de Caobos Salazar B-13 de la UAE Cuerpo Oficial de Bomberos de Bogotá – SGC, Reconoce el valor de $11.378.345"/>
        <s v="Reconocimiento y pago Pasivo Exigible FERIAS "/>
        <s v="Adición No. 1 al contrato 538 de 2025 que tiene como objeto “Realizar el mantenimiento preventivo, correctivo de puertas automatizadas para las salas de máquinas de las estaciones de la UAE Cuerpo Oficial de Bomberos-SGC"/>
        <s v="Adición y prorroga No. 1 al contrato 713 de 2025 que tiene como objeto “Adquisición de elementos de menaje para la UAECOB-SGC&quot;"/>
        <s v="Adquisición de semovientes caninos para el grupo BRAE, destinados al entrenamiento de búsqueda y localización cinotécnica   para la atención de emergencias de la UAE Cuerpo Oficial de Bomberos de Bogota, s.o."/>
        <s v="Adicion y prorroga al contrato 684-2025 cuyo objeto es: &quot;Suministro de herramientas especializadas, equipos, accesorios y otros elementos de ferretería para garantizar la preparación y atención de emergencias de la U.A.E. Cuerpo Oficial de Bomberos de Bogotá – SBLG&quot;."/>
        <s v="Prestación del servicio de mantenimiento preventivo y correctivo de los equipos de respiración autónoma interspiro propiedad de la UAECOB, incluido el suministro de repuestos, insumos mano de obra especializada –SBLG"/>
        <s v="Adición y prórroga del contrato 253-2025 cuyo objeto es: Contratar el servicio de soporte y mantenimiento del sistema de gestión documental para la UAE Cuerpo Oficial de Bomberos de Bogotá- TIC."/>
        <s v="Adición y prórroga del Contrato 202-2026 cuyo objeto es: Prestar servicios profesionales jurídicos para apoyar la instrucción y demás actuaciones que deban surtirse en los procesos disciplinarios adelantados por la Oficina de Control Disciplinario Interno."/>
        <s v="Contratar la adquisición, renovación y  suscripciones de licencia Microsoft y modulos de seguridad y vulnerabilidad para la U.A.E. Cuerpo Oficial de Bomberos de Bogotá - TIC"/>
        <s v="Contratar el servicio de actualización y soporte de licenciamiento ArcGIS para la U.A.E. Cuerpo Oficial de Bomberos de Bogotá.- TIC"/>
        <s v="Suministro de consumibles de impresión para el adecuado funcionamiento de las impresoras destinadas a cada una de las sedes de la UAE Cuerpo Oficial de Bomberos de Bogotá."/>
        <s v="Contratar la renovación de garantía y soporte de fabrica de los equipos activos que hacen parte de la infraestructura tecnológica de la U.A.E. Cuerpo Oficial de Bomberos de Bogotá."/>
        <s v="Contratar el servicio de acceso y soporte de la plataforma Wildfire Solution, para el fortalecimiento del los procesos de monitorio de incendios forestales y alertas tempranas de variabilidad climática, en cumplimiento de los objetivos misionales de la U.A.E Cuerpo Oficial de Bomberos"/>
        <s v="Prestación de servicios profesionales para realizar  el seguimiento y reporte de las actividades de los programas a cargo  de la Subdirección Operativa, S.O."/>
        <s v="Prestar los servicios de apoyo al proceso de comunicaciones en emergencias del centro de coordinación y comunicaciones (c.c.c.), para el desarrollo de los programas a cargo de la Subdirección Operativa-S.O."/>
        <s v="Prestación de servicios profesionales a la Subdirección Operativa,  en el componente jurídico, para el adecuado alcance de las metas e indicadores asignados, brindando plena aplicación a la normatividad vigente-S.O."/>
        <s v="Prestar los servicios profesionales para realizar el análisis de información, reportes, documentos técnicos y demás productos relacionados con la atención de emergencias,  de los  programas y metas a cargo de la Subdirección  Operativa-S.O."/>
        <s v="Prestar los servicios de  apoyo para el proceso de comunicaciones en emergencias del centro de coordinación y comunicaciones (c.c.c.), para el desarrollo de los programas a cargo de la Subdirección Operativa-S.O."/>
        <s v="ADICIÓN Y PRÓRROGA AL CONTRATO DE PRESTACIÓN DE SERVICIOS #699-2025, cuyo objeto es: &quot;Prestación de servicios de apoyo al proceso de comunicaciones en emergencias del centro de coordinación y comunicaciones (c.c.c.), para el desarrollo de los programas a cargo de la Subdirección Operativa-S.O.&quot;"/>
        <s v="Prestar los servicios de apoyo para el desarrollo de las actividades y trámites administrativos, relacionados con los procesos de la Subdirección Operativa-SO."/>
        <s v="ADICIÓN Y PRÓRROGA AL CONTRATO DE PRESTACIÓN DE SERVICIOS #446-2026, cuyo objeto es: &quot;Prestar servicios profesionales para apoyar jurídicamente el seguimiento y la revisión de derechos de petición y demás requerimientos, así como en la revisión de documentación referida a procesos de contratación a cargo de la Subdirección Operativa S.O.&quot;"/>
        <s v="ADICIÓN Y PRÓRROGA AL CONTRATO DE PRESTACIÓN DE SERVICIOS # 114-2026, cuyo objeto es: &quot;Prestación de servicios profesionales para brindar el apoyo administrativo de las gestiones  de la Subdirección, así como proyectar las respuestas a las solicitudes de carácter interno o externo para  el desarrollo de los programas a cargo de la Subdirección Operativa-S.O.&quot;"/>
        <s v="ADICIÓN Y PRÓRROGA AL CONTRATO DE PRESTACIÓN DE SERVICIOS # 152-2026, cuyo objeto es: Prestación de servicios profesionales para apoyar las gestiones de carácter contractual en sus diferentes etapas y las gestiones administrativas a cargo, para el desarrollo de los programas de la Subdirección operativa-S.O."/>
        <s v="ADICIÓN Y PRÓRROGA AL CONTRATO DE PRESTACIÓN DE SERVICIOS # 089-2026, cuyo objeto es: &quot;Prestación de servicios profesionales para realizar el seguimiento, verificación, control y diligenciamiento de los requerimientos propios, en los sistemas de información de la Entidad, para el desarrollo de los programas de la Subdirección Operativa-S.O&quot;"/>
        <s v="ADICIÓN Y PRÓRROGA AL CONTRATO DE PRESTACIÓN DE SERVICIOS # 139-2026, cuyo objeto es: &quot;Prestación de servicios profesionales para atender las actividades de bienestar de los caninos y los animales rescatados o recuperados que atiende el grupo BRAE, para el desarrollo de los programas a cargo de la Subdirección Operativa-S.O.&quot;"/>
        <s v="ADICIÓN Y PRÓRROGA AL CONTRATO DE PRESTACIÓN DE SERVICIOS # 148-2026, cuyo objeto es: &quot;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quot;"/>
        <s v="ADICIÓN Y PRÓRROGA AL CONTRATO DE PRESTACIÓN DE SERVICIOS # 188-2026, cuyo objeto es: &quot;Prestación de servicios profesionales para la elaboración, diagramación de piezas gráficas con estilos de textos e informes requeridos frente a los procesos y procedimientos, para el desarrollo de los programas de la Subdirección Operativa-S.O.&quot;"/>
        <s v="ADICIÓN Y PRÓRROGA AL CONTRATO DE PRESTACIÓN DE SERVICIOS # 239-2026, cuyo objeto es: &quot;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quot;"/>
        <s v="ADICIÓN Y PRÓRROGA AL CONTRATO DE PRESTACIÓN DE SERVICIOS # 292-2026, cuyo objeto es: &quot;Prestación de servicios profesionales para la elaboración de informes o documentos técnicos, infografías, reportes y consolidación de indicadores relacionados con los procesos, y procedimientos, para el desarrollo de los programas de la Subdirección Operativa-S.O.&quot;"/>
        <s v="ADICIÓN Y PRÓRROGA AL CONTRATO DE PRESTACIÓN DE SERVICIOS # 260-2026, cuyo objeto es: &quot;Prestación de servicios profesionales para atender las actividades de bienestar de los caninos y los animales rescatados o recuperados que  atiende el grupo BRAE, para el desarrollo de los programas a cargo de la Subdirección Operativa-S.O.&quot;"/>
        <s v="ADICIÓN Y PRÓRROGA AL CONTRATO DE PRESTACIÓN DE SERVICIOS # 063-2026, cuyo objeto es: &quot;Prestación de servicios profesionales para ejecutar los aspectos jurídicos en las diferentes modalidades de contratación que requiera la Subdirección operativa para el cumplimiento de su misionalidad y de los programas a cargo-S.O.&quot;"/>
        <s v="ADICIÓN Y PRÓRROGA AL CONTRATO DE PRESTACIÓN DE SERVICIOS # 053-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057-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094-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062-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050-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078-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160-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092-2026, cuyo objeto es: &quot;Prestación de servicios de apoyo para ejecutar las actividades administrativas, trámite, seguimiento y verificación de solicitudes recibidas en el canal de comunicación de gestión operativa para el desarrollo de los programas de la Subdirección Operativa-S.O.&quot;"/>
        <s v="ADICIÓN Y PRÓRROGA AL CONTRATO DE PRESTACIÓN DE SERVICIOS # 098-2026, cuyo objeto es: &quot;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quot;"/>
        <s v="ADICIÓN Y PRÓRROGA AL CONTRATO DE PRESTACIÓN DE SERVICIOS # 131-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117-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120-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149-2026, cuyo objeto es:   &quot;Prestación de servicios de apoyo para desarrollar y mantener las condiciones básicas de bienestar de los caninos y animales rescatados o recuperados que atiende el grupo BRAE, para la gestión de los programas a cargo de la Subdirección Operativa-S.O.&quot;"/>
        <s v="ADICIÓN Y PRÓRROGA AL CONTRATO DE PRESTACIÓN DE SERVICIOS # 211-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051-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121-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105-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208-2026, cuyo objeto es: &quot;Prestación de servicios de apoyo para desarrollar y mantener las condiciones básicas de bienestar de los caninos y animales rescatados o recuperados que atiende el grupo BRAE, para la gestión de los programas a cargo de la Subdirección Operativa-S.O.&quot;"/>
        <s v="ADICIÓN Y PRÓRROGA AL CONTRATO DE PRESTACIÓN DE SERVICIOS # 217-2026, cuyo objeto es:  &quot;Prestación de servicios para la gestión administrativa y documental realizando los reportes requeridos para el desarrollo de los programas a cargo de la Subdirección Operativa-S.O.&quot;"/>
        <s v="ADICIÓN Y PRÓRROGA AL CONTRATO DE PRESTACIÓN DE SERVICIOS # 256-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345-2026, cuyo objeto es:  &quot;Prestación de servicios para realizar la gestión administrativa requerida en la estación de bomberos asignada, para el desarrollo de los programas a cargo de la Subdirección Operativa-S.O.&quot;"/>
        <s v="ADICIÓN Y PRÓRROGA AL CONTRATO DE PRESTACIÓN DE SERVICIOS # 101-2026, cuyo objeto es: Prestación de servicios de apoyo al proceso de comunicaciones en emergencias del centro de coordinación y comunicaciones (c.c.c.), para el desarrollo de los programas a cargo de la Subdirección Operativa-S.O."/>
        <s v="ADICIÓN Y PRÓRROGA AL CONTRATO DE PRESTACIÓN DE SERVICIOS # 132-2026, cuyo objeto es: Prestación de servicios de apoyo al proceso de comunicaciones en emergencias del centro de coordinación y comunicaciones (c.c.c.), para el desarrollo de los programas a cargo de la Subdirección Operativa-S.O."/>
        <s v="ADICIÓN Y PRÓRROGA AL CONTRATO DE PRESTACIÓN DE SERVICIOS # 134-2026, cuyo objeto es: Prestación de servicios de apoyo al proceso de comunicaciones en emergencias del centro de coordinación y comunicaciones (c.c.c.), para el desarrollo de los programas a cargo de la Subdirección Operativa-S.O."/>
        <s v="ADICIÓN Y PRÓRROGA AL CONTRATO DE PRESTACIÓN DE SERVICIOS # 135-2026, cuyo objeto es: Prestación de servicios de apoyo al proceso de comunicaciones en emergencias del centro de coordinación y comunicaciones (c.c.c.), para el desarrollo de los programas a cargo de la Subdirección Operativa-S.O."/>
        <s v="ADICIÓN Y PRÓRROGA AL CONTRATO DE PRESTACIÓN DE SERVICIOS # 175-2026, cuyo objeto es: Prestación de servicios de apoyo al proceso de comunicaciones en emergencias del centro de coordinación y comunicaciones (c.c.c.), para el desarrollo de los programas a cargo de la Subdirección Operativa-S.O."/>
        <s v="Adición y prórroga del Contrato 732-2025 cuyo objeto “Prestar el servicio de instalación, alineación, balanceo y conexos, incluyendo el suministro de llantas a los vehículos del parque automotor de la U.A.E. Cuerpo Oficial de Bomberos de Bogotá - SBLG.”"/>
        <s v="Adición y prórroga del Contrato 467 de 2025, cuyo objeto “Contratar el servicio de revisión técnico mecánica y de emisión de gases contaminantes para los vehículos que forman parte del parque automotor de la Unidad Administrativa Especial Cuerpo Oficial de Bomberos de Bogotá - UAECOB-SBLG”"/>
        <s v="Adición y prórroga al Contrato 678 de 2025 con objeto &quot;Prestación de servicios profesionales a la gestión en la Dirección para el acompañamiento en las labores administrativas en asuntos de comunicaciones y prensa de la UAECOB&quot;"/>
        <s v="Adición y Prórroga CONTRATO DE PRESTACION DE SERVICIOS 560 DE 2025 cuyo objeto es &quot;SGH -Contratar la realización de los exámenes Médicos Ocupacionales para el personal de la UAE Cuerpo Oficial de Bomberos de Bogotá&quot;"/>
        <s v="SGH - Prestar los servicios de capacitación, formación y entrenamiento mediante la realización de cursos para soporte operacional, dirigidos al personal operativo y a los grupos especializados de la UAE del Cuerpo Oficial de Bomberos Bogotá, con el fin de fortalecer las competencias técnicas y la capacidad de respuesta ante emergencias, de conformidad con las necesidades institucionales."/>
        <s v="Adición y prórroga No. 1 al contrato 315 de 2026 que tiene como objeto &quot; Prestación de servicios profesionales para la implementación, consolidación, seguimiento y reporte de los lineamientos ambientales establecidos en el Plan Institucional de Gestión Ambiental (PIGA) en cada una de las sedes de la UAE Cuerpo Oficial de Bomberos Bogotá-SGC."/>
        <s v="Adición No. 1  prórroga No. 3 al contrato 703 de 2025 con objeto&quot; Adquisición de elementos para el fortalecimiento de la imagen institucional y la identidad visual de la UAECOB-SGC."/>
        <s v="Adición No. 1 prórroga No. 3 al contrato 721 de 2025 con objeto &quot;Adquisición de mobiliario y elementos para la dotación de las instalaciones de la UAE Cuerpo Oficial de Bomberos Bogotá- SGC."/>
        <s v="Reconocimiento y pago Pasivo Exigible contrato de consultoria No 569 de 2023 suscrito con INGENIERIA DE BOMBAS Y PLANTAS S.A.S.,  cuyo objeto es Mantenimiento correctivo y/o preventivo, suministros y repuestos de los equipos hidroneumáticos, motobombas eléctricas, bombas sumergibles, tableros de control y fuerza y demás equipos de bombeo instalados en las estaciones de bomberos de la UAE Cuerpo oficial de Bomberos -SGC,"/>
        <s v="Adquisición de herramientas, equipo y accesorios para el desarrollo de actividades de reduccion del riesgo adelantados por la Subdirección de Gestión del Riesgo_SGR"/>
        <s v="Contratar el servicio de soporte y mantenimiento del sistema de gestión documental  para la U.A.E. Cuerpo Oficial de Bomberos de Bogotá- TIC"/>
        <s v="Prestar servicios profesionales para apoyar la gestión, seguimiento y fortalecimiento de los servicios tecnológicos que respaldan el funcionamiento institucional en las sedes y puntos de atención de la U.A.E. Cuerpo Oficial de Bomberos de Bogotá D.C., a cargo del Área de Tecnologías de la Información y las Comunicaciones."/>
        <s v="Prestar servicios profesionales para apoyar la revisión, seguimiento y fortalecimiento funcional del Sistema Integrado de Administración de Personal – SIAP, a cargo del Área de Tecnologías de la Información y las Comunicaciones de la U.A.E. Cuerpo Oficial de Bomberos de Bogotá"/>
        <s v="Adición y prórroga al contrato No. 01 de 2026 cuyo objeto es: &quot;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quot;"/>
        <s v="Adición y prórroga al contrato No. 84 de 2026 cuyo objeto es: 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
        <s v="Prestar servicios de apoyo a la gestión para acompañar la revisión, organización y validación de información asociada a las herramientas tecnológicas a cargo del Área de Tecnologías de la Información y las Comunicaciones de la U.A.E. Cuerpo Oficial de Bomberos de Bogotá."/>
        <s v="Adición y prórroga al contrato No. 90 de 2026 cuyo objeto es: Prestar los servicios profesionales en apoyo a la estructuración e implementación, de las herramientas misionales, creadas como soporte a los procesos y procedimientos de la U.A.E. Cuerpo Oficial de Bomberos de Bogotá."/>
        <s v="Prestar servicios profesionales para apoyar el seguimiento, fortalecimiento y mejora funcional de las herramientas misionales que sirven de soporte a los procesos y procedimientos de la U.A.E. Cuerpo Oficial de Bomberos de Bogotá."/>
        <s v="Prestar servicios de apoyo a la gestión para atender, registrar y hacer seguimiento a los requerimientos de soporte técnico asociados a los servicios tecnológicos del Área de Tecnologías de la Información y las Comunicaciones de la U.A.E. Cuerpo Oficial de Bomberos de Bogotá."/>
        <s v="Adición y prórroga al contrato No. 158 de 2026 cuyo objeto es: Prestar servicios profesionales para apoyar la implementación, seguimiento y fortalecimiento del Sistema de Gestión de Seguridad de la Información (SGSI) y de la política de Gobierno Digital de la UAE Cuerpo Oficial de Bomberos de Bogotá"/>
        <s v="Adición y prórroga al contrato No. 85 de 2026 cuyo objeto es: Prestar servicios profesionales, orientados al fortalecimiento de los procesos de planeación, estructuración, revisión, trámite y seguimiento de la gestión contractual y administrativa del área de tecnología de la información y las comunicaciones de la U.A.E Cuerpo Oficial de Bomberos de Bogotá D.C."/>
        <s v="Adición y prórroga al contrato No. 374 de 2026 cuyo objeto es: 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
        <s v="Adición y prórroga al contrato No. 118 de 2026 cuyo objeto es: 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
        <s v="Adición y prórroga al contrato No. 10 de 2026 cuyo objeto es: 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
        <s v="Adicion y prórroga al contrato No. 36 de 2026 cuyo objeto es: Prestar servicios profesionales orientados al fortalecimiento, administración y soporte de los sistemas, plataformas, infraestructura tecnológica y servicios informáticos a cargo de la Dirección de Tics de la U.A.E Cuerpo Oficial de Bomberos de Bogotá D.C"/>
        <s v="Adicion y prorroga al contrato No. 156 de 2026 cuyo objeto es: Prestar los servicios de apoyo a la gestión para desarrollar actividades de soporte técnico nivel (1 y 2) que requiera el área de Tecnologías de la Información y las Comunicaciones de la U.A.E. Cuerpo Oficial de Bomberos Bogotá"/>
        <s v="Adición y prórroga al contrato No. 240 de 2026 cuyo objeto es:  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
        <s v="Adición y prórroga al contrato No. 247 de 2026 cuyo objeto es: 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
        <s v="Prestar servicios profesionales jurídicos al Área de Tecnologías de la Información y las Comunicaciones de la U.A.E. Cuerpo Oficial de Bomberos de Bogotá, para apoyar la planeación, revisión y gestión contractual de los procesos a cargo del área."/>
        <s v="Adición y prórroga al contrato 335 de 2026 cuyo objeto es: &quot;Prestar servicios profesionales para apoyar en la estructuración de las acciones de mejora, elaboración de informes y soporte de las funciones administrativas y de mejora&quot;"/>
        <s v="Adicion y prorroga cto 032-2026 Prestar servicios profesionales para apoyar la planeación y gestión de las  estrategias de reducción y/o conocimiento del riesgo  para la Subdirección de Gestión del Riesgo._SGR"/>
        <s v="Adicion y prorroga cto 167-2026  Prestar servicios profesionales en  los componentes tecnológicos e informáticos relacionados con los aspectos misionales de la Subdirección de Gestión del Riesgo._SGR"/>
        <s v="Adicion y prorroga cto 047-2026 Prestar servicios profesionales para la gestión misional  mediante la estructuración y seguimiento de procesos contractuales y asuntos jurídicos de la Subdirección de Gestión del Riesgo_SGR"/>
        <s v="Adicion y prorroga cto 350-2026 Prestar servicios profesionales para la gestión misional en sus componentes técnico, administrativo y financiero de la Subdirección de Gestión del Riesgo_SGR. "/>
        <s v="Adicion y prorroga cto 038-2026 Prestar servicios profesionales  liderando las actividades del proceso de inspecciones técnicas de la subdireccion de gestion del riesgo.._SGR"/>
        <s v="Adicion y prorroga cto 219-2026 Prestar  servicios profesionales en las actividades relacionadas con la emision de conceptos a cargo de la Subdirección de Gestión del Riesgo._SGR"/>
        <s v="Adicion y prorroga cto 104-2026 Prestar  servicios profesionales en las actividades relacionadas con la emision de conceptos a cargo de la Subdirección de Gestión del Riesgo._SGR"/>
        <s v="Adicion y prorroga cto 048-2026 Prestarservicios profesionales en las actividades relacionadas con la emision de conceptos a cargo de la Subdirección de Gestión del Riesgo._SGR"/>
        <s v="Adicion y prorroga cto 244-2026 Prestarservicios profesionales en las actividades relacionadas con la emision de conceptos a cargo de la Subdirección de Gestión del Riesgo._SGR"/>
        <s v="Adicion y prorroga cto 349-2026 Prestarservicios profesionales en las actividades relacionadas con la emision de conceptos a cargo de la Subdirección de Gestión del Riesgo._SGR"/>
        <s v="Adicion y prorroga cto 238-2026 Prestarservicios profesionales en las actividades relacionadas con la emision de conceptos a cargo de la Subdirección de Gestión del Riesgo._SGR"/>
        <s v="Adicion y prorroga cto 346-2026 Prestarservicios profesionales en las actividades relacionadas con la emision de conceptos a cargo de la Subdirección de Gestión del Riesgo._SGR"/>
        <s v="Adicion y prorroga cto 248-2026 Prestar  servicios de apoyo tecnico para realizar las inspecciones relacionadas con la emision de conceptos a cargo de la Subdirección de Gestión del Riesgo._SGR"/>
        <s v="Adicion y prorroga cto 106-2026 Prestar  servicios de apoyo tecnico para realizar las inspecciones relacionadas con la emision de conceptos a cargo de la Subdirección de Gestión del Riesgo._SGR"/>
        <s v="Adicion y prorroga cto 043-2026 Prestar  servicios de apoyo tecnico para realizar las inspecciones relacionadas con la emision de conceptos a cargo de la Subdirección de Gestión del Riesgo._SGR"/>
        <s v="Adicion y prorroga cto 274-2026 Prestar  servicios de apoyo tecnico para realizar las inspecciones relacionadas con la emision de conceptos a cargo de la Subdirección de Gestión del Riesgo._SGR"/>
        <s v="Adicion y prorroga cto 183-2026 Prestar  servicios de apoyo tecnico para realizar las inspecciones relacionadas con la emision de conceptos a cargo de la Subdirección de Gestión del Riesgo._SGR"/>
        <s v="Adicion y prorroga cto 184-2026 Prestar  servicios de apoyo tecnico para realizar las inspecciones relacionadas con la emision de conceptos a cargo de la Subdirección de Gestión del Riesgo._SGR"/>
        <s v="Adicion y prorroga cto 447-2026  Prestar  servicios de apoyo tecnico para realizar las inspecciones relacionadas con la emision de conceptos a cargo de la Subdirección de Gestión del Riesgo._SGR"/>
        <s v="Adicion y prorroga cto 441-2026 Prestar  servicios de apoyo tecnico para realizar las inspecciones relacionadas con la emision de conceptos a cargo de la Subdirección de Gestión del Riesgo._SGR"/>
        <s v="Adicion y prorroga cto 246-2026 Prestar servicios profesionales para la gestión misional  mediante la estructuración y seguimiento de procesos contractuales y asuntos jurídicos de la Subdirección de Gestión del Riesgo_SGR"/>
        <s v="Adicion y prorroga cto 376-2026 Prestar servicios profesionales en las actividades de monitoreo del riesgo para la Subdirección de Gestión del Riesgo._SGR"/>
        <s v=" Prestar servicios profesionales liderando las actividades de Programas y Campañas de Prevención para la Subdirección de Gestión del Riesgo._SGR"/>
        <s v="Adicion y prorroga cto 174-2026  Prestar servicios profesionales en las actividades de Programas y Campañas de Prevención para la Subdirección de Gestión del Riesgo._SGR"/>
        <s v="  Prestar  servicios profesionales  en las actividades de proyeccion e innovacion para la Subdirección de Gestión del Riesgo._SGR"/>
        <s v=" Prestar servicios de apoyo en las actividades de Programas y Campañas de Prevención para la Subdirección de Gestión del Riesgo. _SGR"/>
        <s v="Adicion y prorroga cto 187-2026 Prestar servicios profesionales en las actividades de monitoreo del riesgo para la Subdirección de Gestión del Riesgo._SGR"/>
        <s v="Adición No.1 y prórroga No.2 al contrato 723 de 2025 que tiene como objeto “Actualización de las transferencias, repuestos y redes de la infraestructura de las Plantas Eléctricas de las edificaciones de la Unidad Administrativa Especial del Cuerpo Oficial de Bomberos Bogotá D.C -SGC"/>
        <s v="Prestar servicios profesionales a la Oficina Asesora de Planeación para apoyar la implementación, seguimiento y fortalecimiento de las políticas del Modelo Integrado de Planeación y Gestión – MIPG, así como de los procesos institucionales asignados en el marco de la gestión institucional."/>
        <s v="Adición y prórroga al contrato 189 de 2026 cuyo objeto es: Prestar servicios profesionales para la gestión, formulación, actualización y seguimiento de los proyectos de inversión asignados, en el marco de la política de Gestión Presupuestal y Eficiencia del Gasto Público del Modelo Integrado de Planeación y Gestión - MIPG."/>
        <s v="Adición y prórroga al contrato 294 de 2026 cuyo objeto es: Prestar servicios de apoyo a la gestión administrativa para la ejecución de actividades asistenciales, logísticas y de gestión documental, requeridas para la implementación del Sistema de Gestión de la Calidad en el marco del Modelo Integrado de Planeación y Gestión - MIPG."/>
        <s v="Adición y prórroga al contrato 133 de 2026 cuyo objeto es: 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
        <s v="Adición y prórroga al contrato 141 de 2026 cuyo objeto es: 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
        <s v="Adición y prórroga al contrato 192 de 2026 cuyo objeto es: 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
        <s v="Adición y prórroga al contrato 186 de 2026 cuyo objeto es: 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
        <s v="Prestar servicios profesionales a la Oficina Asesora de Planeación para acompañar la gestión de los procesos asignados, orientada al fortalecimiento organizacional, así como apoyar la implementación y seguimiento de las políticas de Gestión de la Información Estadística y Racionalización de Trámites, en el marco del Modelo Integrado de Planeación y Gestión – MIPG."/>
        <s v="Adición y prórroga al contrato 030 de 2026 cuyo objeto es: 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
        <s v="Adición y prórroga al contrato 298 de 2026 cuyo objeto es: 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
        <s v="Prestar servicios profesionales para apoyar al Jefe de la Oficina Asesora de Planeación en asuntos estratégicos de la gestión administrativa de la UAECOB."/>
        <s v="Adicion y prorroga cto 375-2026 Prestar servicios profesionales en los procesos de formacion y capacitacion de la subdirección de gestión del riesgo._SGR"/>
        <s v="Adicion y prorroga cto 237-2026 Prestar servicios profesionales en las actividades de identificacion y caracterizacion  de escenarios  de riesgos a cargo de la Subdirección de Gestión del Riesgo._SGR"/>
        <s v="Adicion y prorroga cto 352-2026Prestar servicios de apoyo en las actividades de Programas y Campañas de Prevención para la Subdirección de Gestión del Riesgo. _SGR"/>
        <s v="Adicion y prorroga cto 301-2026Prestar servicios de apoyo en las actividades de Programas y Campañas de Prevención para la Subdirección de Gestión del Riesgo. _SGR"/>
        <s v="Adicion y prorroga cto 046-2026 prestar servicios profesionales liderando las actividades de monitoreo del riesgo de la subdirecion  de gestión del riesgo_SGR"/>
        <s v="Adición y prorroga al contrato 596-2025 Cuyo objeto es: &quot;Contratar el suministro de alimentación para los caninos del cuerpo oficial y animales rescatados por la U.A.E. del Cuerpo Oficial de Bomberos de Bogotá –  SBLG&quot;"/>
        <s v="Adicion y prorroga 2 al contrato 610-2025 cuyo objeto es: &quot;Suministro de alimentación e hidratación para el cuerpo operativo en la atención de emergencias, entrenamientos, capacitaciones y actividades de prevención.-SBLG&quot;"/>
        <s v="Adición y prorroga al contrato 19-2026 cuyo objeto es: &quot;Prestar servicios profesionales de caracter tecnologico apoyando la estructuración, elaboración, manejo y optimización de las herramientas tecnológicas a cargo de la Subdirección Logística – SBLG.&quot;"/>
        <s v="Prestación de servicios profesionales en la Dirección en comunicaciones y prensa, para apoyar la difusión de la información al público interno y externo de la UAECOB."/>
        <s v="Prestación de servicios profesionales en asuntos de comunicaciones para realizar el cubrimiento periodístico, fotográfico y audiovisual de las actividades operativas y misionales de la UAECOB, así como la elaboración de contenidos informativos para su difusión."/>
        <s v="Adición al contrato 608-2025 cuyo objeto es: &quot;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quot;"/>
        <s v="Adición  CONTRATO DE PRESTACION DE SERVICIOS 458 DE 2026 cuyo objeto es &quot;SGH - Contratar la Prestación de Servicios para desarrollar el Plan de Bienestar de la UAE Cuerpo Oficial de Bomberos para la Vigencia 2026&quot;"/>
        <s v="SGH - Contratar los servicios de aplicación, análisis y entrega de resultados de la Batería de Riesgo Psicosocial, en cumplimiento de la Resolución 2764 de 2022 o normatividad vigente, a los funcionarios y contratistas de la UAE Cuerpo Oficial de Bomberos de Bogotá"/>
        <s v="Adición y prórroga al contrato 143 de 2026 cuyo objeto es: Prestar servicios profesionales para brindar apoyo jurídico en la gestión contractual y administrativa de la Oficina Asesora de Planeación, de acuerdo con los lineamientos internos y en el marco del Modelo Integrado de Planeación y Gestión - MIPG."/>
        <s v="Adición y prórroga al contrato 150 de 2026 cuyo objeto es: Prestar servicios profesionales para el desarrollo de actividades orientadas a la implementación de las políticas establecidas en el marco del Modelo Integrado de Planeación y Gestión - MIPG, liderado por la Oficina Asesora de Planeación."/>
        <s v="Adición y prórroga al contrato 007 de 2026 cuyo objeto es: 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
        <s v="Adición y prórroga No. 1 al contrato 438 de 2026 que tiene como objeto&quot;Prestación de servicios profesionales en la Subdirección de Gestión Corporativa en las actividades relacionadas con MIPG-SGC"/>
        <s v="Prestar los servicios profesionales para apoyar las actividades propias de la gestión precontractual, contractual y postcontractual de los diferentes procesos de contratación y aspectos legales, _x000a_para el desarrollo de las estrategias y programas en el marco del cumplimiento  misional."/>
        <s v="Adquisición de elementos de protección personal (E.P.P.) para la atención de emergencias de la UAE Cuerpo Oficial de Bomberos de Bogotá"/>
        <s v="Adicion y prorroga cto 281-2026 Prestar servicios de apoyo como conductor a las acciones misionales de la Subdirección de Gestión del Riesgo."/>
        <s v="Adicion y prorroga cto 243-2026 Prestar servicios de apoyo para el seguimiento y respuesta de requerimientos ciudadanos relacionados con la misionalidad de la Subdirección de Gestión del Riesgo_SGR"/>
        <s v="Adicion y prorroga cto  265-2026 Prestar servicios profesionales en las actividades de Programas y Campañas de Prevención para la Subdirección de Gestión del Riesgo._SGR"/>
        <s v="Adicion y prorroga cto  397-2026 Prestar servicios profesionales en las actividades de identificacion y caracterizacion  de escenarios  de riesgos a cargo de la Subdirección de Gestión del Riesgo._SGR"/>
        <s v="Adicion y prorroga cto  369-2026  Prestar servicios profesionales en las actividades de identificacion y caracterizacion  de escenarios  de riesgos a cargo de la Subdirección de Gestión del Riesgo._SGR"/>
        <s v="Adicion y prorroga cto  59-2026 Prestar servicios profesionales en las actividades de monitoreo del riesgo para la Subdirección de Gestión del Riesgo._SGR"/>
        <s v="Adicion y prorroga cto  179-2026 Prestar  servicios profesionales  en las actividades de proyeccion e innovacion para la Subdirección de Gestión del Riesgo._SGR"/>
        <s v="Prestación de servicios profesionales para liderar y gestionar el Plan Acción Operativo PAO, informes técnicos, campañas de comunicación interna sobre la implementación de los sistemas de información de emergencia y demás temas operativos, con el fin de aportar al desarrollo de los programas de la Subdirección Operativa-S.O. "/>
        <s v="Prestación de servicios profesionales para apoyar  la elaboracion, seguimiento y verificación  a la información a través de los medios tecnológicos  para el cumplimiento de las metas y programas a cargo de la Subdirección Operativa"/>
        <s v="Adiciòn y pròrroga al contrato 390 de 2026 cuyo objeto es: &quot;Prestar los servicios de apoyo para las gestiones administrativas requeridas en la Oficina Jurídica&quot;."/>
        <s v="Adiciòn y pròrroga al contrato 404 de 2026 cuyo objeto es: &quot;Prestar servicios profesionales para apoyar en la estructuración de las acciones de mejora, seguimiento  a la gestión contractual de la Entidad y demás procedimientos, en el marco de las funciones de la Oficina Jurídica&quot;"/>
        <s v="Prestar los servicios profesionales jurídicos especializados para orientar y apoyar los procesos de contratación en sus diferentes etapas adelantados por la Unidad Administrativa Especial Cuerpo Oficial de Bomberos de Bogotá, tendientes a garantizar las necesidades propias de la entidad"/>
        <s v="Prestar los servicios profesionales para apoyar las actividades propias de la gestión precontractual, contractual y postcontractual de los diferentes procesos de contratación y aspectos legales, en el marco de las necesidades identificadas por la entidad y para el cumplimiento de la misionalidad propia de esta"/>
        <s v="Prestar servicios profesionales jurídicos para orientar y apoyar los procesos de contratación gestionados en la entidad, en el marco de las actividades propias de la gestión contractual, con el objetivo de garantizar el cumplimiento de las necesidades de la UAECOB."/>
        <s v="Prestar los servicios profesionales para apoyar las actividades propias de la gestión contractual de la UAECOB, en función de las necesidades identificadas por la entidad y con el propósito de garantizar el cumplimiento de su misionalidad."/>
        <s v="Prestar servicios profesionales en materia administrativa,optimizando los procesos de la dependencia a través de la gestión de herramientas tecnológicas y documentales con las que se cuenten a la Subdirección Logística – SBLG."/>
        <s v="Prestar servicios de apoyo a la gestión en actividades administrativas y transversales para el desarrollo de las estrategías de la Subdirección Logística - SBLG"/>
        <s v="Prestar servicios profesionales especializados para apoyar la gestión contractual de la UAECOB, mediante la elaboración, revisión y trámite de los documentos requeridos en las etapas precontractuales de los procesos de selección, contribuyendo a la adecuada estructuración de la contratación y al cumplimiento de las metas y programas institucionales."/>
        <s v="Prestar servicios profesionales de carácter jurídico para apoyar y fortalecer la gestión institucional de la UAECOB, contribuyendo al desarrollo de las actividades propias de la entidad y al cumplimiento de sus metas, planes y programas."/>
        <s v="Prestar servicios profesionales jurídicos para apoyar el desarrollo de las actuaciones procesales y procedimentales de la UAECOB, contribuyendo al cumplimiento de las metas, planes, programas y proyectos institucionales."/>
        <s v="Prestar servicios profesionales para apoyar la gestión de la información presupuestal de la UAECOB, mediante la elaboración de informes reglamentarios para los entes de control, respuestas a la ciudadanía y demás reportes de gestión requeridos, contribuyendo al cumplimiento de las metas y programas de la entidad."/>
        <s v="Prestar servicios de apoyo técnico y operativo para la gestión de los procesos disciplinarios en la etapa de juzgamiento, mediante el desarrollo de actividades administrativas, logísticas y de soporte documental en la UAECOB, contribuyendo al cumplimiento de los objetivos institucionales."/>
        <s v="Adicion y prorroga cto 304-2026 Prestar  servicios de apoyo tecnico para realizar las inspecciones relacionadas con la emision de conceptos a cargo de la Subdirección de Gestión del Riesgo._SGR"/>
        <s v="Adicion y prorroga cto 269-2026 Prestar servicios profesionales  liderando los procesos de formacion y capacitacion de la subdirección de gestión del riesgo._SGR"/>
        <s v=" Adicion y prorroga cto 460-2026 Prestar servicios de apoyo como conductor a las acciones misionales de la Subdirección de Gestión del Riesgo."/>
        <s v=" Adicion y prorroga cto 216-2026 Prestar servicios profesionales liderando las actividades de identificacion y caracterizacion  de escenarios  de riesgos a cargo de la Subdirección de Gestión del Riesgo._SGR"/>
        <s v=" Adicion y prorroga cto 107-2026 Prestar servicios apoyo técnico para el desarrollo de los contenidos graficos, piezas comunicativa y de imagen institucional para la Subdirección de Gestión del riesgo._SGR"/>
        <s v=" Adicion y prorroga cto  327-2026 Prestar  servicios de apoyo tecnico para realizar las inspecciones relacionadas con la emision de conceptos a cargo de la Subdirección de Gestión del Riesgo._SGR"/>
        <s v="Prestar los servicios profesionales para apoyar las actividades propias de la gestión precontractual, contractual y postcontractual de los diferentes procesos de contratación y aspectos legales que adelanta la UAECOB, en el marco de las necesidades identificadas por la entidad y para el cumplimiento de la misionalidad propia de esta"/>
        <s v="Adición y prórroga al contraro 083 de 2026 con objeto &quot;Prestar servicios profesionales jurídicos en la Dirección General de la UAECOB en la revisión, gestión y seguimiento de temas a cargo de la dirección, contratación y estratégicos de la misionalidad de la Entidad&quot;"/>
        <s v="Adición y prórroga al contrato 210 de 2026 con objeto &quot;Prestación de servicios profesionales en asuntos de comunicaciones y prensa para detectar las necesidades de la Entidad y facilitar la inserción de nuevas estrategias de comunicación&quot;"/>
        <s v="SGH-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
        <s v="SGH - Prestar servicios profesionales para apoyar la gestión y optimización de los trámites de ingreso y retiro del personal de planta de la UAE Cuerpo Oficial de Bomberos de Bogotá, orientados al fortalecimiento de las capacidades operativas y la eficiencia en la gestión del talento humano de la entidad"/>
        <s v="SGH-Prestar servicios profesionales en la Subdirección de Gestión Humana para apoyar el análisis de cargas laborales, la propuesta de reorganización de la planta de personal y la actualización de los manuales específicos de funciones y competencias laborales, orientados a fortalecer los programas de formación y entrenamiento de la de la UAE Cuerpo Oficial de Bomberos de Bogotá D.C."/>
        <s v="SGH - Adición y Prorroga al contrato 330-2026 cuyo objeto es &quot;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quot;"/>
        <s v="SGH - Adición y Prorroga al contrato 459-2026, cuyo objeto es &quot;Prestar servicios profesionales en la Subdirección de Gestión Humana, enfocados al ajuste y actualización de los manuales de funciones, y demás documentos administrativos y operativos de acuerdo a la planta propuesta, en el marco de la estrategia de fortalecimiento y rediseño institucional&quot;"/>
        <s v="SGH - Prestar servicios profesionales para apoyar la gestión integral del ausentismo, recobro de incapacidades y actividades conexas en la Subdirección de Gestión Humana, con el fin de salvaguardar la disponibilidad, salud laboral y continuidad del servicio, sirviendo de soporte al fortalecimiento institucional y al desarrollo de los procesos de capacitación y formación de los servidores."/>
        <s v="SGH-Prestar servicios profesionales en la Subdirección de Gestión Humana de la UAE Cuerpo Oficial de Bomberos de Bogotá, para apoyar las actividades relacionadas con la administración de personal, orientadas a optimizar el seguimiento de las situaciones administrativas del capital humano, garantizando la disponibilidad y la participación efectiva de los servidores en los programas institucionales de formación, capacitación y entrenamiento operativo."/>
        <s v="SGH- Prestar servicios profesionales para apoyar a la Subdirección de Gestión Humana en la gestión, ejecución y evaluación de los programas de medicina preventiva del SG-SST, promoviendo la salud integral del talento humano como soporte fundamental para el desarrollo seguro de sus competencias en los planes institucionales de formación y capacitación."/>
        <s v="SGH - Prestar servicios de apoyo a la gestión en la Subdirección de Gestión Humana para la ejecución de las actividades de seguridad e higiene industrial del SG-SST, promoviendo la protección del talento humano, como soporte indispensable para el desarrollo seguro de las competencias del personal vinculado a los planes de formación y capacitación institucional."/>
        <s v="SGH - Prestar servicios profesionales en la Subdirección de Gestión Humana de la UAE Cuerpo Oficial de Bomberos de Bogotá, para apoyar el desarrollo de productos y piezas comunicativas requeridas por la dependencia, promoviendo el fortalecimiento del capital humano mediante la divulgación efectiva de los planes de formación, capacitación misional y estrategias de bienestar y salud ocupacional."/>
        <s v="SGH - Prestar servicios profesionales en la Subdirección de Gestión Humana para la estructuración, revisión y seguimiento de protocolos y políticas de desarrollo del talento humano, promoviendo estándares de calidad orientados al fortalecimiento de las capacidades institucionales y al desarrollo integral de los planes de capacitación y entrenamiento."/>
        <s v="SGH - Prestar servicios profesionales para apoyar a la Subdirección de Gestión Humana en las actividades de desarrollo organizacional, actualización de registros y optimización del clima y ambiente laboral, como estrategia indispensable para el fortalecimiento del talento humano y el soporte de su bienestar integral dentro de los planes sectoriales de capacitación y formación de la entidad."/>
        <s v="SGH - Prestar servicios profesionales para apoyar a la Subdirección de Gestión Humana en la formulación, mejora, verificación y análisis  de documentos técnicos de necesidades y diagnóstico organizacional, promoviendo estándares de calidad que faciliten la articulación y fortalecimiento del talento humano con las estrategias institucionales de capacitación y formación "/>
        <s v="SGH - Prestar servicios de apoyo a la gestión en la Subdirección de Gestión Humana mediante la ejecución de actividades relacionadas con la actualización, custodia y manejo del archivo de gestión de la dependencia, orientados a garantizar y fortalecer los programas institucionales de capacitación y formación del Cuerpo Oficial de Bomberos de Bogotá D.C."/>
        <s v="SGH - Prestar servicios profesionales para apoyar las estrategias de comunicación interna, externa y cultura organizacional en la Subdirección de Gestión Humana, mediante el desarrollo de acciones comunicativas y de sensibilización que promuevan la apropiación de los planes de capacitación, formación técnica y bienestar integral de la entidad."/>
        <s v="SGH - Prestar servicios profesionales jurídicos en la Subdirección de Gestión Humana para el análisis, viabilidad y ejecución de los actos administrativos y gestiones legales del desarrollo organizacional y reorganización de la planta, propendiendo por la adecuación legal de los perfiles requeridos en las estrategias sectoriales de entrenamiento técnico y fortalecimiento de capacidades."/>
        <s v="SGH - Prestar servicios profesionales en la Subdirección de Gestión Humana en el desarrollo de las actividades derivadas de la actuación del Comité de Mujer y Género, mediante la ejecución de estrategias de inclusión y enfoque diferencial que fortalezcan la cultura organizacional y complementen los planes de formación y capacitación misional de la entidad."/>
        <s v="SGH - Prestar servicios profesionales en la Subdirección de Gestión Humana para el desarrollo y evaluación de las estrategias de control del riesgo psicosocial del SG-SST, así como el desarrollo de actividades en materia de seguridad y salud en el trabajo, con el objetivo de fortalecer los programasde formación y capacitación de la entidad."/>
        <s v="SGH - Prestar servicios profesionales para apoyar a la Subdirección de Gestión Humana en la ejecución del SG-SST y el seguimiento de los programas de vigilancia epidemiológica, como soporte estratégico de las competencias y procesos de formación y capacitación."/>
        <s v="SGH - Adición y prorroga Contrato 461-2026, cuyo objeto es &quot;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quot;"/>
        <s v="SGH - Adición y prorroga Contrato 434-2026, cuyo objeto es &quot;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quot;"/>
        <s v="SGH - Adición y prorroga Contrato 435-2026, cuyo objeto es &quot;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quot;"/>
        <s v="SGH- Prestar servicios de apoyo a la gestión para acompañar a la Subdirección de Gestión Humana de la Unidad Administrativa Especial Cuerpo Oficial de Bomberos de Bogotá D.C. en la ejecución de las actividades relacionadas con el Plan de Bienestar e Incentivos, contribuyendo al fortalecimiento de los programas de formación y capacitación de la entidad"/>
        <s v="SGH - Prestar servicios de apoyo a la gestión para acompañar a la Subdirección de Gestión Humana de la Unidad Administrativa Especial Cuerpo Oficial de Bomberos de Bogotá D.C. en la proyección y elaboración de actas técnicas de las sesiones en las que ejerza la Secretaría Técnica y de aquellas requeridas para el cumplimiento de sus funciones, contribuyendo al fortalecimiento de los programas de formación y capacitación de la entidad"/>
        <s v="SGH -Prestar servicios profesionales especializados para acompañar a la Subdirección de Gestión Humana de la Unidad Administrativa Especial Cuerpo Oficial de Bomberos de Bogotá en el desarrollo de las actividades relacionadas con el plan de auditorías internas y externas de los procesos, procedimientos y contratos a cargo de la dependencia, contribuyendo al fortalecimiento de los programas de formación y capacitación de la entidad"/>
        <s v="SGH - Prestar servicios profesionales jurídicos en la Subdirección de Gestión Humana, para apoyar el desarrollo de las actuaciones legales y administrativas relacionadas con los procesos de nómina y el recobro de incapacidades, orientados a garantizar el blindaje jurídico, la mitigación del desgaste del capital humano y la disponibilidad del personal de planta en los programas institucionales de formación, capacitación y entrenamiento técnico"/>
        <s v="SGH - Adición y prorroga contrato 127_2026, cuyo objeto es &quot;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quot;"/>
        <s v="SGH - Prestar servicios profesionales especializados de carácter jurídico a la Subdirección de Gestión Humana de la Unidad Administrativa Especial Cuerpo Oficial de Bomberos de Bogotá D.C. para atender los requerimientos relacionados con los comités institucionales, la Comisión de Personal, las mesas sindicales, la atención de solicitudes de los órganos de control, autoridades administrativas y judiciales, y la gestión administrativa de los procesos disciplinarios, contribuyendo al fortalecimiento de los programas de formación y capacitación de la entidad"/>
        <s v="SGH - Prestar servicios profesionales a la Subdirección de Gestión Humana de la Unidad Administrativa Especial Cuerpo Oficial de Bomberos de Bogotá para apoyar el cumplimiento de las actividades del Sistema de Gestión de Seguridad y Salud en el Trabajo (SG-SST), en la línea de medicina preventiva, mediante la construcción, ejecución, seguimiento y evaluación de sus programas, contribuyendo al fortalecimiento de los programas de formación y capacitación de la entidad"/>
        <s v="SGH - Prestar servicios profesionales a la Subdirección de Gestión Humana de la Unidad Administrativa Especial Cuerpo Oficial de Bomberos de Bogotá para acompañar la planeación, trámite y seguimiento de los aspectos presupuestales, financieros y contractuales a cargo de la dependencia, contribuyendo al fortalecimiento de los programas de formación y capacitación de la entidad"/>
        <s v="SGH -Prestar servicios profesionales a la Subdirección de Gestión Humana de la Unidad Administrativa Especial Cuerpo Oficial de Bomberos de Bogotá D.C. mediante la gestión contractual y presupuestal, asegurando el cumplimiento de la normatividad vigente, la adecuada planeación, ejecución y control de los recursos asignados, y contribuyendo al fortalecimiento de los programas de formación y capacitación de la entidad"/>
        <s v="SGH - Prestar servicios profesionales especializados para apoyar a la Subdirección de Gestión Humana de la Unidad Administrativa Especial Cuerpo Oficial de Bomberos de Bogotá D.C., mediante el seguimiento, coordinación y control de las actividades de carácter transversal de los procesos a cargo de la dependencia, especialmente las orientadas al fortalecimiento de los programas de formación y capacitación de la entidad"/>
        <s v="SGH - Adición y prorroga contrato 24-2026, cuyo objeto es &quot;Prestar sus servicios profesionales especializados para apoyar a la Subdirección de Gestión Humana de la UAE Cuerpo Oficial de Bomberos de Bogotá D.C., mediante el seguimiento y apoyo a la coordinación, control del desarrollo de actividades de carácter transversal en los procesos a cargo de la dependencia, en especial aquellos relacionados con el fortalecimiento de los procesos de formación, con el fin de contribuir a la eficiencia, calidad y mejora continua de la gestión institucional.&quot;"/>
        <s v="SGH - Prestar servicios profesionales a la Subdirección de Gestión Humana de la Unidad Administrativa Especial Cuerpo Oficial de Bomberos de Bogotá para apoyar el proceso de liquidación de demandas y conciliaciones administrativas, así como el proceso de recobro de incapacidades, contribuyendo al fortalecimiento de los programas de formación y capacitación de la entidad"/>
        <s v="SGH - Adición y prorroga contrato 232-2026, cuyo objeto es &quot;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quot;"/>
        <s v="SGH -Prestar servicios de apoyo a la gestión en la Subdirección de Gestión Humana de la Unidad Administrativa Especial Cuerpo Oficial de Bomberos de Bogotá D.C. para apoyar la administración y aplicación de los instrumentos archivísticos vigentes en el archivo de gestión de la dependencia, contribuyendo al fortalecimiento de los programas de formación y capacitación de la entidad"/>
        <s v="SGH - Prestar servicios profesionales a la Subdirección de Gestión Humana de la Unidad Administrativa Especial Cuerpo Oficial de Bomberos de Bogotá para apoyar la consolidación, ejecución, administración, seguimiento y evaluación del Sistema de Gestión de Seguridad y Salud en el Trabajo (SG-SST), en la línea de seguridad e higiene industrial, contribuyendo al fortalecimiento de los programas de formación y capacitación de la entidad"/>
      </sharedItems>
    </cacheField>
    <cacheField name="Modalidad de Selección" numFmtId="0">
      <sharedItems/>
    </cacheField>
    <cacheField name="tipo de Contrato (TH talento humano - B/S bienes y/o servicios)" numFmtId="0">
      <sharedItems count="2">
        <s v="TH"/>
        <s v="BS"/>
      </sharedItems>
    </cacheField>
    <cacheField name="Tipo de Contratación" numFmtId="0">
      <sharedItems/>
    </cacheField>
    <cacheField name="Mes estimado de inicio de ejecución" numFmtId="0">
      <sharedItems/>
    </cacheField>
    <cacheField name="plazo ejec Meses" numFmtId="1">
      <sharedItems containsSemiMixedTypes="0" containsString="0" containsNumber="1" containsInteger="1" minValue="0" maxValue="24"/>
    </cacheField>
    <cacheField name="mas plazo ejec Días (si aplica)" numFmtId="0">
      <sharedItems containsSemiMixedTypes="0" containsString="0" containsNumber="1" containsInteger="1" minValue="0" maxValue="26"/>
    </cacheField>
    <cacheField name="Valor apropiacion vigencia actual" numFmtId="164">
      <sharedItems containsSemiMixedTypes="0" containsString="0" containsNumber="1" containsInteger="1" minValue="0" maxValue="6914369000"/>
    </cacheField>
    <cacheField name="¿vigencia futuras?" numFmtId="166">
      <sharedItems/>
    </cacheField>
    <cacheField name="Dependencia Solicitante" numFmtId="0">
      <sharedItems count="21">
        <s v="Dirección Tic"/>
        <s v="Oficina Asesora de Planeación"/>
        <s v="Oficina de Control Disciplinario Interno"/>
        <s v="Oficina de Control Interno"/>
        <s v="Oficina Juridica"/>
        <s v="Sub. Gestión Humana"/>
        <s v="Sub. Logística"/>
        <s v="Sub. Operativa"/>
        <s v="Sub. Gestión Riesgos"/>
        <s v="Sub. Gestión Corporativa"/>
        <s v="Dirección"/>
        <s v="Dirección comunicaciones y Prensa"/>
        <s v="Dirección Tic congelamiento"/>
        <s v="Sub. Gestión Corporativa congelamiento"/>
        <s v="Oficina Asesora de Planeación congelamiento"/>
        <s v="Dirección comunicaciones y Prensa congelamiento"/>
        <s v="Dirección Congelamiento"/>
        <s v="Oficina de Control Disciplinario Interno congelamiento"/>
        <s v="Oficina de Control Interno congelamiento"/>
        <s v="Oficina Juridica congelamiento"/>
        <s v="Sub. Gestión Humana congelamiento"/>
      </sharedItems>
    </cacheField>
    <cacheField name="Responsable del Proceso" numFmtId="0">
      <sharedItems/>
    </cacheField>
    <cacheField name="Proyecto y nombre Asociado" numFmtId="0">
      <sharedItems count="4">
        <s v="8126-Fortalecimiento institucional de la UAECOB para un gobierno confiable Bogotá D.C."/>
        <s v="131- Funcionamiento"/>
        <s v="8173-Modernización de las capacidades del Cuerpo Oficial de Bomberos Bogotá D.C."/>
        <s v="N/A"/>
      </sharedItems>
    </cacheField>
    <cacheField name="Gerente del Proyecto Asociado" numFmtId="0">
      <sharedItems/>
    </cacheField>
    <cacheField name="Fuente de Recursos" numFmtId="0">
      <sharedItems count="6">
        <s v="1-100-I087 VA-Sobretasa Bomberil"/>
        <s v="1-100-F001 VA-Recursos distrito"/>
        <s v="1-601-I037 PAS-Crédito"/>
        <s v="1-100-F039-VA-Crédito"/>
        <s v="N/A"/>
        <s v="1-601-F001 PAS-Otros distrito"/>
      </sharedItems>
    </cacheField>
    <cacheField name="Código UNSPSC (cada código separado por ;)" numFmtId="1">
      <sharedItems containsMixedTypes="1" containsNumber="1" containsInteger="1" minValue="10101500" maxValue="90121800" longText="1"/>
    </cacheField>
    <cacheField name="Meta Proyecto de Inversión" numFmtId="0">
      <sharedItems longText="1"/>
    </cacheField>
    <cacheField name="meta objeto" numFmtId="0">
      <sharedItems/>
    </cacheField>
    <cacheField name="meta objeto2" numFmtId="0">
      <sharedItems/>
    </cacheField>
    <cacheField name="Bogotá camina segura" numFmtId="0">
      <sharedItems/>
    </cacheField>
    <cacheField name="Sector_Programa MGA" numFmtId="0">
      <sharedItems/>
    </cacheField>
    <cacheField name="BPIN (AÑO+COD_PROYECTO)" numFmtId="0">
      <sharedItems containsMixedTypes="1" containsNumber="1" containsInteger="1" minValue="20240207" maxValue="20240255"/>
    </cacheField>
    <cacheField name="Producto PMR" numFmtId="0">
      <sharedItems containsMixedTypes="1" containsNumber="1" containsInteger="1" minValue="14" maxValue="16"/>
    </cacheField>
    <cacheField name="Descripción Producto PMR" numFmtId="0">
      <sharedItems/>
    </cacheField>
    <cacheField name="PMR conca" numFmtId="0">
      <sharedItems/>
    </cacheField>
    <cacheField name="Producto MGA" numFmtId="0">
      <sharedItems/>
    </cacheField>
    <cacheField name="Descripción Producto MGA" numFmtId="0">
      <sharedItems/>
    </cacheField>
    <cacheField name="concatenarMGA" numFmtId="0">
      <sharedItems/>
    </cacheField>
    <cacheField name="PM MGA conca" numFmtId="0">
      <sharedItems/>
    </cacheField>
    <cacheField name="Código de proyecto de inversión, asociado a productos PMR y MGA" numFmtId="0">
      <sharedItems count="17">
        <s v="O23011745992024020711007"/>
        <s v="NANANAN/AN/A"/>
        <s v="O23011745992024020713031"/>
        <s v="O23011745992024020713023"/>
        <s v="O23011745992024020708016"/>
        <s v="O23011745032024025507002"/>
        <s v="O23011745032024025509004"/>
        <s v="O23011745032024025512004"/>
        <s v="O23011745032024025504004"/>
        <s v="O23011745032024025510004"/>
        <s v="O23011745032024025505035"/>
        <s v="O23011745032024025506035"/>
        <s v="O23011745032024025516018"/>
        <s v="O23011745032024025514014"/>
        <s v="O23011745032024025514015"/>
        <s v="O23011745032024025508031_"/>
        <s v="O23011745992024020713019"/>
      </sharedItems>
    </cacheField>
    <cacheField name="codigo PEP" numFmtId="0">
      <sharedItems count="17">
        <s v="PM/0131/0111/45990070207"/>
        <s v="N/A"/>
        <s v="PM/0131/0113/45990310207"/>
        <s v="PM/0131/0113/45990230207"/>
        <s v="PM/0131/0108/45990160207"/>
        <s v="PM/0131/0107/45030020255"/>
        <s v="PM/0131/0109/45030040255"/>
        <s v="PM/0131/0112/45030040255"/>
        <s v="PM/0131/0104/45030040255"/>
        <s v="PM/0131/0110/45030040255"/>
        <s v="PM/0131/0105/45030350255"/>
        <s v="PM/0131/0106/45030350255"/>
        <s v="PM/0131/0116/45030180255"/>
        <s v="PM/0131/0114/45030140255"/>
        <s v="PM/0131/0114/45030150255"/>
        <s v="PM/0131/0108/45030310255"/>
        <s v="PM/0131/0113/45990190207"/>
      </sharedItems>
    </cacheField>
    <cacheField name="POSPRE" numFmtId="164">
      <sharedItems count="37">
        <s v="O232020200991191 Servicios administrativos relacionados con los trabajadores estatales"/>
        <s v="O232020200883132 Servicios de soporte en tecnologías de la información (TI)"/>
        <s v="O232020200883159 Otros servicios de alojamiento y suministro de infraestructura en tecnología de la información (TI)"/>
        <s v="O21202020080383141 Servicios de diseño y desarrollo de aplicaciones en tecnologías de la información (TI)"/>
        <s v="O21202020080484290 Otros servicios de telecomunicaciones vía Internet"/>
        <s v="O21202020080787130 Servicios de mantenimiento y reparación de computa"/>
        <s v="No Aplica"/>
        <s v="O2320202010 Viáticos de los funcionarios en comisión"/>
        <s v="O23201010030202 Máquinas herramientas y sus partes, piezas y accesorios"/>
        <s v="O232020200992913 Servicios de educación para la formación y el trabajo"/>
        <s v="O2320201003023229906 Libros publicados en fascículos, folletos, hojas sueltas e impresos similares"/>
        <s v="O23202020088714102 Servicio de mantenimiento y reparación de vehículos automóviles"/>
        <s v="O2320201003063611101 Llantas de caucho para automóviles"/>
        <s v="O2320201003053543003 Aditivos para gasolina, aceites minerales y combustible en general"/>
        <s v="O23201010030208 Otra maquinaria para usos especiales y sus partes y piezas"/>
        <s v="O232020200883590 Otros servicios veterinarios"/>
        <s v="O2320201002092929012 Partes y accesorios para artículos de protección personal"/>
        <s v="O232020200663393 Otros servicios de comidas contratadas"/>
        <s v="O23202020088715602 Servicio de mantenimiento y reparación de equipos de fuerza hidráulica y de potencia neumática, bombas, compresores y válvulas"/>
        <s v="O2120201002082823609    Uniformes de trabajo"/>
        <s v="O232020200667230 Servicio de almacenamiento para mercancías voluminosas"/>
        <s v="O232020200888215 Servicios de confección de artículos con materiales textiles"/>
        <s v="O23202010033899920 Artículos varios de publicidad y propaganda"/>
        <s v="O232020200885250 Servicios de protección (guardas de seguridad)"/>
        <s v="O2320202005040554590 Otros servicios especializados de la construcción"/>
        <s v="O232020200885330 Servicios de limpieza general"/>
        <s v="O232020200887151 Servicios de mantenimiento y reparación de electrodomésticos"/>
        <s v="O2320101004010102 Muebles del tipo utilizado en la oficina"/>
        <s v="O23201010030401 Motores, generadores y transformadores eléctricos y sus partes y piezas"/>
        <s v="O2320202005040654612 Servicios de instalación de alarmas contra incendios"/>
        <s v="O232020200885961 Servicios de organización y asistencia de convenciones"/>
        <s v="O2320201002072719002 Estandartes y banderas"/>
        <s v="O232020200883141 Servicios de diseño y desarrollo de aplicaciones en tecnologías de la información (TI)"/>
        <s v="O232020200991121 Servicios de la administración pública relacionados con la educación"/>
        <s v="O2320201003073722102 Utensilios de loza para mesa y la cocina"/>
        <s v="O232020200661114 Comercio al por mayor (excepto el realizado a cambio de una retribución o por contrata) de animales vivos, incluidas las mascotas"/>
        <s v="O2320201003023262002 Carteles y avisos"/>
      </sharedItems>
    </cacheField>
    <cacheField name="Si Secop / No Secop" numFmtId="0">
      <sharedItems/>
    </cacheField>
    <cacheField name="Objeto de contratacion CDP"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8">
  <r>
    <x v="0"/>
    <x v="0"/>
    <s v="09 - contratación directa"/>
    <x v="0"/>
    <s v="25 - contrato de prestacion de servicios profesionales"/>
    <s v="ENERO"/>
    <n v="11"/>
    <n v="0"/>
    <n v="120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1-TH-8126-5-Prestar servicios profesionales especializado estableciendo lineamientos en el  seguimiento y fortalecimiento de los procesos, proyectos y contratos tecnológicos a cargo del área de Tecnologías de la Información y las Comunicaciones de la U.A.E. Cuerpo Oficial de Bomberos de Bogotá."/>
  </r>
  <r>
    <x v="1"/>
    <x v="1"/>
    <s v="09 - contratación directa"/>
    <x v="0"/>
    <s v="25 - contrato de prestacion de servicios profesionales"/>
    <s v="ENERO"/>
    <n v="6"/>
    <n v="0"/>
    <n v="45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2-TH-8126-5-Brindar apoyo profesional en la planeación, control y seguimiento del presupuesto asignado al área de Tecnologías de la Información y las Comunicaciones, garantizando  que los recursos se asignen conforme a las metas establecidas  y asignadas en el plan de desarrollo adoptado, para el cumplimiento de la misionalidad."/>
  </r>
  <r>
    <x v="2"/>
    <x v="2"/>
    <s v="09 - contratación directa"/>
    <x v="0"/>
    <s v="25 - contrato de prestacion de servicios profesionales"/>
    <s v="ENERO"/>
    <n v="6"/>
    <n v="0"/>
    <n v="33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3-TH-8126-4-Prestar servicios profesionales orientadas al soporte, mantenimiento funcional y aseguramiento de la disponibilidad de los servicios tecnológicos que respaldan el funcionamiento institucional en sus diferentes sedes y puntos de atención, a cargo  del área de tecnología de la información y las comunicaciones de la U.A.E Cuerpo Oficial de Bomberos de Bogotá D.C."/>
  </r>
  <r>
    <x v="3"/>
    <x v="3"/>
    <s v="09 - contratación directa"/>
    <x v="0"/>
    <s v="25 - contrato de prestacion de servicios profesionales"/>
    <s v="ENERO"/>
    <n v="6"/>
    <n v="0"/>
    <n v="57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4-TH-8126-4-Prestar los servicios profesionales para realizar las actividades tendientes a soportar el Sistema Integrado de Administración de Personal - SIAP  a cargo del área de Tecnologías de la Información y las Comunicaciones de la U.A.E. Cuerpo Oficial de Bomberos Bogotá"/>
  </r>
  <r>
    <x v="4"/>
    <x v="4"/>
    <s v="09 - contratación directa"/>
    <x v="0"/>
    <s v="25 - contrato de prestacion de servicios profesionales"/>
    <s v="ENERO"/>
    <n v="12"/>
    <n v="0"/>
    <n v="936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5-TH-8126-5-Prestar servicios profesionales apoyando los lineamientos tecnológicos necesarios  para la administración y gestión de los servicios desarrollados por el  área de Tecnologías de la Información y las Comunicaciones de la U.A.E. Cuerpo Oficial de Bomberos Bogotá."/>
  </r>
  <r>
    <x v="5"/>
    <x v="5"/>
    <s v="09 - contratación directa"/>
    <x v="0"/>
    <s v="25 - contrato de prestacion de servicios profesionales"/>
    <s v="ENERO"/>
    <n v="10"/>
    <n v="0"/>
    <n v="78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6-TH-8126-5-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
  </r>
  <r>
    <x v="6"/>
    <x v="6"/>
    <s v="09 - contratación directa"/>
    <x v="0"/>
    <s v="25 - contrato de prestacion de servicios profesionales"/>
    <s v="ENERO"/>
    <n v="11"/>
    <n v="0"/>
    <n v="60500000"/>
    <s v="NO"/>
    <x v="0"/>
    <s v="Paula Ximena Henao Escobar"/>
    <x v="0"/>
    <s v="Subdirector@ de Gestión Corporativa"/>
    <x v="0"/>
    <s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7-TH-8126-5-Prestar servicios profesionales orientados al fortalecimiento, administración y soporte de los sistemas, plataformas, infraestructura tecnológica y servicios informáticos a cargo de la Dirección de Tics de la U.A.E Cuerpo Oficial de Bomberos de Bogotá D.C"/>
  </r>
  <r>
    <x v="7"/>
    <x v="7"/>
    <s v="09 - contratación directa"/>
    <x v="0"/>
    <s v="26 - contrato de prestacion de servicios de apoyo a la gestion"/>
    <s v="FEBRERO"/>
    <n v="10"/>
    <n v="0"/>
    <n v="40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8-TH-8126-5-Prestar los servicios de apoyo a la gestión para desarrollar actividades de soporte técnico nivel (1 y 2) que requiera el área de Tecnologías de la Información y las Comunicaciones de la U.A.E. Cuerpo Oficial de Bomberos Bogotá"/>
  </r>
  <r>
    <x v="8"/>
    <x v="7"/>
    <s v="09 - contratación directa"/>
    <x v="0"/>
    <s v="26 - contrato de prestacion de servicios de apoyo a la gestion"/>
    <s v="ENERO"/>
    <n v="6"/>
    <n v="0"/>
    <n v="24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09-TH-8126-5-Prestar los servicios de apoyo a la gestión para desarrollar actividades de soporte técnico nivel (1 y 2) que requiera el área de Tecnologías de la Información y las Comunicaciones de la U.A.E. Cuerpo Oficial de Bomberos Bogotá"/>
  </r>
  <r>
    <x v="9"/>
    <x v="8"/>
    <s v="09 - contratación directa"/>
    <x v="0"/>
    <s v="25 - contrato de prestacion de servicios profesionales"/>
    <s v="ENERO"/>
    <n v="12"/>
    <n v="0"/>
    <n v="84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0-TH-8126-4-Prestar servicios profesionales para apoyar el seguimiento, control y gestión de los servicios  tecnológicos asociados a  la herramienta de mesa de ayuda, directorio activo y herramientas de gestión que le sean asignados por la UAE Cuerpo Oficial de Bomberos de Bogotá - TIC."/>
  </r>
  <r>
    <x v="10"/>
    <x v="9"/>
    <s v="09 - contratación directa"/>
    <x v="0"/>
    <s v="25 - contrato de prestacion de servicios profesionales"/>
    <s v="FEBRERO"/>
    <n v="10"/>
    <n v="0"/>
    <n v="78000000"/>
    <s v="NO"/>
    <x v="0"/>
    <s v="Paula Ximena Henao Escobar"/>
    <x v="0"/>
    <s v="Subdirector@ de Gestión Corporativa"/>
    <x v="0"/>
    <n v="80111600"/>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1-TH-8126-7-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
  </r>
  <r>
    <x v="11"/>
    <x v="10"/>
    <s v="09 - contratación directa"/>
    <x v="0"/>
    <s v="25 - contrato de prestacion de servicios profesionales"/>
    <s v="ENERO"/>
    <n v="12"/>
    <n v="0"/>
    <n v="61920000"/>
    <s v="NO"/>
    <x v="0"/>
    <s v="Paula Ximena Henao Escobar"/>
    <x v="0"/>
    <s v="Subdirector@ de Gestión Corporativa"/>
    <x v="0"/>
    <n v="80111600"/>
    <s v="8126 6-Formular e Implementar 1 Plan Estratégico de Tecnologías de la Información y Transformación Digital de la UAECOB."/>
    <s v="8126"/>
    <s v="6"/>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2-TH-8126-6-Prestar los servicios profesionales para el levantamiento de requerimientos, documentación y soporte de análisis de datos relacionados con los procesos y procedimientos a cargo del área de Tecnologías de la Información y las Comunicaciones de la U.A.E. Cuerpo Oficial de Bomberos Bogotá"/>
  </r>
  <r>
    <x v="12"/>
    <x v="11"/>
    <s v="09 - contratación directa"/>
    <x v="0"/>
    <s v="25 - contrato de prestacion de servicios profesionales"/>
    <s v="FEBRERO"/>
    <n v="6"/>
    <n v="0"/>
    <n v="42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3-TH-8126-4-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
  </r>
  <r>
    <x v="13"/>
    <x v="12"/>
    <s v="09 - contratación directa"/>
    <x v="0"/>
    <s v="26 - contrato de prestacion de servicios de apoyo a la gestion"/>
    <s v="ENERO"/>
    <n v="6"/>
    <n v="0"/>
    <n v="2694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4-TH-8126-4-Prestar los servicios de apoyo a la gestión, en el proceso de  implementación, análisis, levantamiento de información, parametrización y testeo de las herramientas tecnológicas a cargo del área de Tecnologías de la Información y las Comunicaciones de la U.A.E. Cuerpo Oficial de Bomberos Bogotá"/>
  </r>
  <r>
    <x v="14"/>
    <x v="7"/>
    <s v="09 - contratación directa"/>
    <x v="0"/>
    <s v="26 - contrato de prestacion de servicios de apoyo a la gestion"/>
    <s v="ENERO"/>
    <n v="11"/>
    <n v="0"/>
    <n v="44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5-TH-8126-5-Prestar los servicios de apoyo a la gestión para desarrollar actividades de soporte técnico nivel (1 y 2) que requiera el área de Tecnologías de la Información y las Comunicaciones de la U.A.E. Cuerpo Oficial de Bomberos Bogotá"/>
  </r>
  <r>
    <x v="15"/>
    <x v="13"/>
    <s v="09 - contratación directa"/>
    <x v="0"/>
    <s v="26 - contrato de prestacion de servicios de apoyo a la gestion"/>
    <s v="ENERO"/>
    <n v="11"/>
    <n v="0"/>
    <n v="44000000"/>
    <s v="NO"/>
    <x v="0"/>
    <s v="Paula Ximena Henao Escobar"/>
    <x v="0"/>
    <s v="Subdirector@ de Gestión Corporativa"/>
    <x v="0"/>
    <n v="80111600"/>
    <s v="8126 6-Formular e Implementar 1 Plan Estratégico de Tecnologías de la Información y Transformación Digital de la UAECOB."/>
    <s v="8126"/>
    <s v="6"/>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6-TH-8126-6-Prestar servicios de apoyo a la gestión en el desarrollo de actividades asistenciales administrativas, asociadas a los procesos y procedimientos  a cargo del área de Tecnologías de la Información y las Comunicaciones de la U.A.E. Cuerpo Oficial de Bomberos Bogotá."/>
  </r>
  <r>
    <x v="16"/>
    <x v="14"/>
    <s v="09 - contratación directa"/>
    <x v="0"/>
    <s v="25 - contrato de prestacion de servicios profesionales"/>
    <s v="ENERO"/>
    <n v="10"/>
    <n v="0"/>
    <n v="78000000"/>
    <s v="NO"/>
    <x v="0"/>
    <s v="Paula Ximena Henao Escobar"/>
    <x v="0"/>
    <s v="Subdirector@ de Gestión Corporativa"/>
    <x v="0"/>
    <n v="80111600"/>
    <s v="8126 6-Formular e Implementar 1 Plan Estratégico de Tecnologías de la Información y Transformación Digital de la UAECOB."/>
    <s v="8126"/>
    <s v="6"/>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7-TH-8126-6-Prestar servicios profesionales para apoyar la implementación, seguimiento y fortalecimiento del Sistema de Gestión de Seguridad de la Información (SGSI) y de la política de Gobierno Digital de la UAE Cuerpo Oficial de Bomberos de Bogotá"/>
  </r>
  <r>
    <x v="17"/>
    <x v="15"/>
    <s v="09 - contratación directa"/>
    <x v="0"/>
    <s v="25 - contrato de prestacion de servicios profesionales"/>
    <s v="ENERO"/>
    <n v="10"/>
    <n v="0"/>
    <n v="75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8-TH-8126-5-Prestar servicios profesionales, orientados al fortalecimiento de los procesos de planeación, estructuración, revisión, trámite y seguimiento de la gestión contractual y administrativa del área de tecnología de la información y las comunicaciones de la U.A.E Cuerpo Oficial de Bomberos de Bogotá D.C."/>
  </r>
  <r>
    <x v="18"/>
    <x v="11"/>
    <s v="09 - contratación directa"/>
    <x v="0"/>
    <s v="25 - contrato de prestacion de servicios profesionales"/>
    <s v="FEBRERO"/>
    <n v="6"/>
    <n v="0"/>
    <n v="42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19-TH-8126-4-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
  </r>
  <r>
    <x v="19"/>
    <x v="16"/>
    <s v="09 - contratación directa"/>
    <x v="0"/>
    <s v="25 - contrato de prestacion de servicios profesionales"/>
    <s v="FEBRERO"/>
    <n v="10"/>
    <n v="0"/>
    <n v="78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0-TH-8126-5-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
  </r>
  <r>
    <x v="20"/>
    <x v="17"/>
    <s v="09 - contratación directa"/>
    <x v="0"/>
    <s v="25 - contrato de prestacion de servicios profesionales"/>
    <s v="FEBRERO"/>
    <n v="10"/>
    <n v="0"/>
    <n v="55000000"/>
    <s v="NO"/>
    <x v="0"/>
    <s v="Paula Ximena Henao Escobar"/>
    <x v="0"/>
    <s v="Subdirector@ de Gestión Corporativa"/>
    <x v="0"/>
    <n v="80111600"/>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1-TH-8126-7-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
  </r>
  <r>
    <x v="21"/>
    <x v="18"/>
    <s v="09 - contratación directa"/>
    <x v="0"/>
    <s v="25 - contrato de prestacion de servicios profesionales"/>
    <s v="FEBRERO"/>
    <n v="6"/>
    <n v="0"/>
    <n v="30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2-TH-8126-4-Prestar los servicios profesionales en apoyo a la estructuración e implementación, de las herramientas misionales, creadas como soporte a los procesos y procedimientos de la U.A.E. Cuerpo Oficial de Bomberos de Bogotá."/>
  </r>
  <r>
    <x v="22"/>
    <x v="19"/>
    <s v="09 - contratación directa"/>
    <x v="0"/>
    <s v="26 - contrato de prestacion de servicios de apoyo a la gestion"/>
    <s v="ENERO"/>
    <n v="10"/>
    <n v="0"/>
    <n v="40000000"/>
    <s v="NO"/>
    <x v="0"/>
    <s v="Paula Ximena Henao Escobar"/>
    <x v="0"/>
    <s v="Subdirector@ de Gestión Corporativa"/>
    <x v="0"/>
    <n v="80111600"/>
    <s v="8126 6-Formular e Implementar 1 Plan Estratégico de Tecnologías de la Información y Transformación Digital de la UAECOB."/>
    <s v="8126"/>
    <s v="6"/>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3-TH-8126-6-Prestar los servicios de apoyo a la gestión en la elaboración de contenido audiovisual  a través de los diferentes medios de comunicación de la entidad en temas propios o a cargo de la dirección de Tecnologías de la Información y las Comunicaciones de la U.A.E. Cuerpo Oficial de Bomberos Bogotá."/>
  </r>
  <r>
    <x v="23"/>
    <x v="20"/>
    <s v="09 - contratación directa"/>
    <x v="0"/>
    <s v="25 - contrato de prestacion de servicios profesionales"/>
    <s v="FEBRERO"/>
    <n v="6"/>
    <n v="0"/>
    <n v="30966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4-TH-8126-4-Prestar los servicios profesionales en la implementación, de las herramientas misionales, creadas como soporte a los procesos y procedimientos de la U.A.E. Cuerpo Oficial de Bomberos de Bogotá."/>
  </r>
  <r>
    <x v="24"/>
    <x v="5"/>
    <s v="09 - contratación directa"/>
    <x v="0"/>
    <s v="25 - contrato de prestacion de servicios profesionales"/>
    <s v="ENERO"/>
    <n v="10"/>
    <n v="0"/>
    <n v="780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5-TH-8126-5-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
  </r>
  <r>
    <x v="25"/>
    <x v="21"/>
    <s v="09 - contratación directa"/>
    <x v="0"/>
    <s v="25 - contrato de prestacion de servicios profesionales"/>
    <s v="ENERO"/>
    <n v="10"/>
    <n v="0"/>
    <n v="745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6-TH-8126-5-Prestar servicios profesionales para apoyar la planeación, ejecución, seguimiento y control del componente financiero y presupuestal de los recursos a cargo del área de Tecnologías de la Información y las Comunicaciones de la U.A.E. Cuerpo Oficial de Bomberos Bogotá, a efectos de garantizar una adecuada gestión contable."/>
  </r>
  <r>
    <x v="26"/>
    <x v="22"/>
    <s v="09 - contratación directa"/>
    <x v="0"/>
    <s v="25 - contrato de prestacion de servicios profesionales"/>
    <s v="DICIEMBRE"/>
    <n v="0"/>
    <n v="15"/>
    <n v="924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027-TH-8126-5-Adición y prórroga al contrato No. 17 de 2026 cuyo objeto es: Prestar servicios profesionales en la administración y gestión de la infraestructura de redes y comunicaciones de la entidad, garantizando su operatividad, disponibilidad y seguridad de la infraestructura tecnológica a cargo del área de Tecnologías de la Información y las Comunicaciones."/>
  </r>
  <r>
    <x v="27"/>
    <x v="5"/>
    <s v="09 - contratación directa"/>
    <x v="0"/>
    <s v="25 - contrato de prestacion de servicios profesionales"/>
    <s v="ENERO"/>
    <n v="11"/>
    <n v="0"/>
    <n v="858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8-TH-8126-5-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
  </r>
  <r>
    <x v="28"/>
    <x v="23"/>
    <s v="09 - contratación directa"/>
    <x v="0"/>
    <s v="25 - contrato de prestacion de servicios profesionales"/>
    <s v="ENERO"/>
    <n v="10"/>
    <n v="0"/>
    <n v="5161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29-TH-8126-4-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
  </r>
  <r>
    <x v="29"/>
    <x v="24"/>
    <s v="09 - contratación directa"/>
    <x v="0"/>
    <s v="25 - contrato de prestacion de servicios profesionales"/>
    <s v="ENERO"/>
    <n v="10"/>
    <n v="0"/>
    <n v="55000000"/>
    <s v="NO"/>
    <x v="0"/>
    <s v="Paula Ximena Henao Escobar"/>
    <x v="0"/>
    <s v="Subdirector@ de Gestión Corporativa"/>
    <x v="0"/>
    <n v="80111600"/>
    <s v="8126 6-Formular e Implementar 1 Plan Estratégico de Tecnologías de la Información y Transformación Digital de la UAECOB."/>
    <s v="8126"/>
    <s v="6"/>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30-TH-8126-6-Prestar servicios profesionales, en el levantamiento de requerimientos, análisis y mejora de soluciones digitales a cargo de la Dirección de Tecnologías de la Información y las Comunicaciones de la U.A.E Cuerpo Oficial de Bomberos de Bogotá D.C."/>
  </r>
  <r>
    <x v="30"/>
    <x v="25"/>
    <s v="09 - contratación directa"/>
    <x v="0"/>
    <s v="25 - contrato de prestacion de servicios profesionales"/>
    <s v="ENERO"/>
    <n v="10"/>
    <n v="0"/>
    <n v="75000000"/>
    <s v="NO"/>
    <x v="0"/>
    <s v="Paula Ximena Henao Escobar"/>
    <x v="0"/>
    <s v="Subdirector@ de Gestión Corporativa"/>
    <x v="0"/>
    <n v="80111600"/>
    <s v="8126 6-Formular e Implementar 1 Plan Estratégico de Tecnologías de la Información y Transformación Digital de la UAECOB."/>
    <s v="8126"/>
    <s v="6"/>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031-TH-8126-6-Prestar servicios profesionales, orientados al fortalecimiento de los procesos de análisis, desarrollo, implementación y soporte tecnológico que contribuyan a la modernización institucional a cargo  del área de tecnología de la información y las comunicaciones de la U.A.E Cuerpo Oficial de Bomberos de Bogotá D.C."/>
  </r>
  <r>
    <x v="31"/>
    <x v="26"/>
    <s v="03 - selec. abrev. subasta inversa"/>
    <x v="1"/>
    <s v="03 - contrato de prestacion de servicios"/>
    <s v="MAYO"/>
    <n v="9"/>
    <n v="0"/>
    <n v="21336000"/>
    <s v="NO"/>
    <x v="0"/>
    <s v="Paula Ximena Henao Escobar"/>
    <x v="0"/>
    <s v="Subdirector@ de Gestión Corporativa"/>
    <x v="0"/>
    <s v="83121700; 83111600; 43221700; 25173100;  81112000; 32101600 "/>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Si Secop "/>
    <s v="20260032-BS-8126-4-Contratar la prestación del servicio de monitoreo, control y seguimiento satelital a los vehículos de propiedad de la U.A.E. Cuerpo Oficial de Bomberos de Bogotá - TIC"/>
  </r>
  <r>
    <x v="32"/>
    <x v="27"/>
    <s v="02 - selec. abrev. menor cuantía"/>
    <x v="1"/>
    <s v="03 - contrato de prestacion de servicios"/>
    <s v="OCTUBRE"/>
    <n v="6"/>
    <n v="0"/>
    <n v="121002500"/>
    <s v="NO"/>
    <x v="0"/>
    <s v="Paula Ximena Henao Escobar"/>
    <x v="0"/>
    <s v="Subdirector@ de Gestión Corporativa"/>
    <x v="0"/>
    <s v="43191500_x000a_43221500_x000a_43222800_x000a_81161700_x000a_7215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2"/>
    <s v="No Secop"/>
    <s v="20260033-BS-8126-5-Adición y prorroga del contrato 624 - 2025 cuyo objeto es: Adquisición, actualización y configuración de la plataforma de comunicaciones_x000a_de Voz IP compatible con la solución actual con la que cuenta la entidad."/>
  </r>
  <r>
    <x v="33"/>
    <x v="28"/>
    <s v="09 - contratación directa"/>
    <x v="1"/>
    <s v="16 - contrato de suministro de servicios"/>
    <s v="JUNIO"/>
    <n v="12"/>
    <n v="0"/>
    <n v="0"/>
    <s v="NO"/>
    <x v="0"/>
    <s v="Paula Ximena Henao Escobar"/>
    <x v="0"/>
    <s v="Subdirector@ de Gestión Corporativa"/>
    <x v="0"/>
    <s v="43212100; 43233400; 432117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2"/>
    <s v="Si Secop "/>
    <s v="20260036-BS-8126-5-Contratar a título de comodato o préstamo de uso gratuito, impresoras multifuncionales y periféricos para el desarrollo de actividades administrativas de la UAE Cuerpo Oficial de Bomberos de Bogotá"/>
  </r>
  <r>
    <x v="34"/>
    <x v="29"/>
    <s v="17 - acuerdo marco de precios"/>
    <x v="1"/>
    <s v="24 - contrato de servicio"/>
    <s v="JUNIO"/>
    <n v="12"/>
    <n v="0"/>
    <n v="48912696"/>
    <s v="NO"/>
    <x v="0"/>
    <s v="Paula Ximena Henao Escobar"/>
    <x v="0"/>
    <s v="Subdirector@ de Gestión Corporativa"/>
    <x v="0"/>
    <s v="43211500, 43211503, 43211507, 43211509, 43211619"/>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2"/>
    <s v="Si Secop "/>
    <s v="20260037-BS-8126-5-Contratar la adquisición de dispositivos para el fortalecimiento y modernización de la infraestructura tecnológica de la U.A.E. Cuerpo Oficial de Bomberos de Bogotá."/>
  </r>
  <r>
    <x v="35"/>
    <x v="30"/>
    <s v="09 - contratación directa"/>
    <x v="1"/>
    <s v="03 - contrato de prestacion de servicios"/>
    <s v="MARZO"/>
    <n v="12"/>
    <n v="0"/>
    <n v="100000000"/>
    <s v="NO"/>
    <x v="0"/>
    <s v="Paula Ximena Henao Escobar"/>
    <x v="0"/>
    <s v="Subdirector@ de Gestión Corporativa"/>
    <x v="0"/>
    <s v="72151607;72103302"/>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No Secop"/>
    <s v="20260038-BS-8126-5-Adición y prorróga al contrato No. 245 de 2025 cuyo objeto es  &quot;Contratar el servicio de mantenimiento preventivo y correctivo de los radios portátiles y móviles marca Motorola propiedad de la U.A.E. Cuerpo Oficial de Bomberos de Bogotá – TIC&quot;"/>
  </r>
  <r>
    <x v="36"/>
    <x v="31"/>
    <s v="03 - selec. abrev. subasta inversa"/>
    <x v="1"/>
    <s v="03 - contrato de prestacion de servicios"/>
    <s v="MARZO"/>
    <n v="12"/>
    <n v="0"/>
    <n v="100000000"/>
    <s v="NO"/>
    <x v="0"/>
    <s v="Paula Ximena Henao Escobar"/>
    <x v="0"/>
    <s v="Subdirector@ de Gestión Corporativa"/>
    <x v="0"/>
    <s v="72151500; 72101500; 731521000; 39121600; 39121000; 72151500; 72101500; 731521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No Secop"/>
    <s v="20260039-BS-8126-5-Adición y prorróga al contrato No. 493 de 2025 cuyo objeto es &quot;Contratar la adquisicion, modernizacion y mantenimiento preventivo y correctivo de UPS,  aires acondicionados con suministro de repuestos, para todas las sedes de la U.A.E. Cuerpo Oficial de Bomberos de Bogotá - TIC.&quot;"/>
  </r>
  <r>
    <x v="37"/>
    <x v="32"/>
    <s v="09 - contratación directa"/>
    <x v="1"/>
    <s v="24 - contrato de servicio"/>
    <s v="ENERO"/>
    <n v="12"/>
    <n v="0"/>
    <n v="19444600"/>
    <s v="NO"/>
    <x v="0"/>
    <s v="Paula Ximena Henao Escobar"/>
    <x v="0"/>
    <s v="Subdirector@ de Gestión Corporativa"/>
    <x v="0"/>
    <s v="81112200;81112201"/>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Si Secop "/>
    <s v="20260044-BS-8126-4-Contratar el servicio de mantenimiento, soporte técnico y actualización del aplicativo PCT, utilizado por la UAE Cuerpo Oficial de Bomberos de Bogota - TIC"/>
  </r>
  <r>
    <x v="38"/>
    <x v="33"/>
    <s v="02 - selec. abrev. menor cuantía"/>
    <x v="1"/>
    <s v="03 - contrato de prestacion de servicios"/>
    <s v="JUNIO"/>
    <n v="12"/>
    <n v="0"/>
    <n v="289668683"/>
    <s v="NO"/>
    <x v="0"/>
    <s v=" Paula Ximena Henao Escobar "/>
    <x v="0"/>
    <s v="Subdirector@ de Gestión Corporativa"/>
    <x v="0"/>
    <s v="45111700; 45111500; 45111900; 52161500; 43211900;43233400; 72151600; 81111500; 811617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2"/>
    <s v="Si Secop "/>
    <s v="20260048-BS-8126-5-Modernización, mantenimiento y soporte de los componentes multimedia y tecnológicos para el equipamiento del auditorio de la sede principal de la U.A.E. Cuerpo Oficial de Bomberos Bogotá."/>
  </r>
  <r>
    <x v="39"/>
    <x v="34"/>
    <s v="17 - acuerdo marco de precios"/>
    <x v="1"/>
    <s v="19 - contrato de renovacion de licencias"/>
    <s v="SEPTIEMBRE"/>
    <n v="12"/>
    <n v="0"/>
    <n v="50000000"/>
    <s v="NO"/>
    <x v="0"/>
    <s v="Paula Ximena Henao Escobar"/>
    <x v="1"/>
    <s v="Subdirector@ de Gestión Corporativa"/>
    <x v="1"/>
    <s v="81112501;43232102;43232103;43231512"/>
    <s v="No aplica"/>
    <s v="No a"/>
    <s v="l"/>
    <s v="NA"/>
    <s v="NA"/>
    <s v="NA"/>
    <s v="N/A"/>
    <s v="N/A"/>
    <s v="N/A-N/A"/>
    <s v="N/A"/>
    <s v="N/A"/>
    <s v="N/A_N/A"/>
    <s v="N/A-N/A N/A_N/A"/>
    <x v="1"/>
    <x v="1"/>
    <x v="3"/>
    <s v="Si Secop "/>
    <s v="20260052-BS-No a-l-Contratar  la suscripción de licencias Suite Adobe para la UAE Cuerpo Oficial de Bomberos de Bogotá-TIC"/>
  </r>
  <r>
    <x v="40"/>
    <x v="35"/>
    <s v="09 - contratación directa"/>
    <x v="1"/>
    <s v="02 - contratos interadministrativos"/>
    <s v="JULIO"/>
    <n v="8"/>
    <n v="0"/>
    <n v="487929242"/>
    <s v="NO"/>
    <x v="0"/>
    <s v="Paula Ximena Henao Escobar"/>
    <x v="1"/>
    <s v="Subdirector@ de Gestión Corporativa"/>
    <x v="1"/>
    <n v="81112100"/>
    <s v="No aplica"/>
    <s v="No a"/>
    <s v="l"/>
    <s v="NA"/>
    <s v="NA"/>
    <s v="NA"/>
    <s v="N/A"/>
    <s v="N/A"/>
    <s v="N/A-N/A"/>
    <s v="N/A"/>
    <s v="N/A"/>
    <s v="N/A_N/A"/>
    <s v="N/A-N/A N/A_N/A"/>
    <x v="1"/>
    <x v="1"/>
    <x v="4"/>
    <s v="Si Secop "/>
    <s v="20260053-BS-No a-l-Contratar la prestación de servicios de enlaces de datos dedicados principales y de Backup para el fortalecimiento de la infraestructura tecnológica de la UAE cuerpo oficial de bomberos de Bogotá - TIC"/>
  </r>
  <r>
    <x v="41"/>
    <x v="36"/>
    <s v="03 - selec. abrev. subasta inversa"/>
    <x v="1"/>
    <s v="27 - contrato de prestacion de servicios de mantenimiento"/>
    <s v="ABRIL"/>
    <n v="12"/>
    <n v="0"/>
    <n v="87755358"/>
    <s v="NO"/>
    <x v="0"/>
    <s v="Paula Ximena Henao Escobar"/>
    <x v="1"/>
    <s v="Subdirector@ de Gestión Corporativa"/>
    <x v="1"/>
    <s v="81111811;72151600; 43223300;_x000a_39131700"/>
    <s v="No aplica"/>
    <s v="No a"/>
    <s v="l"/>
    <s v="NA"/>
    <s v="NA"/>
    <s v="NA"/>
    <s v="N/A"/>
    <s v="N/A"/>
    <s v="N/A-N/A"/>
    <s v="N/A"/>
    <s v="N/A"/>
    <s v="N/A_N/A"/>
    <s v="N/A-N/A N/A_N/A"/>
    <x v="1"/>
    <x v="1"/>
    <x v="5"/>
    <s v="No Secop"/>
    <s v="20260054-BS-No a-l-Adición y prorróga al contrato No. 785 de 2024 cuyo objeto es &quot;_x0009_Contratar soporte técnico en sitio para el mantenimiento preventivo y correctivo con suministro de repuestos para la infraestructura tecnológica y servicio de mantenimiento correctivo, adecuación e instalación de cableado estructurado de voz, datos y eléctrico con suministro de repuestos para todas las sedes de la UAE Cuerpo Oficial de Bomberos de Bogotá y SUPERCADES de Bogotá-TIC&quot;"/>
  </r>
  <r>
    <x v="42"/>
    <x v="37"/>
    <s v="03 - selec. abrev. subasta inversa"/>
    <x v="1"/>
    <s v="24 - contrato de servicio"/>
    <s v="JUNIO"/>
    <n v="12"/>
    <n v="0"/>
    <n v="100000000"/>
    <s v="NO"/>
    <x v="0"/>
    <s v="Paula Ximena Henao Escobar"/>
    <x v="1"/>
    <s v="Subdirector@ de Gestión Corporativa"/>
    <x v="1"/>
    <s v="43233200; 72151700;  43233200; 81112200; 72151700; 45121600"/>
    <s v="No aplica"/>
    <s v="No a"/>
    <s v="l"/>
    <s v="NA"/>
    <s v="NA"/>
    <s v="NA"/>
    <s v="N/A"/>
    <s v="N/A"/>
    <s v="N/A-N/A"/>
    <s v="N/A"/>
    <s v="N/A"/>
    <s v="N/A_N/A"/>
    <s v="N/A-N/A N/A_N/A"/>
    <x v="1"/>
    <x v="1"/>
    <x v="6"/>
    <s v="No Secop"/>
    <s v="20260055-BS-No a-l-Adición y prórroga del contrato No. 690 de 2025 cuyo objeto es &quot;Contratar la modernización integral tecnológica, soporte y mantenimiento preventivo y correctivo con repuestos, para los sistemas de video vigilancia de la U.A.E. Cuerpo Oficial de Bomberos de Bogotá - TIC.&quot;"/>
  </r>
  <r>
    <x v="43"/>
    <x v="38"/>
    <s v="04 - contratación mínima cuantía"/>
    <x v="1"/>
    <s v="19 - contrato de renovacion de licencias"/>
    <s v="MARZO"/>
    <n v="12"/>
    <n v="0"/>
    <n v="785000"/>
    <s v="NO"/>
    <x v="0"/>
    <s v="Paula Ximena Henao Escobar"/>
    <x v="1"/>
    <s v="Subdirector@ de Gestión Corporativa"/>
    <x v="1"/>
    <n v="43233205"/>
    <s v="No aplica"/>
    <s v="No a"/>
    <s v="l"/>
    <s v="NA"/>
    <s v="NA"/>
    <s v="NA"/>
    <s v="N/A"/>
    <s v="N/A"/>
    <s v="N/A-N/A"/>
    <s v="N/A"/>
    <s v="N/A"/>
    <s v="N/A_N/A"/>
    <s v="N/A-N/A N/A_N/A"/>
    <x v="1"/>
    <x v="1"/>
    <x v="6"/>
    <s v="Si Secop "/>
    <s v="20260056-BS-No a-l-Contratar la adquisición de firma digital (token) para la U.A.E. Cuerpo Oficial de Bomberos de Bogotá - TIC"/>
  </r>
  <r>
    <x v="44"/>
    <x v="39"/>
    <s v="09 - contratación directa"/>
    <x v="0"/>
    <s v="26 - contrato de prestacion de servicios de apoyo a la gestion"/>
    <s v="ENERO"/>
    <n v="12"/>
    <n v="0"/>
    <n v="45042216"/>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57-TH-8126-1-Prestar servicios de apoyo a la gestión como conductor para atender los requerimientos que se presenten en la Oficina Asesora de Planeación, así como los incidentes que puedan surgir en la Unidad Administrativa Especial Cuerpo Oficial de Bomberos de Bogotá."/>
  </r>
  <r>
    <x v="45"/>
    <x v="40"/>
    <s v="09 - contratación directa"/>
    <x v="0"/>
    <s v="25 - contrato de prestacion de servicios profesionales"/>
    <s v="ENERO"/>
    <n v="6"/>
    <n v="0"/>
    <n v="39000000"/>
    <s v="NO"/>
    <x v="1"/>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58-TH-8126-2-Prestar servicios profesionales a la Oficina Asesora de Planeación para acompañar la gestión y el desempeño del proceso de Servicio a la Ciudadanía, así como para articular el Modelo Distrital de Relacionamiento Integral con la Ciudadanía, en el marco del Modelo Integrado de Planeación y Gestión - MIPG."/>
  </r>
  <r>
    <x v="46"/>
    <x v="41"/>
    <s v="09 - contratación directa"/>
    <x v="0"/>
    <s v="26 - contrato de prestacion de servicios de apoyo a la gestion"/>
    <s v="ENERO"/>
    <n v="12"/>
    <n v="0"/>
    <n v="53889792"/>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59-TH-8126-1-Prestar servicios de apoyo a la gestión administrativa, orientados al control, organización y seguimiento de la documentación institucional, en cumplimiento de las políticas de planeación y de los lineamientos establecidos en el Modelo Integrado de Planeación y Gestión - MIPG."/>
  </r>
  <r>
    <x v="47"/>
    <x v="42"/>
    <s v="09 - contratación directa"/>
    <x v="0"/>
    <s v="25 - contrato de prestacion de servicios profesionales"/>
    <s v="ENERO"/>
    <n v="11"/>
    <n v="0"/>
    <n v="110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0-TH-8126-1-Prestar servicios profesionales para la gestión, formulación, actualización y seguimiento de los proyectos de inversión asignados, en el marco de la política de Gestión Presupuestal y Eficiencia del Gasto Público del Modelo Integrado de Planeación y Gestión - MIPG."/>
  </r>
  <r>
    <x v="48"/>
    <x v="43"/>
    <s v="09 - contratación directa"/>
    <x v="0"/>
    <s v="25 - contrato de prestacion de servicios profesionales"/>
    <s v="ENERO"/>
    <n v="6"/>
    <n v="0"/>
    <n v="42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1-TH-8126-1-Prestar servicios profesionales a la Oficina Asesora de Planeación para acompañar la gestión y el desempeño del proceso de Gestión Jurídica, mediante el seguimiento, monitoreo, control y fortalecimiento organizacional. Asimismo, apoyar la implementación de la política de Gestión del Conocimiento y la Innovación, en el marco del Modelo Integrado de Planeación y Gestión - MIPG."/>
  </r>
  <r>
    <x v="49"/>
    <x v="44"/>
    <s v="09 - contratación directa"/>
    <x v="0"/>
    <s v="25 - contrato de prestacion de servicios profesionales"/>
    <s v="ENERO"/>
    <n v="12"/>
    <n v="0"/>
    <n v="96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2-TH-8126-1-Prestar servicios profesionales para desarrollar las actividades relacionadas con la formulación, actualización y seguimiento de los proyectos de inversión asignados, así como la consolidación y reporte de los indicadores PMR, en el marco de la política de Gestión Presupuestal y Eficiencia del Gasto Público del Modelo Integrado de Planeación y Gestión - MIPG."/>
  </r>
  <r>
    <x v="50"/>
    <x v="45"/>
    <s v="09 - contratación directa"/>
    <x v="0"/>
    <s v="25 - contrato de prestacion de servicios profesionales"/>
    <s v="ENERO"/>
    <n v="12"/>
    <n v="0"/>
    <n v="108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Si Secop "/>
    <s v="20260063-TH-8126-1-Prestar servicios profesionales a la Oficina Asesora de Planeación para fortalecer el proceso de Gestión Estratégica y el desarrollo organizacional, así como la articulación y seguimiento de las políticas públicas en las que participe la UAECOB, en el marco del Modelo Integrado de Planeación y Gestión - MIPG."/>
  </r>
  <r>
    <x v="51"/>
    <x v="46"/>
    <s v="09 - contratación directa"/>
    <x v="0"/>
    <s v="25 - contrato de prestacion de servicios profesionales"/>
    <s v="ENERO"/>
    <n v="12"/>
    <n v="0"/>
    <n v="90000000"/>
    <s v="NO"/>
    <x v="1"/>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Si Secop "/>
    <s v="20260064-TH-8126-2-Prestar servicios profesionales a la Oficina Asesora de Planeación para acompañar la gestión del proceso de Gestión del Talento Humano y el fortalecimiento organizacional. Asimismo, apoyar el seguimiento de los índices de medición y evaluación que debe presentar la entidad, en el marco del sostenimiento y la mejora continua del Modelo Integrado de Planeación y Gestión - MIPG."/>
  </r>
  <r>
    <x v="52"/>
    <x v="47"/>
    <s v="09 - contratación directa"/>
    <x v="0"/>
    <s v="25 - contrato de prestacion de servicios profesionales"/>
    <s v="ENERO"/>
    <n v="8"/>
    <n v="0"/>
    <n v="336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5-TH-8126-1-Prestar servicios de apoyo a la gestión administrativa para la ejecución de actividades asistenciales, logísticas y de gestión documental, requeridas para la implementación del Sistema de Gestión de la Calidad en el marco del Modelo Integrado de Planeación y Gestión - MIPG."/>
  </r>
  <r>
    <x v="53"/>
    <x v="48"/>
    <s v="09 - contratación directa"/>
    <x v="0"/>
    <s v="25 - contrato de prestacion de servicios profesionales"/>
    <s v="ENERO"/>
    <n v="11"/>
    <n v="0"/>
    <n v="99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6-TH-8126-1-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
  </r>
  <r>
    <x v="54"/>
    <x v="49"/>
    <s v="09 - contratación directa"/>
    <x v="0"/>
    <s v="25 - contrato de prestacion de servicios profesionales"/>
    <s v="ENERO"/>
    <n v="11"/>
    <n v="0"/>
    <n v="88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7-TH-8126-1-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
  </r>
  <r>
    <x v="55"/>
    <x v="50"/>
    <s v="09 - contratación directa"/>
    <x v="0"/>
    <s v="25 - contrato de prestacion de servicios profesionales"/>
    <s v="ENERO"/>
    <n v="6"/>
    <n v="0"/>
    <n v="42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8-TH-8126-1-Prestar servicios profesionales a la Oficina Asesora de Planeación para apoyar la gestión del proceso de Evaluación y Control, así como la actualización y seguimiento del mapa institucional de riesgos y del mapa de aseguramiento, en el marco del Modelo Integrado de Planeación y Gestión - MIPG."/>
  </r>
  <r>
    <x v="56"/>
    <x v="51"/>
    <s v="09 - contratación directa"/>
    <x v="0"/>
    <s v="25 - contrato de prestacion de servicios profesionales"/>
    <s v="ENERO"/>
    <n v="12"/>
    <n v="0"/>
    <n v="126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69-TH-8126-1-Prestar servicios profesionales a la Oficina Asesora de Planeación en los temas estratégicos y transversales relacionados con el Mejoramiento Continuo y la Gestión de la Calidad, en el marco del Modelo Integrado de Planeación y Gestión (MIPG)."/>
  </r>
  <r>
    <x v="57"/>
    <x v="52"/>
    <s v="09 - contratación directa"/>
    <x v="0"/>
    <s v="25 - contrato de prestacion de servicios profesionales"/>
    <s v="ENERO"/>
    <n v="6"/>
    <n v="0"/>
    <n v="42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70-TH-8126-1-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
  </r>
  <r>
    <x v="58"/>
    <x v="53"/>
    <s v="09 - contratación directa"/>
    <x v="0"/>
    <s v="25 - contrato de prestacion de servicios profesionales"/>
    <s v="ENERO"/>
    <n v="11"/>
    <n v="0"/>
    <n v="101200000"/>
    <s v="NO"/>
    <x v="1"/>
    <s v="Manuel Eduardo Castillo Guzman"/>
    <x v="0"/>
    <s v="Subdirector@ de Gestión Corporativa"/>
    <x v="0"/>
    <n v="80111600"/>
    <s v="8126 3-Implementar el 100% de los sistemas y modelos de gestión que defina la UAECOB en el marco del MIPG"/>
    <s v="8126"/>
    <s v="3"/>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71-TH-8126-3-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
  </r>
  <r>
    <x v="59"/>
    <x v="54"/>
    <s v="09 - contratación directa"/>
    <x v="0"/>
    <s v="25 - contrato de prestacion de servicios profesionales"/>
    <s v="ENERO"/>
    <n v="8"/>
    <n v="0"/>
    <n v="52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72-TH-8126-1-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
  </r>
  <r>
    <x v="60"/>
    <x v="55"/>
    <s v="09 - contratación directa"/>
    <x v="0"/>
    <s v="25 - contrato de prestacion de servicios profesionales"/>
    <s v="ENERO"/>
    <n v="6"/>
    <n v="0"/>
    <n v="39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73-TH-8126-1-Prestar servicios profesionales para el desarrollo de actividades orientadas a la implementación de las políticas establecidas en el marco del Modelo Integrado de Planeación y Gestión - MIPG, liderado por la Oficina Asesora de Planeación."/>
  </r>
  <r>
    <x v="61"/>
    <x v="56"/>
    <s v="09 - contratación directa"/>
    <x v="0"/>
    <s v="25 - contrato de prestacion de servicios profesionales"/>
    <s v="ENERO"/>
    <n v="6"/>
    <n v="0"/>
    <n v="60000000"/>
    <s v="NO"/>
    <x v="1"/>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Si Secop "/>
    <s v="20260074-TH-8126-2-Prestar servicios profesionales para realizar el seguimiento y control de los riesgos relacionados con el Sistema de Gestión de Riesgos para la Integridad Pública (SIGRIP). Asimismo, apoyar con el monitoreo y consolidación de la información del Programa de Transparencia y Ética Pública, en el marco del Modelo Integrado de Planeación y Gestión - MIPG."/>
  </r>
  <r>
    <x v="62"/>
    <x v="57"/>
    <s v="09 - contratación directa"/>
    <x v="0"/>
    <s v="25 - contrato de prestacion de servicios profesionales"/>
    <s v="ENERO"/>
    <n v="6"/>
    <n v="0"/>
    <n v="40200000"/>
    <s v="NO"/>
    <x v="1"/>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Si Secop "/>
    <s v="20260075-TH-8126-2-Prestar servicios profesionales a la Oficina Asesora de Planeación para acompañar la gestión de los procesos de Conocimiento y Reducción, orientada al fortalecimiento organizacional. Asimismo, apoyar la implementación de las políticas de Gestión de la Información Estadística y de Racionalización de Trámites, en el marco del Modelo Integrado de Planeación y Gestión - MIPG."/>
  </r>
  <r>
    <x v="63"/>
    <x v="58"/>
    <s v="09 - contratación directa"/>
    <x v="0"/>
    <s v="25 - contrato de prestacion de servicios profesionales"/>
    <s v="ENERO"/>
    <n v="6"/>
    <n v="0"/>
    <n v="39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76-TH-8126-1-Prestar servicios profesionales para brindar apoyo jurídico en la gestión contractual y administrativa de la Oficina Asesora de Planeación, de acuerdo con los lineamientos internos y en el marco del Modelo Integrado de Planeación y Gestión - MIPG."/>
  </r>
  <r>
    <x v="64"/>
    <x v="59"/>
    <s v="09 - contratación directa"/>
    <x v="0"/>
    <s v="26 - contrato de prestacion de servicios de apoyo a la gestion"/>
    <s v="ENERO"/>
    <n v="8"/>
    <n v="0"/>
    <n v="35926528"/>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Si Secop "/>
    <s v="20260077-TH-8126-1-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
  </r>
  <r>
    <x v="65"/>
    <x v="60"/>
    <s v="09 - contratación directa"/>
    <x v="0"/>
    <s v="25 - contrato de prestacion de servicios profesionales"/>
    <s v="ENERO"/>
    <n v="8"/>
    <n v="0"/>
    <n v="56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78-TH-8126-1-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
  </r>
  <r>
    <x v="66"/>
    <x v="61"/>
    <s v="09 - contratación directa"/>
    <x v="0"/>
    <s v="26 - contrato de prestacion de servicios de apoyo a la gestion"/>
    <s v="ENERO"/>
    <n v="7"/>
    <n v="0"/>
    <n v="49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79-TH-8126-1-Prestar servicios profesionales para apoyar al Jefe de la Oficina de Planeación en asuntos estratégicos de la gestión administrativa"/>
  </r>
  <r>
    <x v="67"/>
    <x v="62"/>
    <s v="09 - contratación directa"/>
    <x v="0"/>
    <s v="25 - contrato de prestacion de servicios profesionales"/>
    <s v="ENERO"/>
    <n v="7"/>
    <n v="0"/>
    <n v="49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080-TH-8126-1-Prestar servicios profesionales a la Oficina Asesora de Planeación en los asuntos concernientes que se le asignen para la implementación del Modelo Integrado de Planeación y Gestión MIPG."/>
  </r>
  <r>
    <x v="68"/>
    <x v="63"/>
    <s v="09 - contratación directa"/>
    <x v="0"/>
    <s v="25 - contrato de prestacion de servicios profesionales"/>
    <s v="FEBRERO"/>
    <n v="10"/>
    <n v="0"/>
    <n v="78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1-TH-8126-9-Prestar servicios profesionales jurídicos especializados en la Oficina de Control Disciplinario Interno para orientar, revisar y apoyar los documentos que se elaboren en el desarrollo del proceso disciplinario en etapa de instrucción."/>
  </r>
  <r>
    <x v="69"/>
    <x v="64"/>
    <s v="09 - contratación directa"/>
    <x v="0"/>
    <s v="25 - contrato de prestacion de servicios profesionales"/>
    <s v="FEBRERO"/>
    <n v="10"/>
    <n v="0"/>
    <n v="85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2-TH-8126-9-Prestar los servicios profesionales jurídicos especializados en la Oficina de Control Disciplinario Interno de la entidad estableciendo pautas de liderazgo en las actuaciones procesales que se deban tramitar en esa dependencia en etapa de instrucción"/>
  </r>
  <r>
    <x v="70"/>
    <x v="65"/>
    <s v="09 - contratación directa"/>
    <x v="0"/>
    <s v="25 - contrato de prestacion de servicios profesionales"/>
    <s v="FEBRERO"/>
    <n v="10"/>
    <n v="0"/>
    <n v="80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3-TH-8126-9-Prestar servicios profesionales jurídicos en la Oficina de Control Disciplinario Interno de la entidad para apoyar la gestión, logística y operación de los procesos contractuales y administrativos a cargo de esta dependencia."/>
  </r>
  <r>
    <x v="71"/>
    <x v="66"/>
    <s v="09 - contratación directa"/>
    <x v="0"/>
    <s v="25 - contrato de prestacion de servicios profesionales"/>
    <s v="FEBRERO"/>
    <n v="10"/>
    <n v="0"/>
    <n v="70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4-TH-8126-9-Prestar servicios profesionales jurídicos para apoyar la instrucción y demás actuaciones que deban surtirse en los procesos disciplinarios adelantados por la Oficina de Control Disciplinario Interno."/>
  </r>
  <r>
    <x v="72"/>
    <x v="66"/>
    <s v="09 - contratación directa"/>
    <x v="0"/>
    <s v="25 - contrato de prestacion de servicios profesionales"/>
    <s v="FEBRERO"/>
    <n v="10"/>
    <n v="0"/>
    <n v="70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5-TH-8126-9-Prestar servicios profesionales jurídicos para apoyar la instrucción y demás actuaciones que deban surtirse en los procesos disciplinarios adelantados por la Oficina de Control Disciplinario Interno."/>
  </r>
  <r>
    <x v="73"/>
    <x v="66"/>
    <s v="09 - contratación directa"/>
    <x v="0"/>
    <s v="25 - contrato de prestacion de servicios profesionales"/>
    <s v="FEBRERO"/>
    <n v="10"/>
    <n v="0"/>
    <n v="70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6-TH-8126-9-Prestar servicios profesionales jurídicos para apoyar la instrucción y demás actuaciones que deban surtirse en los procesos disciplinarios adelantados por la Oficina de Control Disciplinario Interno."/>
  </r>
  <r>
    <x v="74"/>
    <x v="66"/>
    <s v="09 - contratación directa"/>
    <x v="0"/>
    <s v="25 - contrato de prestacion de servicios profesionales"/>
    <s v="FEBRERO"/>
    <n v="10"/>
    <n v="0"/>
    <n v="70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7-TH-8126-9-Prestar servicios profesionales jurídicos para apoyar la instrucción y demás actuaciones que deban surtirse en los procesos disciplinarios adelantados por la Oficina de Control Disciplinario Interno."/>
  </r>
  <r>
    <x v="75"/>
    <x v="66"/>
    <s v="09 - contratación directa"/>
    <x v="0"/>
    <s v="25 - contrato de prestacion de servicios profesionales"/>
    <s v="FEBRERO"/>
    <n v="10"/>
    <n v="0"/>
    <n v="28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8-TH-8126-9-Prestar servicios profesionales jurídicos para apoyar la instrucción y demás actuaciones que deban surtirse en los procesos disciplinarios adelantados por la Oficina de Control Disciplinario Interno."/>
  </r>
  <r>
    <x v="76"/>
    <x v="67"/>
    <s v="09 - contratación directa"/>
    <x v="0"/>
    <s v="25 - contrato de prestacion de servicios profesionales"/>
    <s v="FEBRERO"/>
    <n v="10"/>
    <n v="0"/>
    <n v="54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89-TH-8126-9-Prestar servicios profesionales para ejercer las labores de secretaría común y actividades jurídicas que requieren las actuaciones disciplinarias en etapa de instrucción adelantadas por la Oficina de Control Disciplinario Interno._x0009_"/>
  </r>
  <r>
    <x v="77"/>
    <x v="68"/>
    <s v="09 - contratación directa"/>
    <x v="0"/>
    <s v="26 - contrato de prestacion de servicios de apoyo a la gestion"/>
    <s v="FEBRERO"/>
    <n v="10"/>
    <n v="0"/>
    <n v="36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0-TH-8126-9-Prestación de servicios de apoyo técnico a la Oficina de Control Disciplinario Interno de la UAECOB para la gestión y cumplimiento de las funciones administrativas asignadas."/>
  </r>
  <r>
    <x v="78"/>
    <x v="69"/>
    <s v="09 - contratación directa"/>
    <x v="0"/>
    <s v="26 - contrato de prestacion de servicios de apoyo a la gestion"/>
    <s v="FEBRERO"/>
    <n v="10"/>
    <n v="0"/>
    <n v="252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1-TH-8126-9-Prestación de servicios de apoyo administrativo y de gestión documental a la Oficina de Control Disciplinario Interno de la UAECOB, en el manejo y organización de la documentación propia de los expedientes disciplinarios y las actividades de archivo que se requieran."/>
  </r>
  <r>
    <x v="79"/>
    <x v="70"/>
    <s v="09 - contratación directa"/>
    <x v="0"/>
    <s v="25 - contrato de prestacion de servicios profesionales"/>
    <s v="FEBRERO"/>
    <n v="10"/>
    <n v="0"/>
    <n v="60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2-TH-8126-9-Prestar servicios profesionales para apoyar a la Oficina de Control Disciplinario Interno de la Unidad Administrativa Especial Cuerpo Oficial de Bomberos de Bogotá en la planeación y ejecución de estrategias de prevención de conductas constitutivas de faltas disciplinarias, que incluye la realización de capacitaciones y la asesoría en temas jurídicos."/>
  </r>
  <r>
    <x v="80"/>
    <x v="71"/>
    <s v="09 - contratación directa"/>
    <x v="0"/>
    <s v="25 - contrato de prestacion de servicios profesionales"/>
    <s v="ENERO"/>
    <n v="11"/>
    <n v="0"/>
    <n v="85157996"/>
    <s v="NO"/>
    <x v="3"/>
    <s v="Carlos Andres Vargas Puert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3-TH-8126-9-Prestar los servicios profesionales como abogado en la Oficina de Control Interno para el desarrollo del Plan Anual de Auditorías."/>
  </r>
  <r>
    <x v="81"/>
    <x v="72"/>
    <s v="09 - contratación directa"/>
    <x v="0"/>
    <s v="25 - contrato de prestacion de servicios profesionales"/>
    <s v="ENERO"/>
    <n v="11"/>
    <n v="0"/>
    <n v="85157996"/>
    <s v="NO"/>
    <x v="3"/>
    <s v="Carlos Andres Vargas Puert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4-TH-8126-9-Prestar los servicios profesionales como contador público en la Oficina de Control Interno para el desarrollo del Plan Anual de Auditorías."/>
  </r>
  <r>
    <x v="82"/>
    <x v="73"/>
    <s v="09 - contratación directa"/>
    <x v="0"/>
    <s v="25 - contrato de prestacion de servicios profesionales"/>
    <s v="ENERO"/>
    <n v="11"/>
    <n v="0"/>
    <n v="85157996"/>
    <s v="NO"/>
    <x v="3"/>
    <s v="Carlos Andres Vargas Puert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5-TH-8126-9-Prestar los servicios profesionales en la Oficina de Control Interno para el desarrollo del Plan Anual de Auditorías."/>
  </r>
  <r>
    <x v="83"/>
    <x v="73"/>
    <s v="09 - contratación directa"/>
    <x v="0"/>
    <s v="25 - contrato de prestacion de servicios profesionales"/>
    <s v="ENERO"/>
    <n v="11"/>
    <n v="0"/>
    <n v="51423999"/>
    <s v="NO"/>
    <x v="3"/>
    <s v="Carlos Andres Vargas Puert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6-TH-8126-9-Prestar los servicios profesionales en la Oficina de Control Interno para el desarrollo del Plan Anual de Auditorías."/>
  </r>
  <r>
    <x v="84"/>
    <x v="74"/>
    <s v="09 - contratación directa"/>
    <x v="0"/>
    <s v="26 - contrato de prestacion de servicios de apoyo a la gestion"/>
    <s v="ENERO"/>
    <n v="11"/>
    <n v="0"/>
    <n v="43101993"/>
    <s v="NO"/>
    <x v="3"/>
    <s v="Carlos Andres Vargas Puert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7-TH-8126-9-Prestar servicios de apoyo a la gestión como técnico en la Oficina de Control Interno para ejecutar procesos y procedimientos administrativos y asistenciales teniendo en cuenta el Plan Anual de Auditorías."/>
  </r>
  <r>
    <x v="85"/>
    <x v="75"/>
    <s v="09 - contratación directa"/>
    <x v="0"/>
    <s v="25 - contrato de prestacion de servicios profesionales"/>
    <s v="FEBRERO"/>
    <n v="9"/>
    <n v="0"/>
    <n v="90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8-TH-8126-9-Prestar los servicios profesionales jurídicos especializados para orientar y apoyar los procesos de contratación en sus diferentes etapas adelantados por la Oficina Jurídica, tendientes a garantizar las necesidades propias de la UAECOB"/>
  </r>
  <r>
    <x v="86"/>
    <x v="76"/>
    <s v="09 - contratación directa"/>
    <x v="0"/>
    <s v="25 - contrato de prestacion de servicios profesionales"/>
    <s v="FEBRERO"/>
    <n v="8"/>
    <n v="0"/>
    <n v="72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099-TH-8126-9-Prestar servicios profesionales especializados para apoyar el desarrollo y cumplimiento de las funciones de la Oficina Jurídica, mediante la construcción, revisión y gestión de los documentos previos requeridos en los procesos de selección adelantados por la UAECOB, garantizando la adecuada estructuración de la contratación para la adquisición de bienes, obras y servicios esenciales para el cumplimiento de sus funciones y misionalidad."/>
  </r>
  <r>
    <x v="87"/>
    <x v="77"/>
    <s v="09 - contratación directa"/>
    <x v="0"/>
    <s v="25 - contrato de prestacion de servicios profesionales"/>
    <s v="FEBRERO"/>
    <n v="9"/>
    <n v="0"/>
    <n v="675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02-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
  </r>
  <r>
    <x v="88"/>
    <x v="78"/>
    <s v="09 - contratación directa"/>
    <x v="0"/>
    <s v="25 - contrato de prestacion de servicios profesionales"/>
    <s v="FEBRERO"/>
    <n v="8"/>
    <n v="0"/>
    <n v="536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03-TH-8126-9-Prestar los servicios profesionales para apoyar las actividades propias de la gestión contractual a cargo de la Oficina Jurídica, en función de las necesidades identificadas por la entidad y con el propósito de garantizar el cumplimiento de su misionalidad."/>
  </r>
  <r>
    <x v="89"/>
    <x v="78"/>
    <s v="09 - contratación directa"/>
    <x v="0"/>
    <s v="25 - contrato de prestacion de servicios profesionales"/>
    <s v="FEBRERO"/>
    <n v="8"/>
    <n v="0"/>
    <n v="536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05-TH-8126-9-Prestar los servicios profesionales para apoyar las actividades propias de la gestión contractual a cargo de la Oficina Jurídica, en función de las necesidades identificadas por la entidad y con el propósito de garantizar el cumplimiento de su misionalidad."/>
  </r>
  <r>
    <x v="90"/>
    <x v="79"/>
    <s v="09 - contratación directa"/>
    <x v="0"/>
    <s v="25 - contrato de prestacion de servicios profesionales"/>
    <s v="FEBRERO"/>
    <n v="9"/>
    <n v="0"/>
    <n v="945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06-TH-8126-9-Prestar los servicios profesionales jurídicos especializados en la Oficina Jurídica que garantice la verificación de la legalidad, en apoyo a cada una de las actuaciones a cargo de esta Oficina."/>
  </r>
  <r>
    <x v="91"/>
    <x v="80"/>
    <s v="09 - contratación directa"/>
    <x v="0"/>
    <s v="25 - contrato de prestacion de servicios profesionales"/>
    <s v="FEBRERO"/>
    <n v="8"/>
    <n v="0"/>
    <n v="772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07-TH-8126-9-Prestar servicios profesionales para apoyar en la estructuración de las acciones de mejora, seguimiento  a la gestión contractual de la Entidad y demás procedimientos, en el marco de las funciones de la Oficina Jurídica"/>
  </r>
  <r>
    <x v="92"/>
    <x v="81"/>
    <s v="09 - contratación directa"/>
    <x v="0"/>
    <s v="25 - contrato de prestacion de servicios profesionales"/>
    <s v="FEBRERO"/>
    <n v="8"/>
    <n v="0"/>
    <n v="51984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08-TH-8126-9-Prestar servicios profesionales para apoyar en la estructuración de las acciones de mejora, elaboración de informes y soporte de las funciones administrativas y de mejora"/>
  </r>
  <r>
    <x v="93"/>
    <x v="82"/>
    <s v="09 - contratación directa"/>
    <x v="0"/>
    <s v="25 - contrato de prestacion de servicios profesionales"/>
    <s v="JULIO"/>
    <n v="3"/>
    <n v="0"/>
    <n v="33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09-TH-8126-9-Prestar los servicios profesionales jurídicos especializados para apoyar el desarrollo de las funciones de la Oficina Jurídica"/>
  </r>
  <r>
    <x v="94"/>
    <x v="77"/>
    <s v="09 - contratación directa"/>
    <x v="0"/>
    <s v="25 - contrato de prestacion de servicios profesionales"/>
    <s v="FEBRERO"/>
    <n v="9"/>
    <n v="0"/>
    <n v="765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0-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
  </r>
  <r>
    <x v="95"/>
    <x v="77"/>
    <s v="09 - contratación directa"/>
    <x v="0"/>
    <s v="25 - contrato de prestacion de servicios profesionales"/>
    <s v="FEBRERO"/>
    <n v="9"/>
    <n v="0"/>
    <n v="765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1-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
  </r>
  <r>
    <x v="96"/>
    <x v="83"/>
    <s v="09 - contratación directa"/>
    <x v="0"/>
    <s v="25 - contrato de prestacion de servicios profesionales"/>
    <s v="FEBRERO"/>
    <n v="9"/>
    <n v="0"/>
    <n v="765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2-TH-8126-9-Prestar servicios profesionales jurídicos para orientar y apoyar los procesos de contratación gestionados por la Oficina Jurídica, en el marco de las actividades propias de la gestión contractual, con el objetivo de garantizar el cumplimiento de las necesidades de la UAECOB."/>
  </r>
  <r>
    <x v="97"/>
    <x v="77"/>
    <s v="09 - contratación directa"/>
    <x v="0"/>
    <s v="25 - contrato de prestacion de servicios profesionales"/>
    <s v="FEBRERO"/>
    <n v="9"/>
    <n v="0"/>
    <n v="765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3-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
  </r>
  <r>
    <x v="98"/>
    <x v="77"/>
    <s v="09 - contratación directa"/>
    <x v="0"/>
    <s v="25 - contrato de prestacion de servicios profesionales"/>
    <s v="FEBRERO"/>
    <n v="9"/>
    <n v="0"/>
    <n v="72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4-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
  </r>
  <r>
    <x v="99"/>
    <x v="78"/>
    <s v="09 - contratación directa"/>
    <x v="0"/>
    <s v="26 - contrato de prestacion de servicios de apoyo a la gestion"/>
    <s v="FEBRERO"/>
    <n v="9"/>
    <n v="0"/>
    <n v="603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5-TH-8126-9-Prestar los servicios profesionales para apoyar las actividades propias de la gestión contractual a cargo de la Oficina Jurídica, en función de las necesidades identificadas por la entidad y con el propósito de garantizar el cumplimiento de su misionalidad."/>
  </r>
  <r>
    <x v="100"/>
    <x v="78"/>
    <s v="09 - contratación directa"/>
    <x v="0"/>
    <s v="26 - contrato de prestacion de servicios de apoyo a la gestion"/>
    <s v="FEBRERO"/>
    <n v="8"/>
    <n v="0"/>
    <n v="464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6-TH-8126-9-Prestar los servicios profesionales para apoyar las actividades propias de la gestión contractual a cargo de la Oficina Jurídica, en función de las necesidades identificadas por la entidad y con el propósito de garantizar el cumplimiento de su misionalidad."/>
  </r>
  <r>
    <x v="101"/>
    <x v="84"/>
    <s v="09 - contratación directa"/>
    <x v="0"/>
    <s v="25 - contrato de prestacion de servicios profesionales"/>
    <s v="FEBRERO"/>
    <n v="8"/>
    <n v="0"/>
    <n v="72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7-TH-8126-9-Prestar los servicios profesionales para realizar el acompañamiento administrativo y financiero en temas de liquidación y cierre de expedientes, como demás actuaciones administrativas requeridas de los procesos contractuales"/>
  </r>
  <r>
    <x v="102"/>
    <x v="85"/>
    <s v="09 - contratación directa"/>
    <x v="0"/>
    <s v="25 - contrato de prestacion de servicios profesionales"/>
    <s v="FEBRERO"/>
    <n v="11"/>
    <n v="0"/>
    <n v="374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8-TH-8126-9-Prestar los servicios profesionales especializados para la representación judicial  de la Entidad y la prevención del daño antijurídico."/>
  </r>
  <r>
    <x v="103"/>
    <x v="86"/>
    <s v="09 - contratación directa"/>
    <x v="0"/>
    <s v="26 - contrato de prestacion de servicios de apoyo a la gestion"/>
    <s v="FEBRERO"/>
    <n v="8"/>
    <n v="0"/>
    <n v="288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19-TH-8126-9-Prestar los servicios de apoyo para las gestiones administrativas requeridas en la Oficina Jurídica."/>
  </r>
  <r>
    <x v="104"/>
    <x v="87"/>
    <s v="09 - contratación directa"/>
    <x v="0"/>
    <s v="26 - contrato de prestacion de servicios de apoyo a la gestion"/>
    <s v="FEBRERO"/>
    <n v="8"/>
    <n v="0"/>
    <n v="288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0-TH-8126-9-Prestar los servicios de apoyo para las gestiones documentales y administrativas requerida por la Oficina  Jurídica."/>
  </r>
  <r>
    <x v="105"/>
    <x v="87"/>
    <s v="09 - contratación directa"/>
    <x v="0"/>
    <s v="26 - contrato de prestacion de servicios de apoyo a la gestion"/>
    <s v="FEBRERO"/>
    <n v="8"/>
    <n v="0"/>
    <n v="288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1-TH-8126-9-Prestar los servicios de apoyo para las gestiones documentales y administrativas requerida por la Oficina  Jurídica."/>
  </r>
  <r>
    <x v="106"/>
    <x v="88"/>
    <s v="09 - contratación directa"/>
    <x v="0"/>
    <s v="25 - contrato de prestacion de servicios profesionales"/>
    <s v="FEBRERO"/>
    <n v="8"/>
    <n v="0"/>
    <n v="64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2-TH-8126-9-Prestar los servicios profesionales para apoyar la gestión de la información y presupuestal y elaborar los informes reglamentarios que la Oficina Jurídica debe presentar a los entes de control, respuestas a la ciudadanía y otros informes que den cuanta de su gestión."/>
  </r>
  <r>
    <x v="107"/>
    <x v="89"/>
    <s v="09 - contratación directa"/>
    <x v="0"/>
    <s v="25 - contrato de prestacion de servicios profesionales"/>
    <s v="FEBRERO"/>
    <n v="8"/>
    <n v="0"/>
    <n v="461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3-TH-8126-9-Prestar servicios profesionales para realizar la gestión de tramites y actividades que se requieran en los diferentes procesos disciplinarios propios de la etapa de juzgamiento de la Oficina Jurídica en la UAECOB"/>
  </r>
  <r>
    <x v="108"/>
    <x v="90"/>
    <s v="09 - contratación directa"/>
    <x v="0"/>
    <s v="25 - contrato de prestacion de servicios profesionales"/>
    <s v="FEBRERO"/>
    <n v="8"/>
    <n v="0"/>
    <n v="60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4-TH-8126-9-Prestar los servicios profesionales para apoyar la depuración de la cartera de cobro coactivo, así como actividades propias de la defensa judicial de la Entidad y demas actiuaciones relacionadas que requiera la Oficina Jurídica"/>
  </r>
  <r>
    <x v="109"/>
    <x v="91"/>
    <s v="09 - contratación directa"/>
    <x v="0"/>
    <s v="25 - contrato de prestacion de servicios profesionales"/>
    <s v="FEBRERO"/>
    <n v="8"/>
    <n v="0"/>
    <n v="64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5-TH-8126-9-Prestación de servicios profesionales jurídicos para orientar y apoyar el trámite y la gestión de los procesos disciplinarios que se adelanten en la Oficina Jurídica de la Unidad Administrativa Especial Cuerpo Oficial de Bomberos Bogotá"/>
  </r>
  <r>
    <x v="110"/>
    <x v="92"/>
    <s v="09 - contratación directa"/>
    <x v="0"/>
    <s v="25 - contrato de prestacion de servicios profesionales"/>
    <s v="FEBRERO"/>
    <n v="8"/>
    <n v="0"/>
    <n v="64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6-TH-8126-9-Prestar servicios profesionales de carácter jurídico para apoyar y fortalecer de manera integral las actividades propias de la Oficina Jurídica"/>
  </r>
  <r>
    <x v="111"/>
    <x v="93"/>
    <s v="09 - contratación directa"/>
    <x v="0"/>
    <s v="25 - contrato de prestacion de servicios profesionales"/>
    <s v="FEBRERO"/>
    <n v="8"/>
    <n v="0"/>
    <n v="52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7-TH-8126-9-Prestar los servicios profesionales jurídicos para apoyar las actuaciones procesales y procedimentales de la Oficina Jurídica"/>
  </r>
  <r>
    <x v="112"/>
    <x v="94"/>
    <s v="09 - contratación directa"/>
    <x v="0"/>
    <s v="25 - contrato de prestacion de servicios profesionales"/>
    <s v="ENERO"/>
    <n v="8"/>
    <n v="0"/>
    <n v="64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28-TH-8173-9-SGH - Prestar servicios profesionales para apoyar a la Academia de la UAE Cuerpo Oficial de Bomberos de Bogotá D.C., orientados al fortalecimiento de los procesos de innovación, gestión del conocimiento y desarrollo de capacidades estratégicas del personal operativo, administrativo y directivo, contribuyendo al mejoramiento continuo y a la consolidación institucional"/>
  </r>
  <r>
    <x v="113"/>
    <x v="95"/>
    <s v="09 - contratación directa"/>
    <x v="0"/>
    <s v="26 - contrato de prestacion de servicios de apoyo a la gestion"/>
    <s v="ENERO"/>
    <n v="7"/>
    <n v="0"/>
    <n v="266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29-TH-8126-9-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
  </r>
  <r>
    <x v="114"/>
    <x v="96"/>
    <s v="09 - contratación directa"/>
    <x v="0"/>
    <s v="26 - contrato de prestacion de servicios de apoyo a la gestion"/>
    <s v="ENERO"/>
    <n v="11"/>
    <n v="0"/>
    <n v="462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0-TH-8126-9-SGH - Prestar servicios de apoyo a la Subdirección de Gestión Humana de la UAE Cuerpo Oficial de Bomberos de Bogotá D.C., en la gestión de los procesos de administración y aplicación de los instrumentos archivísticos vigentes en el archivo de gestión de la dependencia, conforme a la normatividad archivística y los lineamientos institucionales."/>
  </r>
  <r>
    <x v="115"/>
    <x v="95"/>
    <s v="09 - contratación directa"/>
    <x v="0"/>
    <s v="26 - contrato de prestacion de servicios de apoyo a la gestion"/>
    <s v="ENERO"/>
    <n v="7"/>
    <n v="0"/>
    <n v="266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1-TH-8126-9-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
  </r>
  <r>
    <x v="116"/>
    <x v="95"/>
    <s v="09 - contratación directa"/>
    <x v="0"/>
    <s v="26 - contrato de prestacion de servicios de apoyo a la gestion"/>
    <s v="ENERO"/>
    <n v="11"/>
    <n v="0"/>
    <n v="418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2-TH-8126-9-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
  </r>
  <r>
    <x v="117"/>
    <x v="97"/>
    <s v="09 - contratación directa"/>
    <x v="0"/>
    <s v="26 - contrato de prestacion de servicios de apoyo a la gestion"/>
    <s v="ENERO"/>
    <n v="7"/>
    <n v="0"/>
    <n v="287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3-TH-8126-9-SGH - Prestar servicios de apoyo a la gestión para acompañar a la Subdirección de Gestión Humana de la UAE Cuerpo Oficial de Bomberos de Bogotá D.C., en la ejecución de las actividades relacionadas con el Plan de Bienestar e Incentivos, conforme a los lineamientos institucionales."/>
  </r>
  <r>
    <x v="118"/>
    <x v="98"/>
    <s v="09 - contratación directa"/>
    <x v="0"/>
    <s v="25 - contrato de prestacion de servicios profesionales"/>
    <s v="ENERO"/>
    <n v="3"/>
    <n v="15"/>
    <n v="29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4-TH-8126-9-SGH - Prestar sus servicios profesionales a la Subdirección de Gestión Humana de la UAE Cuerpo Oficial de Bomberos de Bogotá, en el apoyo en la verificación, revisión y actualización del Modelo Operativo de Procesos (MOP) institucionales, con la finalidad de identificar las oportunidades de mejora, como parte del proceso de fortalecimiento institucional."/>
  </r>
  <r>
    <x v="119"/>
    <x v="99"/>
    <s v="09 - contratación directa"/>
    <x v="0"/>
    <s v="25 - contrato de prestacion de servicios profesionales"/>
    <s v="ENERO"/>
    <n v="5"/>
    <n v="0"/>
    <n v="295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5-TH-8126-9-SGH - Prestar servicios profesionales en la Subdirección de Gestión Humana de la UAE Cuerpo Oficial de Bomberos de Bogotá, para apoyar la gestión de los procesos de ingreso y retiro del personal de planta de la entidad, en cumplimiento de los procedimientos y lineamientos institucionales establecidos."/>
  </r>
  <r>
    <x v="120"/>
    <x v="100"/>
    <s v="09 - contratación directa"/>
    <x v="0"/>
    <s v="25 - contrato de prestacion de servicios profesionales"/>
    <s v="ENERO"/>
    <n v="10"/>
    <n v="0"/>
    <n v="67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6-TH-8126-9-SGH - Prestar servicios profesionales en la Subdirección de Gestión Humana de la UAE Cuerpo Oficial de Bomberos de Bogotá, apoyando la ejecución de las actividades relacionadas con la permanencia del personal de planta, conforme a los planes y lineamientos definidos por Desarrollo Organizacional."/>
  </r>
  <r>
    <x v="121"/>
    <x v="101"/>
    <s v="09 - contratación directa"/>
    <x v="0"/>
    <s v="26 - contrato de prestacion de servicios de apoyo a la gestion"/>
    <s v="ENERO"/>
    <n v="10"/>
    <n v="0"/>
    <n v="36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7-TH-8126-9-SGH - Prestar servicios de apoyo a la gestión en la Subdirección de Gestión Humana de la UAE Cuerpo Oficial de Bomberos de Bogotá, para el cumplimiento de las actividades de actualización de registros administrativos y de gestión documental a cargo de Desarrollo Organizacional, conforme a los lineamientos institucionales."/>
  </r>
  <r>
    <x v="122"/>
    <x v="102"/>
    <s v="09 - contratación directa"/>
    <x v="0"/>
    <s v="25 - contrato de prestacion de servicios profesionales"/>
    <s v="ENERO"/>
    <n v="7"/>
    <n v="0"/>
    <n v="50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8-TH-8126-9-SGH - Prestar servicios profesionales en la Subdirección de Gestión Humana de la UAE Cuerpo Oficial de Bomberos de Bogotá, para apoyar el desarrollo de actividades relacionadas con la actualización de registros administrativos, el fortalecimiento del clima y ambiente laboral y la ejecución de planes institucionales, en el marco de las funciones para el desarrollo organizacional."/>
  </r>
  <r>
    <x v="123"/>
    <x v="103"/>
    <s v="09 - contratación directa"/>
    <x v="0"/>
    <s v="25 - contrato de prestacion de servicios profesionales"/>
    <s v="ENERO"/>
    <n v="7"/>
    <n v="0"/>
    <n v="50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39-TH-8126-9-SGH - Prestar servicios profesionales jurídicos en la Subdirección de Gestión Humana de la UAE Cuerpo Oficial de Bomberos de Bogotá D.C., orientados a apoyar las actividades propias del proceso de desarrollo organizacional, con especial énfasis en la formulación, acompañamiento y ejecución de acciones relacionadas con la reorganización de la planta de personal, en el marco del proceso de fortalecimiento institucional y en cumplimiento de la normatividad vigente."/>
  </r>
  <r>
    <x v="124"/>
    <x v="104"/>
    <s v="09 - contratación directa"/>
    <x v="0"/>
    <s v="25 - contrato de prestacion de servicios profesionales"/>
    <s v="ENERO"/>
    <n v="7"/>
    <n v="0"/>
    <n v="385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0-TH-8126-9-SGH - Prestar servicios profesionales en la Subdirección de Gestión Humana de la UAE Cuerpo Oficial de Bomberos de Bogotá, para apoyar el desarrollo de actividades relacionadas con la actualización de registros laborales del personal de la entidad, así como en la ejecución de las acciones asignadas al desarrollo organizacional."/>
  </r>
  <r>
    <x v="125"/>
    <x v="105"/>
    <s v="09 - contratación directa"/>
    <x v="0"/>
    <s v="25 - contrato de prestacion de servicios profesionales"/>
    <s v="ENERO"/>
    <n v="10"/>
    <n v="0"/>
    <n v="69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1-TH-8126-9-SGH - Prestar servicios profesionales en la Subdirección de Gestión Humana de la UAE Cuerpo Oficial de Bomberos de Bogotá, para apoyar el desarrollo de actividades relacionadas con los procesos de vinculación y permanencia del personal de la entidad, así como en las acciones a cargo del desarrollo organizacional."/>
  </r>
  <r>
    <x v="126"/>
    <x v="106"/>
    <s v="09 - contratación directa"/>
    <x v="0"/>
    <s v="26 - contrato de prestacion de servicios de apoyo a la gestion"/>
    <s v="ENERO"/>
    <n v="7"/>
    <n v="0"/>
    <n v="287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2-TH-8126-9-SGH - Prestar servicios de apoyo a la gestión en la Subdirección de Gestión Humana de la UAE Cuerpo Oficial de Bomberos de Bogotá, en el desarrollo del proceso de recobro de incapacidades y de los subprocesos relacionados, de conformidad con la normatividad y lineamientos institucionales vigentes."/>
  </r>
  <r>
    <x v="127"/>
    <x v="107"/>
    <s v="09 - contratación directa"/>
    <x v="0"/>
    <s v="25 - contrato de prestacion de servicios profesionales"/>
    <s v="ENERO"/>
    <n v="7"/>
    <n v="0"/>
    <n v="4508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3-TH-8126-9-SGH - Prestar servicios profesionales en la Subdirección de Gestión Humana de la UAE Cuerpo Oficial de Bomberos de Bogotá, para apoyar la gestión del proceso de ausentismo, recobro de incapacidades y los subprocesos directamente relacionados, en cumplimiento de la normatividad y lineamientos institucionales vigentes."/>
  </r>
  <r>
    <x v="128"/>
    <x v="108"/>
    <s v="09 - contratación directa"/>
    <x v="0"/>
    <s v="25 - contrato de prestacion de servicios profesionales"/>
    <s v="ENERO"/>
    <n v="11"/>
    <n v="0"/>
    <n v="539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4-TH-8126-9-SGH - Prestar servicios profesionales en la Subdirección de Gestión Humana de la UAE Cuerpo Oficial de Bomberos de Bogotá D.C., para apoyar la gestión relacionada con cesantías, expedición de certificaciones y situaciones administrativas de los servidores de la entidad, en cumplimiento de la normatividad y lineamientos institucionales vigentes."/>
  </r>
  <r>
    <x v="129"/>
    <x v="109"/>
    <s v="09 - contratación directa"/>
    <x v="0"/>
    <s v="26 - contrato de prestacion de servicios de apoyo a la gestion"/>
    <s v="ENERO"/>
    <n v="8"/>
    <n v="0"/>
    <n v="32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5-TH-8126-9-SGH-Prestar los servicios de apoyo a la gestión en la Academia de la UAE Cuerpo Oficial de Bomberos de Bogotá D.C., brindando acompañamiento en el seguimiento de los procesos contractuales y en la atención de los requerimientos relacionados con el fortalecimiento de la formación y la capacitación institucional."/>
  </r>
  <r>
    <x v="130"/>
    <x v="110"/>
    <s v="09 - contratación directa"/>
    <x v="0"/>
    <s v="25 - contrato de prestacion de servicios profesionales"/>
    <s v="ENERO"/>
    <n v="7"/>
    <n v="0"/>
    <n v="406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6-TH-8126-9-SGH - Prestar servicios profesionales en la Subdirección de Gestión Humana de la UAE Cuerpo Oficial de Bomberos de Bogotá, para apoyar las actividades relacionadas con la administración de personal, en el marco de la normatividad y lineamientos institucionales vigentes."/>
  </r>
  <r>
    <x v="131"/>
    <x v="111"/>
    <s v="09 - contratación directa"/>
    <x v="0"/>
    <s v="25 - contrato de prestacion de servicios profesionales"/>
    <s v="ENERO"/>
    <n v="11"/>
    <n v="0"/>
    <n v="671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7-TH-8126-9-SGH - Prestar servicios profesionales en la Subdirección de Gestión Humana de la UAE Cuerpo Oficial de Bomberos de Bogotá, para apoyar el proceso de liquidación de demandas y conciliaciones administrativas, así como el proceso de recobro de incapacidades, en cumplimiento de la normatividad y lineamientos institucionales vigentes."/>
  </r>
  <r>
    <x v="132"/>
    <x v="112"/>
    <s v="09 - contratación directa"/>
    <x v="0"/>
    <s v="26 - contrato de prestacion de servicios de apoyo a la gestion"/>
    <s v="ENERO"/>
    <n v="7"/>
    <n v="0"/>
    <n v="28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8-TH-8126-9-SGH - Prestar servicios de apoyo a la gestión en la Subdirección de Gestión Humana de la UAE Cuerpo Oficial de Bomberos de Bogotá, para apoyar en la ejecución y consolidación del Sistema de Gestión de Seguridad y Salud en el Trabajo (SG-SST), en la línea de seguridad e higiene industrial,  conforme a la normatividad vigente y los lineamientos institucionales."/>
  </r>
  <r>
    <x v="133"/>
    <x v="113"/>
    <s v="09 - contratación directa"/>
    <x v="0"/>
    <s v="25 - contrato de prestacion de servicios profesionales"/>
    <s v="ENERO"/>
    <n v="7"/>
    <n v="0"/>
    <n v="42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49-TH-8126-9-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
  </r>
  <r>
    <x v="134"/>
    <x v="113"/>
    <s v="09 - contratación directa"/>
    <x v="0"/>
    <s v="25 - contrato de prestacion de servicios profesionales"/>
    <s v="ENERO"/>
    <n v="7"/>
    <n v="0"/>
    <n v="42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0-TH-8126-9-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
  </r>
  <r>
    <x v="135"/>
    <x v="113"/>
    <s v="09 - contratación directa"/>
    <x v="0"/>
    <s v="25 - contrato de prestacion de servicios profesionales"/>
    <s v="ENERO"/>
    <n v="7"/>
    <n v="0"/>
    <n v="42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1-TH-8126-9-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
  </r>
  <r>
    <x v="136"/>
    <x v="114"/>
    <s v="09 - contratación directa"/>
    <x v="0"/>
    <s v="25 - contrato de prestacion de servicios profesionales"/>
    <s v="ENERO"/>
    <n v="7"/>
    <n v="0"/>
    <n v="343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2-TH-8126-9-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establecidos."/>
  </r>
  <r>
    <x v="137"/>
    <x v="115"/>
    <s v="09 - contratación directa"/>
    <x v="0"/>
    <s v="25 - contrato de prestacion de servicios profesionales"/>
    <s v="ENERO"/>
    <n v="7"/>
    <n v="0"/>
    <n v="36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3-TH-8126-9-SGH -  Prestar servicios profesionales a la Subdirección de Gestión Humana de la UAE Cuerpo Oficial de Bomberos de Bogotá, para el apoyo en el cumplimiento de las actividades del Sistema de Gestión de Seguridad y Salud en el Trabajo (SG-SST) de la entidad, en la línea de seguridad e higiene industrial, mediante la actualización y ejecución de la documentación y procedimientos, conforme a la normatividad vigente."/>
  </r>
  <r>
    <x v="138"/>
    <x v="116"/>
    <s v="09 - contratación directa"/>
    <x v="0"/>
    <s v="25 - contrato de prestacion de servicios profesionales"/>
    <s v="ENERO"/>
    <n v="11"/>
    <n v="0"/>
    <n v="77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4-TH-8126-9-SGH - Prestar servicios profesionales en la Subdirección de Gestión Humana de la UAE Cuerpo Oficial de Bomberos de Bogotá, en el apoyo en la consolidación, ejecución, administración, seguimiento y evaluación del Sistema de Gestión de Seguridad y Salud en el Trabajo (SG-SST),  en la línea de seguridad e higiene industrial, conforme a la normatividad vigente y los lineamientos institucionales."/>
  </r>
  <r>
    <x v="139"/>
    <x v="117"/>
    <s v="09 - contratación directa"/>
    <x v="0"/>
    <s v="25 - contrato de prestacion de servicios profesionales"/>
    <s v="ENERO"/>
    <n v="10"/>
    <n v="0"/>
    <n v="64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5-TH-8126-9-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de conformidad con la normatividad vigente y los lineamientos institucionales."/>
  </r>
  <r>
    <x v="140"/>
    <x v="118"/>
    <s v="09 - contratación directa"/>
    <x v="0"/>
    <s v="25 - contrato de prestacion de servicios profesionales"/>
    <s v="ENERO"/>
    <n v="11"/>
    <n v="0"/>
    <n v="77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6-TH-8126-9-SGH - Prestar servicios profesionales en la Subdirección de Gestión Humana de la UAE Cuerpo Oficial de Bomberos de Bogotá, en el apoyo en la consolidación, ejecución, administración, seguimiento y evaluación del Sistema de Gestión de Seguridad y Salud en el Trabajo (SG-SST),  conforme a la normatividad vigente y los lineamientos institucionales."/>
  </r>
  <r>
    <x v="141"/>
    <x v="119"/>
    <s v="09 - contratación directa"/>
    <x v="0"/>
    <s v="25 - contrato de prestacion de servicios profesionales"/>
    <s v="ENERO"/>
    <n v="10"/>
    <n v="0"/>
    <n v="65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7-TH-8126-9-SGH - Prestar servicios profesionales en la Subdirección de Gestión Humana de la UAE Cuerpo Oficial de Bomberos de Bogotá, apoyando en la consolidación, ejecución, administración, seguimiento y evaluación del Sistema de Gestión de Seguridad y Salud en el Trabajo (SG-SST), con especial énfasis en el programa de vigilancia epidemiológico al riesgo psicosocial, en cumplimiento de la normatividad vigente y los lineamientos institucionales."/>
  </r>
  <r>
    <x v="142"/>
    <x v="120"/>
    <s v="09 - contratación directa"/>
    <x v="0"/>
    <s v="25 - contrato de prestacion de servicios profesionales"/>
    <s v="ENERO"/>
    <n v="7"/>
    <n v="0"/>
    <n v="518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8-TH-8126-9-SGH – Prestar servicios profesionales en la Subdirección de Gestión Humana de la UAE Cuerpo Oficial de Bomberos de Bogotá, para apoyar la ejecución de las actividades del Sistema de Gestión de Seguridad y Salud en el Trabajo (SG-SST) y de los programas de vigilancia epidemiológica, conforme a la normatividad vigente y los lineamientos institucionales."/>
  </r>
  <r>
    <x v="143"/>
    <x v="121"/>
    <s v="09 - contratación directa"/>
    <x v="0"/>
    <s v="25 - contrato de prestacion de servicios profesionales"/>
    <s v="ENERO"/>
    <n v="7"/>
    <n v="0"/>
    <n v="64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59-TH-8126-9-SGH - Prestar servicios profesionales en la Subdirección de Gestión Humana de la UAE Cuerpo Oficial de Bomberos de Bogotá, para apoyar juridicamente en el desarrollo de actividades relacionadas con los procesos de seguridad social y la gestión de las diferentes situaciones administrativas de los servidores públicos de la entidad, conforme a la normatividad vigente y los lineamientos institucionales."/>
  </r>
  <r>
    <x v="144"/>
    <x v="122"/>
    <s v="09 - contratación directa"/>
    <x v="0"/>
    <s v="26 - contrato de prestacion de servicios de apoyo a la gestion"/>
    <s v="ENERO"/>
    <n v="7"/>
    <n v="0"/>
    <n v="252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0-TH-8126-9-SGH - Prestación de servicios de apoyo a la gestión para acompañar a la Subdirección de Gestión Humana de la UAE Cuerpo Oficial de Bomberos de Bogotá D.C., en la proyección y elaboración de actas técnicas de las sesiones llevadas a cabo, en los que la dependencia ejerza la secretaria técnica y las que se requieran en cumplimiento de las funciones a cargo de la Subdirección."/>
  </r>
  <r>
    <x v="145"/>
    <x v="123"/>
    <s v="09 - contratación directa"/>
    <x v="0"/>
    <s v="25 - contrato de prestacion de servicios profesionales"/>
    <s v="ENERO"/>
    <n v="7"/>
    <n v="0"/>
    <n v="413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1-TH-8126-9-SGH-Prestar servicios profesionales para acompañar a la Subdirección de Gestión Humana de la UAE Cuerpo Oficial de Bomberos de Bogotá en el desarrollo de las actividades derivadas de la actuación del Comité de Mujer y Género, en el marco de la implementación de políticas institucionales de equidad, inclusión y enfoque diferencial."/>
  </r>
  <r>
    <x v="146"/>
    <x v="124"/>
    <s v="09 - contratación directa"/>
    <x v="0"/>
    <s v="25 - contrato de prestacion de servicios profesionales"/>
    <s v="ENERO"/>
    <n v="8"/>
    <n v="0"/>
    <n v="576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2-TH-8126-9-SGH - Prestar servicios profesionales jurídicos en la Subdirección de Gestión Humana de la UAE Cuerpo Oficial de Bomberos de Bogotá, con el fin de apoyar el desarrollo de actividades relacionadas con los procesos de nómina, el recobro de incapacidades y los demás procedimientos administrativos a cargo de la dependencia, garantizando el cumplimiento de la normatividad vigente y los lineamientos institucionales"/>
  </r>
  <r>
    <x v="147"/>
    <x v="125"/>
    <s v="09 - contratación directa"/>
    <x v="0"/>
    <s v="25 - contrato de prestacion de servicios profesionales"/>
    <s v="ENERO"/>
    <n v="5"/>
    <n v="0"/>
    <n v="46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3-TH-8126-9-SGH -Prestar servicios profesionales, en el marco de la estrategia de fortalecimiento institucional, apoyando en la propuesta de reorganización de planta de personal y de manuales específicos de funciones y competencias laborales, cuyo objetivo sea el mejoramiento de las capacidades de la entidad, a partir de la estructuración, aplicación y analisis de cargas laborales, que incida en el fortalecimiento de los programas de formación de la UAE Cuerpo Oficial de Bomberos de Bogotá D.C."/>
  </r>
  <r>
    <x v="148"/>
    <x v="126"/>
    <s v="09 - contratación directa"/>
    <x v="0"/>
    <s v="25 - contrato de prestacion de servicios profesionales"/>
    <s v="ENERO"/>
    <n v="7"/>
    <n v="0"/>
    <n v="50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4-TH-8126-9-SGH - Prestar servicios profesionales en la Subdirección de Gestión Humana de la UAE Cuerpo Oficial de Bomberos de Bogotá, para apoyar la gestión de la comunicación interna y externa, mediante el desarrollo de estrategias, contenidos y acciones orientadas al fortalecimiento de la cultura organizacional y la divulgación institucional, conforme a los lineamientos vigentes."/>
  </r>
  <r>
    <x v="149"/>
    <x v="127"/>
    <s v="09 - contratación directa"/>
    <x v="0"/>
    <s v="25 - contrato de prestacion de servicios profesionales"/>
    <s v="ENERO"/>
    <n v="7"/>
    <n v="0"/>
    <n v="609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5-TH-8126-9-SGH - Prestar servicios profesionales en la Subdirección de Gestión Humana de la UAE Cuerpo Oficial de Bomberos de Bogotá D.C., en el marco de la estrategia de fortalecimiento institucional, apoyando la verificación, análisis y mejora de los documentos técnicos relacionados con las necesidades y el diagnóstico organizacional de la Entidad, de conformidad con la normatividad vigente y los lineamientos institucionales."/>
  </r>
  <r>
    <x v="150"/>
    <x v="128"/>
    <s v="09 - contratación directa"/>
    <x v="0"/>
    <s v="25 - contrato de prestacion de servicios profesionales"/>
    <s v="ENERO"/>
    <n v="7"/>
    <n v="0"/>
    <n v="623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6-TH-8126-9-SGH - Prestar servicios profesionales en la Subdirección de Gestión Humana de la UAE Cuerpo Oficial de Bomberos de Bogotá, para apoyar la construcción, revisión y actualización de las políticas, protocolos y procedimientos asociados al desarrollo del Talento Humano, con el fin de evaluar su eficiencia, eficacia y cumplimiento de la normatividad vigente."/>
  </r>
  <r>
    <x v="151"/>
    <x v="129"/>
    <s v="09 - contratación directa"/>
    <x v="0"/>
    <s v="25 - contrato de prestacion de servicios profesionales"/>
    <s v="ENERO"/>
    <n v="10"/>
    <n v="0"/>
    <n v="83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7-TH-8126-9-SGH - Prestar servicios profesionales especializados de carácter jurídico en la Subdirección de Gestión Humana de la UAE Cuerpo Oficial de Bomberos de Bogotá D.C., para atender los requerimientos relacionados con los comités institucionales, la Comisión de Personal y las mesas sindicales en los cuales la Subdirección funge como secretaría técnica y/o integrante; así como para brindar apoyo en la atención de solicitudes formuladas por los órganos de control, autoridades administrativas y judiciales, y en la gestión administrativa asociada a los procesos disciplinarios, en cumplimiento de la normatividad vigente y en el marco del fortalecimiento institucional."/>
  </r>
  <r>
    <x v="152"/>
    <x v="130"/>
    <s v="09 - contratación directa"/>
    <x v="0"/>
    <s v="25 - contrato de prestacion de servicios profesionales"/>
    <s v="ENERO"/>
    <n v="11"/>
    <n v="0"/>
    <n v="92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8-TH-8126-9-SGH - Prestar servicios profesionales en la Subdirección de Gestión Humana de la UAE Cuerpo Oficial de Bomberos de Bogotá, para acompañar la planeación, trámite y seguimiento de los aspectos presupuestales, financieros y contractuales a cargo de la dependencia, conforme a la normatividad vigente y los lineamientos institucionales."/>
  </r>
  <r>
    <x v="153"/>
    <x v="131"/>
    <s v="09 - contratación directa"/>
    <x v="0"/>
    <s v="25 - contrato de prestacion de servicios profesionales"/>
    <s v="ENERO"/>
    <n v="8"/>
    <n v="0"/>
    <n v="66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69-TH-8126-9-SGH - Prestar servicios profesionales especializados para acompañar a la Subdirección de Gestión Humana en el desarrollo de las actividades relacionadas con el plan de auditorías internas y externas que se efectúen a los procesos, procedimientos y contratos a cargo de la dependencia"/>
  </r>
  <r>
    <x v="154"/>
    <x v="132"/>
    <s v="09 - contratación directa"/>
    <x v="0"/>
    <s v="25 - contrato de prestacion de servicios profesionales"/>
    <s v="ENERO"/>
    <n v="11"/>
    <n v="0"/>
    <n v="605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70-TH-8126-9-SGH - Prestar sus servicios profesionales a la Subdirección de Gestión Humana de la UAE Cuerpo Oficial de Bomberos de Bogotá D.C.,mediante la gestión contractual y presupuestal, asegurando el cumplimiento de la normatividad vigente y la adecuada planeación, ejecución y control de los recursos asignados."/>
  </r>
  <r>
    <x v="155"/>
    <x v="133"/>
    <s v="09 - contratación directa"/>
    <x v="0"/>
    <s v="25 - contrato de prestacion de servicios profesionales"/>
    <s v="ENERO"/>
    <n v="7"/>
    <n v="0"/>
    <n v="378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71-TH-8126-9-SGH - Prestar servicios profesionales para acompañar a la Subdirección de Gestión Humana de la UAE Cuerpo Oficial de Bomberos de Bogotá D.C. en el desarrollo de actividades orientadas a la elaboración y adaptación de piezas comunicativas requeridas en el marco de los procesos y procedimientos a cargo de la dependencia, conforme a los lineamientos institucionales."/>
  </r>
  <r>
    <x v="156"/>
    <x v="134"/>
    <s v="09 - contratación directa"/>
    <x v="0"/>
    <s v="25 - contrato de prestacion de servicios profesionales"/>
    <s v="ENERO"/>
    <n v="7"/>
    <n v="0"/>
    <n v="378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72-TH-8126-9-SGH- Prestar servicios profesionales para apoyar a la Subdirección de Gestión Humana de la UAE Cuerpo Oficial de Bomberos de Bogotá D.C., en los trámites y gestiones relacionados con la información financiera, contable y presupuestal que sirvan de base de las etapas precontractuales, contractuales y poscontractuales de los procesos a cargo de la dependencia."/>
  </r>
  <r>
    <x v="157"/>
    <x v="135"/>
    <s v="09 - contratación directa"/>
    <x v="0"/>
    <s v="25 - contrato de prestacion de servicios profesionales"/>
    <s v="ENERO"/>
    <n v="10"/>
    <n v="0"/>
    <n v="82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73-TH-8173-9-SGH - Prestar servicios profesionales de apoyo al equipo líder de la  Academia de la UAE Cuerpo Oficial de Bomberos de Bogotá, en el desarrollo de los procesos y procedimientos administrativos, operativos y pedagógicos que le sean asignados, con el fin de fortalecer los programas de formación."/>
  </r>
  <r>
    <x v="158"/>
    <x v="136"/>
    <s v="09 - contratación directa"/>
    <x v="0"/>
    <s v="25 - contrato de prestacion de servicios profesionales"/>
    <s v="ENERO"/>
    <n v="11"/>
    <n v="0"/>
    <n v="572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74-TH-8173-9-SGH - Prestar servicios profesionales a la Academia de la UAE Cuerpo Oficial de Bomberos de Bogotá D.C., orientados al apoyo del fortalecimiento transversal del proceso académico y formativo, mediante la consolidación, seguimiento y optimización de las actividades que contribuyan al adecuado desarrollo de los procesos de capacitación y formación."/>
  </r>
  <r>
    <x v="159"/>
    <x v="137"/>
    <s v="09 - contratación directa"/>
    <x v="0"/>
    <s v="25 - contrato de prestacion de servicios profesionales"/>
    <s v="ENERO"/>
    <n v="10"/>
    <n v="0"/>
    <n v="72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75-TH-8173-9-SGH - Prestar sus servicios profesionales jurídicos para apoyar a la Academia de la UAE Cuerpo Oficial de Bomberos de Bogotá D.C., desarrollando actividades de acompañamiento y soporte legal en los procesos pre contractuales, contractuales y post contractuales relacionados con el desarrollo e implementación de los programas de formación, capacitación y entrenamiento."/>
  </r>
  <r>
    <x v="160"/>
    <x v="138"/>
    <s v="09 - contratación directa"/>
    <x v="0"/>
    <s v="26 - contrato de prestacion de servicios de apoyo a la gestion"/>
    <s v="ENERO"/>
    <n v="11"/>
    <n v="0"/>
    <n v="407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76-TH-8173-9-SGH - Prestar servicios de apoyo a la Academia de la UAE Cuerpo Oficial de Bomberos de Bogotá D.C., para el desarrollo logístico y administrativo, contribuyendo al fortalecimiento de la formación, capacitación y gestión institucional."/>
  </r>
  <r>
    <x v="161"/>
    <x v="139"/>
    <s v="09 - contratación directa"/>
    <x v="0"/>
    <s v="25 - contrato de prestacion de servicios profesionales"/>
    <s v="ENERO"/>
    <n v="11"/>
    <n v="0"/>
    <n v="814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77-TH-8173-9-SGH - Prestar servicios profesionales para apoyar a la Subdirección de Gestión Humana de la UAE Cuerpo Oficial de Bomberos de Bogotá D.C., mediante el acompañamiento en la construcción del Plan Educativo Institucional y en el desarrollo de los procesos y procedimientos de la Academia, orientados al fortalecimiento de la formación y la capacitación institucional."/>
  </r>
  <r>
    <x v="162"/>
    <x v="140"/>
    <s v="09 - contratación directa"/>
    <x v="0"/>
    <s v="25 - contrato de prestacion de servicios profesionales"/>
    <s v="ENERO"/>
    <n v="11"/>
    <n v="0"/>
    <n v="847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78-TH-8173-9-SGH - Prestar servicios profesionales a la Subdirección de la UAE Cuerpo Oficial de Bomberos de Bogotá D.C., orientados al fortalecimiento y seguimiento del proceso académico y formativo, mediante la estructuración de fichas técnicas y el acompañamiento en las etapas contractuales correspondientes, con especial énfasis en la integración del Sistema de Gestión de Seguridad y Salud en el Trabajo (SG-SST), de conformidad con la normatividad vigente y los lineamientos institucionales."/>
  </r>
  <r>
    <x v="163"/>
    <x v="141"/>
    <s v="09 - contratación directa"/>
    <x v="0"/>
    <s v="25 - contrato de prestacion de servicios profesionales"/>
    <s v="ENERO"/>
    <n v="10"/>
    <n v="0"/>
    <n v="55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79-TH-8173-9-SGH - Prestar servicios profesionales para apoyar a la Academia de la UAE Cuerpo Oficial de Bomberos de Bogotá D.C., mediante la gestión y seguimiento de procesos contractuales, la atención de requerimientos de los entes de control u otras entidades, orientadas al fortalecimiento de la formación y la capacitación institucional."/>
  </r>
  <r>
    <x v="164"/>
    <x v="142"/>
    <s v="09 - contratación directa"/>
    <x v="0"/>
    <s v="26 - contrato de prestacion de servicios de apoyo a la gestion"/>
    <s v="ENERO"/>
    <n v="8"/>
    <n v="0"/>
    <n v="26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80-TH-8173-9-SGH - 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
  </r>
  <r>
    <x v="165"/>
    <x v="143"/>
    <s v="09 - contratación directa"/>
    <x v="0"/>
    <s v="25 - contrato de prestacion de servicios profesionales"/>
    <s v="ENERO"/>
    <n v="11"/>
    <n v="0"/>
    <n v="968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81-TH-8173-9-SGH -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
  </r>
  <r>
    <x v="166"/>
    <x v="144"/>
    <s v="09 - contratación directa"/>
    <x v="0"/>
    <s v="25 - contrato de prestacion de servicios profesionales"/>
    <s v="ENERO"/>
    <n v="11"/>
    <n v="0"/>
    <n v="935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82-TH-8173-9-SGH- Prestar servicios profesionales especializados para apoyar a la Subdirección de Gestión Humana de la UAE Cuerpo Oficial de Bomberos de Bogotá D.C., en calidad de enlace con la Oficina Asesora de Planeación y las áreas internas de la Subdirección, con el propósito de consolidar, coordinar y hacer seguimiento a la información y acciones relacionadas con la planeación, gestión y reporte institucional, orientados al fortalecimiento de los programas de formación y capacitación."/>
  </r>
  <r>
    <x v="167"/>
    <x v="145"/>
    <s v="09 - contratación directa"/>
    <x v="0"/>
    <s v="25 - contrato de prestacion de servicios profesionales"/>
    <s v="ENERO"/>
    <n v="11"/>
    <n v="0"/>
    <n v="880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183-TH-8126-9-SGH - Prestar sus servicios profesionales especializados para apoyar a la Subdirección de Gestión Humana de la UAE Cuerpo Oficial de Bomberos de Bogotá D.C., mediante el seguimiento y apoyo a la coordinación, control del desarrollo de actividades de carácter transversal en los procesos a cargo de la dependencia, en especial aquellos relacionados con el fortalecimiento de los procesos de formación, con el fin de contribuir a la eficiencia, calidad y mejora continua de la gestión institucional."/>
  </r>
  <r>
    <x v="168"/>
    <x v="146"/>
    <s v="09 - contratación directa"/>
    <x v="0"/>
    <s v="25 - contrato de prestacion de servicios profesionales"/>
    <s v="ENERO"/>
    <n v="11"/>
    <n v="0"/>
    <n v="1144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184-TH-8173-9-SGH - Prestar sus servicios profesionales con plena autonomia tecnica y administrativa para acompañar a la Subdireccion de Gestion Humana de la UAE Cuerpo Oficial de Bomberos de Bogotá D.C.,  mediante la estructuración y definición de aspectos jurídicos en las etapas precontractuales, contractuales y poscontractuales de los procesos y procedimientos a cargo de la dependencia, en especial de aquellos orientados al fortalecimiento de los programas y procesos de formación. "/>
  </r>
  <r>
    <x v="169"/>
    <x v="147"/>
    <s v="91 - n/a acto administrativo (resolución, decreto, acuerdo, etc.)"/>
    <x v="1"/>
    <s v="03 - contrato de prestacion de servicios"/>
    <s v="FEBRERO"/>
    <n v="11"/>
    <n v="0"/>
    <n v="160000000"/>
    <s v="NO"/>
    <x v="5"/>
    <s v="Jose Andres Ponce Caicedo"/>
    <x v="2"/>
    <s v="Subdirector@ de Gestión del Riesgo"/>
    <x v="0"/>
    <n v="901218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7"/>
    <s v="Si Secop "/>
    <s v="20260186-BS-8173-9-SGH - Garantizar los recursos para movilización efectiva del personal operativo en la atención de emergencias"/>
  </r>
  <r>
    <x v="170"/>
    <x v="148"/>
    <s v="91 - n/a acto administrativo (resolución, decreto, acuerdo, etc.)"/>
    <x v="1"/>
    <s v="03 - contrato de prestacion de servicios"/>
    <s v="FEBRERO"/>
    <n v="11"/>
    <n v="0"/>
    <n v="330000000"/>
    <s v="NO"/>
    <x v="5"/>
    <s v="Jose Andres Ponce Caicedo"/>
    <x v="2"/>
    <s v="Subdirector@ de Gestión del Riesgo"/>
    <x v="0"/>
    <n v="901218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7"/>
    <s v="Si Secop "/>
    <s v="20260187-BS-8173-9-SGH - Garantizar los recursos para viáticos y adquisición de tiquetes, con el fin de permitir el desplazamiento del personal en desarrollo de actividades misionales, operativas o de capacitación  "/>
  </r>
  <r>
    <x v="171"/>
    <x v="149"/>
    <s v="03 - selec. abrev. subasta inversa"/>
    <x v="1"/>
    <s v="06 - contrato de compraventa"/>
    <s v="MARZO"/>
    <n v="6"/>
    <n v="0"/>
    <n v="200000000"/>
    <s v="NO"/>
    <x v="5"/>
    <s v="Jose Andres Ponce Caicedo"/>
    <x v="2"/>
    <s v="Subdirector@ de Gestión del Riesgo"/>
    <x v="0"/>
    <s v="46161707,46191605, 46191609, 27111604, 46191603, 30191501, 46161715,  46201001; 42172201; 42171610; 42171612; 46181504; 46181537; 46201002; 42301502, 27111801, 27112124, 27112807, 27113101, 46161701, 46161714, 46161715, 46182304, 46182306 "/>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8"/>
    <s v="Si Secop "/>
    <s v="20260189-BS-8173-9-SGH - Adquisición de Equipos y Herramientas para los procesos de Capacitación a cargo de la Academia de la UAE Cuerpo Oficial de Bomberos de Bogotá"/>
  </r>
  <r>
    <x v="172"/>
    <x v="150"/>
    <s v="01 - licitación pública"/>
    <x v="1"/>
    <s v="03 - contrato de prestacion de servicios"/>
    <s v="JUNIO"/>
    <n v="6"/>
    <n v="0"/>
    <n v="400000000"/>
    <s v="NO"/>
    <x v="5"/>
    <s v="Jose Andres Ponce Caicedo"/>
    <x v="2"/>
    <s v="Subdirector@ de Gestión del Riesgo"/>
    <x v="0"/>
    <s v="86101600, 86101700, 86101800, 86111600, 86141500,  86121800, 80111500,86131800, 86101711"/>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9"/>
    <s v="Si Secop "/>
    <s v="20260191-BS-8173-9-SGH -Contratar un operador logístico para la prestación integral de servicios de capacitación, formación, entrenamiento y apoyo operativo, dirigidos al personal de la UAE Cuerpo Oficial de Bomberos de Bogotá, en cursos especializados y misionales proyectados por la entidad, incluyendo actividades orientadas al fortalecimiento de competencias en investigación científica aplicada a los ámbitos operativo, técnico y estratégico de la institución."/>
  </r>
  <r>
    <x v="173"/>
    <x v="151"/>
    <s v="04 - contratación mínima cuantía"/>
    <x v="1"/>
    <s v="06 - contrato de compraventa"/>
    <s v="MARZO"/>
    <n v="4"/>
    <n v="0"/>
    <n v="40000000"/>
    <s v="NO"/>
    <x v="5"/>
    <s v="Jose Andres Ponce Caicedo"/>
    <x v="2"/>
    <s v="Subdirector@ de Gestión del Riesgo"/>
    <x v="0"/>
    <n v="5510151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10"/>
    <s v="Si Secop "/>
    <s v="20260192-BS-8173-9-SGH- Adquisición de material bibliográfico de consulta para estudio y capacitación, que servirá como base de la biblioteca para la academia de la UAE Cuerpo Oficial de Bomberos de Bogotá"/>
  </r>
  <r>
    <x v="174"/>
    <x v="152"/>
    <s v="02 - selec. abrev. menor cuantía"/>
    <x v="1"/>
    <s v="03 - contrato de prestacion de servicios"/>
    <s v="AGOSTO"/>
    <n v="6"/>
    <n v="0"/>
    <n v="509200000"/>
    <s v="NO"/>
    <x v="5"/>
    <s v="Jose Andres Ponce Caicedo"/>
    <x v="1"/>
    <s v="Subdirector@ de Gestión Corporativa"/>
    <x v="1"/>
    <s v="85121503;85121603;85121604;85121608;85121610;85121611;85121612;85121702;85122201"/>
    <s v="No aplica"/>
    <s v="No a"/>
    <s v="l"/>
    <s v="NA"/>
    <s v="NA"/>
    <s v="NA"/>
    <s v="N/A"/>
    <s v="N/A"/>
    <s v="N/A-N/A"/>
    <s v="N/A"/>
    <s v="N/A"/>
    <s v="N/A_N/A"/>
    <s v="N/A-N/A N/A_N/A"/>
    <x v="1"/>
    <x v="1"/>
    <x v="6"/>
    <s v="Si Secop "/>
    <s v="20260193-BS-No a-l-SGH -Contratar la realización de los exámenes Médicos Ocupacionales para el personal de la UAE Cuerpo Oficial de Bomberos de Bogotá"/>
  </r>
  <r>
    <x v="175"/>
    <x v="153"/>
    <s v="09 - contratación directa"/>
    <x v="1"/>
    <s v="03 - contrato de prestacion de servicios"/>
    <s v="ENERO"/>
    <n v="10"/>
    <n v="0"/>
    <n v="1620000000"/>
    <s v="NO"/>
    <x v="5"/>
    <s v="Jose Andres Ponce Caicedo"/>
    <x v="1"/>
    <s v="Subdirector@ de Gestión Corporativa"/>
    <x v="1"/>
    <s v="90101600;90111600;90141700;90151700"/>
    <s v="No aplica"/>
    <s v="No a"/>
    <s v="l"/>
    <s v="NA"/>
    <s v="NA"/>
    <s v="NA"/>
    <s v="N/A"/>
    <s v="N/A"/>
    <s v="N/A-N/A"/>
    <s v="N/A"/>
    <s v="N/A"/>
    <s v="N/A_N/A"/>
    <s v="N/A-N/A N/A_N/A"/>
    <x v="1"/>
    <x v="1"/>
    <x v="6"/>
    <s v="Si Secop "/>
    <s v="20260194-BS-No a-l-SGH - Contratar la Prestación de Servicios para desarrollar el Plan de Bienestar de la UAE Cuerpo Oficial de Bomberos para la Vigencia 2026"/>
  </r>
  <r>
    <x v="176"/>
    <x v="154"/>
    <s v="02 - selec. abrev. menor cuantía"/>
    <x v="1"/>
    <s v="06 - contrato de compraventa"/>
    <s v="AGOSTO"/>
    <n v="4"/>
    <n v="0"/>
    <n v="62000000"/>
    <s v="NO"/>
    <x v="5"/>
    <s v="Jose Andres Ponce Caicedo"/>
    <x v="1"/>
    <s v="Subdirector@ de Gestión Corporativa"/>
    <x v="1"/>
    <s v="46181900;46181901"/>
    <s v="No aplica"/>
    <s v="No a"/>
    <s v="l"/>
    <s v="NA"/>
    <s v="NA"/>
    <s v="NA"/>
    <s v="N/A"/>
    <s v="N/A"/>
    <s v="N/A-N/A"/>
    <s v="N/A"/>
    <s v="N/A"/>
    <s v="N/A_N/A"/>
    <s v="N/A-N/A N/A_N/A"/>
    <x v="1"/>
    <x v="1"/>
    <x v="6"/>
    <s v="Si Secop "/>
    <s v="20260195-BS-No a-l-SGH - Adquirir elementos de protección personal para prevenir la aparición de enfermedades ocupacionales en el oido, de los funcionarios de la UAE Cuerpo Oficial de Bomberos de Bogotá"/>
  </r>
  <r>
    <x v="177"/>
    <x v="155"/>
    <s v="01 - licitación pública"/>
    <x v="1"/>
    <s v="17 - contrato de mantenimiento"/>
    <s v="ENERO"/>
    <n v="12"/>
    <n v="0"/>
    <n v="6689476699"/>
    <s v="SI"/>
    <x v="6"/>
    <s v="Omer Mauricio Rivera Ruiz"/>
    <x v="2"/>
    <s v="Subdirector@ de Gestión del Riesgo"/>
    <x v="0"/>
    <n v="781815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1"/>
    <s v="Si Secop "/>
    <s v="20260196-BS-8173-4-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
  </r>
  <r>
    <x v="178"/>
    <x v="156"/>
    <s v="03 - selec. abrev. subasta inversa"/>
    <x v="1"/>
    <s v="08 - contrato de suministro"/>
    <s v="JULIO"/>
    <n v="12"/>
    <n v="0"/>
    <n v="102400000"/>
    <s v="NO"/>
    <x v="6"/>
    <s v="Omer Mauricio Rivera Ruiz"/>
    <x v="2"/>
    <s v="Subdirector@ de Gestión del Riesgo"/>
    <x v="0"/>
    <n v="251725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2"/>
    <s v="Si Secop "/>
    <s v="20260197-BS-8173-4-Suministro e instalación de llantas para los vehículos y equipos menores incluye (alineación, balanceo y servicios conexos) de la U.A.E Cuerpo Oficial de Bogotá-SBLG"/>
  </r>
  <r>
    <x v="179"/>
    <x v="157"/>
    <s v="09 - contratación directa"/>
    <x v="0"/>
    <s v="25 - contrato de prestacion de servicios profesionales"/>
    <s v="ENERO"/>
    <n v="10"/>
    <n v="0"/>
    <n v="90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198-TH-8173-4-Prestación de servicios profesionales apoyando el control legal de los procesos y acciones, especialmente la gestión contractual para el desarrollo de las estrategías de la Subdirección Logística - SBLG"/>
  </r>
  <r>
    <x v="180"/>
    <x v="158"/>
    <s v="09 - contratación directa"/>
    <x v="0"/>
    <s v="25 - contrato de prestacion de servicios profesionales"/>
    <s v="ENERO"/>
    <n v="5"/>
    <n v="0"/>
    <n v="325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199-TH-8173-4-Prestación de servicios profesionales para apoyar en la elaboración, tramite e impulso de los procesos de contratación en sus diferentes etapas para el desarrollo de las estrategías de la Subdirección Logística - SBLG."/>
  </r>
  <r>
    <x v="181"/>
    <x v="159"/>
    <s v="09 - contratación directa"/>
    <x v="0"/>
    <s v="25 - contrato de prestacion de servicios profesionales"/>
    <s v="ENERO"/>
    <n v="8"/>
    <n v="0"/>
    <n v="64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0-TH-8173-4-Prestación de servicios profesionales para apoyar en la elaboracion, seguimiento e impulso de la actuaciones procesales en cada una de las etapas para la adquisición de bienes y servicios en el desarrollo de las estrategias de la Subdirección Logística. SBLG."/>
  </r>
  <r>
    <x v="182"/>
    <x v="158"/>
    <s v="09 - contratación directa"/>
    <x v="0"/>
    <s v="25 - contrato de prestacion de servicios profesionales"/>
    <s v="ENERO"/>
    <n v="5"/>
    <n v="0"/>
    <n v="30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1-TH-8173-4-Prestación de servicios profesionales para apoyar en la elaboración, tramite e impulso de los procesos de contratación en sus diferentes etapas para el desarrollo de las estrategías de la Subdirección Logística - SBLG."/>
  </r>
  <r>
    <x v="183"/>
    <x v="160"/>
    <s v="09 - contratación directa"/>
    <x v="0"/>
    <s v="25 - contrato de prestacion de servicios profesionales"/>
    <s v="ENERO"/>
    <n v="9"/>
    <n v="0"/>
    <n v="72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2-TH-8173-4-Prestación de servicios profesionales, para apoyar la estructuración y elaboración de los asuntos contractuales en sus diferentes etapas en la adquisicion de bienes y servicios para el desarrollo de las estrategías de la Subdirección Logística.- SBLG"/>
  </r>
  <r>
    <x v="184"/>
    <x v="161"/>
    <s v="09 - contratación directa"/>
    <x v="0"/>
    <s v="25 - contrato de prestacion de servicios profesionales"/>
    <s v="ENERO"/>
    <n v="9"/>
    <n v="0"/>
    <n v="35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3-TH-8173-4-Prestación de servicios profesionales de carácter jurídico para apoyar la gestión administrativa y la adquisición de bienes y servicios para el desarrollo de las estrategias de la Subdirección Logística. -SBLG"/>
  </r>
  <r>
    <x v="185"/>
    <x v="162"/>
    <s v="09 - contratación directa"/>
    <x v="0"/>
    <s v="25 - contrato de prestacion de servicios profesionales"/>
    <s v="ENERO"/>
    <n v="11"/>
    <n v="0"/>
    <n v="10992444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4-TH-8173-4-Prestar servicios profesionales para apoyar el seguimiento y garantizar la adecuada ejecución presupuestal y financiera de los diferentes planes, programas, proyectos administrativos y financieros a cargo de la Subdirección Logística- SBLG"/>
  </r>
  <r>
    <x v="186"/>
    <x v="163"/>
    <s v="09 - contratación directa"/>
    <x v="0"/>
    <s v="25 - contrato de prestacion de servicios profesionales"/>
    <s v="ENERO"/>
    <n v="9"/>
    <n v="0"/>
    <n v="36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5-TH-8173-4-Prestar los servicios profesionales para la gestión, financiera de los proyectos y procesos para el fortalecimiento de las estrategías de la Subdirección Logística - SBLG."/>
  </r>
  <r>
    <x v="187"/>
    <x v="164"/>
    <s v="09 - contratación directa"/>
    <x v="0"/>
    <s v="25 - contrato de prestacion de servicios profesionales"/>
    <s v="ENERO"/>
    <n v="7"/>
    <n v="15"/>
    <n v="45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6-TH-8173-4-Prestación de servicios profesionales para apoyar la gestión financiera y presupuestal de los proyectos, planes y estrategias a cargo de la Subdirección Logística - SBLG"/>
  </r>
  <r>
    <x v="188"/>
    <x v="165"/>
    <s v="09 - contratación directa"/>
    <x v="0"/>
    <s v="26 - contrato de prestacion de servicios de apoyo a la gestion"/>
    <s v="ENERO"/>
    <n v="7"/>
    <n v="15"/>
    <n v="28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7-TH-8173-4-Prestar servicios de apoyo técnico en asuntos administrativos, financieros, documentales y emisión de informes para el desarrollo de las estrategías de la Subdireccion Logística-SBLG"/>
  </r>
  <r>
    <x v="189"/>
    <x v="166"/>
    <s v="09 - contratación directa"/>
    <x v="0"/>
    <s v="25 - contrato de prestacion de servicios profesionales"/>
    <s v="ENERO"/>
    <n v="10"/>
    <n v="0"/>
    <n v="612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08-TH-8173-4-Prestar servicios profesionales para realizar el seguimiento, revisión y validación de los asuntos presupuestales, financieros y administrativos necesarios para la gestión de pagos de los contratos a cargo de la subdirección logística. - SBLG"/>
  </r>
  <r>
    <x v="190"/>
    <x v="167"/>
    <s v="09 - contratación directa"/>
    <x v="0"/>
    <s v="25 - contrato de prestacion de servicios profesionales"/>
    <s v="ENERO"/>
    <n v="10"/>
    <n v="0"/>
    <n v="837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09-TH-8173-4-Prestación de servicios profesionales para la gestión, seguimiento y control administrativo, técnico y operativo del proceso de mantenimiento del parque automotor a cargo de la Subdirección Logística - SBLG."/>
  </r>
  <r>
    <x v="191"/>
    <x v="167"/>
    <s v="09 - contratación directa"/>
    <x v="0"/>
    <s v="25 - contrato de prestacion de servicios profesionales"/>
    <s v="ENERO"/>
    <n v="9"/>
    <n v="0"/>
    <n v="640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10-TH-8173-4-Prestación de servicios profesionales para la gestión, seguimiento y control administrativo, técnico y operativo del proceso de mantenimiento del parque automotor a cargo de la Subdirección Logística - SBLG."/>
  </r>
  <r>
    <x v="192"/>
    <x v="168"/>
    <s v="09 - contratación directa"/>
    <x v="0"/>
    <s v="25 - contrato de prestacion de servicios profesionales"/>
    <s v="ENERO"/>
    <n v="7"/>
    <n v="0"/>
    <n v="525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11-TH-8173-4-Prestación de servicios profesionales en la gestión, seguimiento y control administrativo, financiero, presupuestal y contractual del proceso de mantenimiento del parque automotor a cargo de la Subdirección Logística - SBLG."/>
  </r>
  <r>
    <x v="193"/>
    <x v="169"/>
    <s v="09 - contratación directa"/>
    <x v="0"/>
    <s v="25 - contrato de prestacion de servicios profesionales"/>
    <s v="ENERO"/>
    <n v="10"/>
    <n v="0"/>
    <n v="640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12-TH-8173-4-Prestación de servicios profesionales para la gestión, seguimiento y control  técnico y operativo del proceso de mantenimiento del parque automotor a cargo de la Subdirección Logística - SBLG."/>
  </r>
  <r>
    <x v="194"/>
    <x v="170"/>
    <s v="09 - contratación directa"/>
    <x v="0"/>
    <s v="25 - contrato de prestacion de servicios profesionales"/>
    <s v="ENERO"/>
    <n v="9"/>
    <n v="0"/>
    <n v="315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13-TH-8173-4-Prestar servicios profesionales en las actividades administrativas y financieras que requieran los procesos para el desarrollo de las estrategías de la Subdirección Logística- SBLG"/>
  </r>
  <r>
    <x v="195"/>
    <x v="171"/>
    <s v="09 - contratación directa"/>
    <x v="0"/>
    <s v="26 - contrato de prestacion de servicios de apoyo a la gestion"/>
    <s v="ENERO"/>
    <n v="5"/>
    <n v="0"/>
    <n v="164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14-TH-8173-4-Prestar servicios de apoyo a la gestión en el manejo de las herramientas tecnológicas en la recepción diligenciamiento y trámite asociadas a la mesa logística. – SBLG"/>
  </r>
  <r>
    <x v="196"/>
    <x v="172"/>
    <s v="09 - contratación directa"/>
    <x v="0"/>
    <s v="26 - contrato de prestacion de servicios de apoyo a la gestion"/>
    <s v="ENERO"/>
    <n v="8"/>
    <n v="0"/>
    <n v="288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15-TH-8173-4-Prestar servicios de apoyo técnico en la gestión documental, administrando y diligenciando las bases de datos, y demás documentos para el desarrollo de las estrategias de la Subdirección logística. -SBLG"/>
  </r>
  <r>
    <x v="197"/>
    <x v="173"/>
    <s v="09 - contratación directa"/>
    <x v="0"/>
    <s v="26 - contrato de prestacion de servicios de apoyo a la gestion"/>
    <s v="ENERO"/>
    <n v="9"/>
    <n v="0"/>
    <n v="288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16-TH-8173-4-Prestar servicio de apoyo a la gestión para asistir a la Subdirección Logística en el seguimiento técnico y administrativo de los mantenimientos requeridos en la Subdirección Logística - SBLG"/>
  </r>
  <r>
    <x v="198"/>
    <x v="174"/>
    <s v="09 - contratación directa"/>
    <x v="0"/>
    <s v="25 - contrato de prestacion de servicios profesionales"/>
    <s v="ENERO"/>
    <n v="11"/>
    <n v="0"/>
    <n v="90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17-TH-8173-4-Prestar servicios profesionales en las diferentes estrategias adelantadas por la subdirección Logistica en los procesos de planeación, logísticos, administrativos y financieros que se deriven de las competencias propias del area - SBLG"/>
  </r>
  <r>
    <x v="199"/>
    <x v="175"/>
    <s v="09 - contratación directa"/>
    <x v="0"/>
    <s v="26 - contrato de prestacion de servicios de apoyo a la gestion"/>
    <s v="ENERO"/>
    <n v="4"/>
    <n v="0"/>
    <n v="1312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18-TH-8173-4-Prestar servicios de apoyo a la gestión en actividades administrativas y documentales para el desarrollo de las estrategías de la Subdirección Logística - SBLG"/>
  </r>
  <r>
    <x v="200"/>
    <x v="176"/>
    <s v="09 - contratación directa"/>
    <x v="0"/>
    <s v="25 - contrato de prestacion de servicios profesionales"/>
    <s v="AGOSTO"/>
    <n v="8"/>
    <n v="0"/>
    <n v="45324056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19-TH-8173-4-Prestar servicios profesionales de caracter tecnologico apoyando la estructuración, elaboración, manejo y optimización de las herramientas tecnológicas a cargo de la Subdirección Logística – SBLG."/>
  </r>
  <r>
    <x v="201"/>
    <x v="177"/>
    <s v="09 - contratación directa"/>
    <x v="0"/>
    <s v="26 - contrato de prestacion de servicios de apoyo a la gestion"/>
    <s v="ENERO"/>
    <n v="5"/>
    <n v="0"/>
    <n v="175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0-TH-8173-4-Prestar servicios como conductor para apoyar en la gestiónes tecnicas y operativas para la Subdirección Logistica- SBLG."/>
  </r>
  <r>
    <x v="202"/>
    <x v="177"/>
    <s v="09 - contratación directa"/>
    <x v="0"/>
    <s v="26 - contrato de prestacion de servicios de apoyo a la gestion"/>
    <s v="ENERO"/>
    <n v="8"/>
    <n v="0"/>
    <n v="245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1-TH-8173-4-Prestar servicios como conductor para apoyar en la gestiónes tecnicas y operativas para la Subdirección Logistica- SBLG."/>
  </r>
  <r>
    <x v="203"/>
    <x v="178"/>
    <s v="09 - contratación directa"/>
    <x v="0"/>
    <s v="25 - contrato de prestacion de servicios profesionales"/>
    <s v="ENERO"/>
    <n v="10"/>
    <n v="0"/>
    <n v="495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2-TH-8173-4-Prestar servicios profesionales de manera articulada en la gestión, seguimiento y control de los procedimientos, lineamientos ambientales y de SST de los procesos, así como del sistema de Gestión de Calidad para el desarrollo de las estrategías de la Subdirección Logística – SBGL"/>
  </r>
  <r>
    <x v="204"/>
    <x v="179"/>
    <s v="09 - contratación directa"/>
    <x v="0"/>
    <s v="25 - contrato de prestacion de servicios profesionales"/>
    <s v="ENERO"/>
    <n v="6"/>
    <n v="0"/>
    <n v="33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3-TH-8173-4-Prestar servicios profesionales para apoyar en las actividades administrativas y tecnicas de los elementos e inventario a cargo Subdirección Logistica  – SBLG."/>
  </r>
  <r>
    <x v="205"/>
    <x v="180"/>
    <s v="09 - contratación directa"/>
    <x v="0"/>
    <s v="25 - contrato de prestacion de servicios profesionales"/>
    <s v="ENERO"/>
    <n v="9"/>
    <n v="0"/>
    <n v="40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4-TH-8173-4-Prestar servicios profesionales para la gestión del Plan Estratégico de Seguridad Vial (PESV), participación en el comité correspondiente y el desarrollo de programas y actividades asignadas para el desarrollo de las estrategías de la Subdirección Logística SBLG."/>
  </r>
  <r>
    <x v="206"/>
    <x v="181"/>
    <s v="09 - contratación directa"/>
    <x v="0"/>
    <s v="26 - contrato de prestacion de servicios de apoyo a la gestion"/>
    <s v="ENERO"/>
    <n v="9"/>
    <n v="0"/>
    <n v="22995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5-TH-8173-4-Prestar servicios de apoyo a la gestión en las actividades de soporte operacional para el desarrollo de las estrategías de la Subdirección Logística. SBLG"/>
  </r>
  <r>
    <x v="207"/>
    <x v="181"/>
    <s v="09 - contratación directa"/>
    <x v="0"/>
    <s v="26 - contrato de prestacion de servicios de apoyo a la gestion"/>
    <s v="ENERO"/>
    <n v="10"/>
    <n v="0"/>
    <n v="2296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6-TH-8173-4-Prestar servicios de apoyo a la gestión en las actividades de soporte operacional para el desarrollo de las estrategías de la Subdirección Logística. SBLG"/>
  </r>
  <r>
    <x v="208"/>
    <x v="181"/>
    <s v="09 - contratación directa"/>
    <x v="0"/>
    <s v="26 - contrato de prestacion de servicios de apoyo a la gestion"/>
    <s v="ENERO"/>
    <n v="10"/>
    <n v="0"/>
    <n v="1971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7-TH-8173-4-Prestar servicios de apoyo a la gestión en las actividades de soporte operacional para el desarrollo de las estrategías de la Subdirección Logística. SBLG"/>
  </r>
  <r>
    <x v="209"/>
    <x v="181"/>
    <s v="09 - contratación directa"/>
    <x v="0"/>
    <s v="26 - contrato de prestacion de servicios de apoyo a la gestion"/>
    <s v="ENERO"/>
    <n v="10"/>
    <n v="0"/>
    <n v="1968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8-TH-8173-4-Prestar servicios de apoyo a la gestión en las actividades de soporte operacional para el desarrollo de las estrategías de la Subdirección Logística. SBLG"/>
  </r>
  <r>
    <x v="210"/>
    <x v="175"/>
    <s v="09 - contratación directa"/>
    <x v="0"/>
    <s v="26 - contrato de prestacion de servicios de apoyo a la gestion"/>
    <s v="ENERO"/>
    <n v="8"/>
    <n v="0"/>
    <n v="20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29-TH-8173-4-Prestar servicios de apoyo a la gestión en actividades administrativas y documentales para el desarrollo de las estrategías de la Subdirección Logística - SBLG"/>
  </r>
  <r>
    <x v="211"/>
    <x v="182"/>
    <s v="09 - contratación directa"/>
    <x v="0"/>
    <s v="25 - contrato de prestacion de servicios profesionales"/>
    <s v="ENERO"/>
    <n v="9"/>
    <n v="0"/>
    <n v="81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30-TH-8173-4-Prestar servicios profesionales apoyando a la gestión, seguimiento y control administrativo, financiero y contractual de las actividades necesarias para garantizar los insumos y suministros, para la operación durante las emergencias, eventos y capacitaciones a cargo de la Subdirección Logística - SBLG."/>
  </r>
  <r>
    <x v="212"/>
    <x v="183"/>
    <s v="09 - contratación directa"/>
    <x v="0"/>
    <s v="26 - contrato de prestacion de servicios de apoyo a la gestion"/>
    <s v="ENERO"/>
    <n v="6"/>
    <n v="0"/>
    <n v="216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31-TH-8173-4-Prestar servicios de apoyo a la gestión para el seguimiento y control de los suministros y consumibles  necesarios para la oportuna disponibilidad en la atención de emergencias -SBLG"/>
  </r>
  <r>
    <x v="213"/>
    <x v="184"/>
    <s v="09 - contratación directa"/>
    <x v="0"/>
    <s v="25 - contrato de prestacion de servicios profesionales"/>
    <s v="ENERO"/>
    <n v="6"/>
    <n v="0"/>
    <n v="33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32-TH-8173-4-Prestar servicios profesionales para el seguimiento y control en la cadena de suministros e insumos para la atención de emergencias garantizando la entrega oportuna de los bienes y servicios de la Subdirección Logística. SBLG"/>
  </r>
  <r>
    <x v="214"/>
    <x v="185"/>
    <s v="09 - contratación directa"/>
    <x v="0"/>
    <s v="25 - contrato de prestacion de servicios profesionales"/>
    <s v="ENERO"/>
    <n v="8"/>
    <n v="0"/>
    <n v="52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33-TH-8173-4-Prestar servicios profesionales para el seguimiento administrativo, financiero y de control en la cadena de suministros e insumos en la atención de emergencias garantizando la entrega de los bienes y servicios de la Subdirección Logística. SBLG"/>
  </r>
  <r>
    <x v="215"/>
    <x v="186"/>
    <s v="09 - contratación directa"/>
    <x v="0"/>
    <s v="25 - contrato de prestacion de servicios profesionales"/>
    <s v="ENERO"/>
    <n v="10"/>
    <n v="0"/>
    <n v="900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34-TH-8173-4-Prestación de servicios profesionales para la gestión, seguimiento y control administrativo, técnico y operativo del equipo menor a cargo de la Subdirección Logística. SBLG."/>
  </r>
  <r>
    <x v="216"/>
    <x v="187"/>
    <s v="09 - contratación directa"/>
    <x v="0"/>
    <s v="26 - contrato de prestacion de servicios de apoyo a la gestion"/>
    <s v="ENERO"/>
    <n v="10"/>
    <n v="0"/>
    <n v="324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35-TH-8173-4-Prestar servicio de apoyo a la gestión para asistir a la Subdirección Logística en el seguimiento técnico y administrativo de los mantenimientos minimos requeridos en la Subdirección Logística - SBLG"/>
  </r>
  <r>
    <x v="217"/>
    <x v="187"/>
    <s v="09 - contratación directa"/>
    <x v="0"/>
    <s v="26 - contrato de prestacion de servicios de apoyo a la gestion"/>
    <s v="ENERO"/>
    <n v="9"/>
    <n v="0"/>
    <n v="288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36-TH-8173-4-Prestar servicio de apoyo a la gestión para asistir a la Subdirección Logística en el seguimiento técnico y administrativo de los mantenimientos minimos requeridos en la Subdirección Logística - SBLG"/>
  </r>
  <r>
    <x v="218"/>
    <x v="188"/>
    <s v="09 - contratación directa"/>
    <x v="0"/>
    <s v="25 - contrato de prestacion de servicios profesionales"/>
    <s v="ENERO"/>
    <n v="6"/>
    <n v="0"/>
    <n v="420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37-TH-8173-4-Prestación de servicios profesionales para realizar el seguimiento y monitoreo a los diferentes procesos y procedimientos del equipo menor a cargo de la Subdirección Logística - SBLG"/>
  </r>
  <r>
    <x v="219"/>
    <x v="189"/>
    <s v="09 - contratación directa"/>
    <x v="0"/>
    <s v="26 - contrato de prestacion de servicios de apoyo a la gestion"/>
    <s v="ENERO"/>
    <n v="9"/>
    <n v="0"/>
    <n v="288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38-TH-8173-4-Prestar servicios de apoyo a la gestión en actividades administrativas y documentales en el procedimiento de equipo menor desarrollo de las estrategías de la Subdirección Logística - SBLG - SBLG"/>
  </r>
  <r>
    <x v="220"/>
    <x v="188"/>
    <s v="09 - contratación directa"/>
    <x v="0"/>
    <s v="25 - contrato de prestacion de servicios profesionales"/>
    <s v="ENERO"/>
    <n v="9"/>
    <n v="0"/>
    <n v="440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39-TH-8173-4-Prestación de servicios profesionales para realizar el seguimiento y monitoreo a los diferentes procesos y procedimientos del equipo menor a cargo de la Subdirección Logística - SBLG"/>
  </r>
  <r>
    <x v="221"/>
    <x v="187"/>
    <s v="09 - contratación directa"/>
    <x v="0"/>
    <s v="26 - contrato de prestacion de servicios de apoyo a la gestion"/>
    <s v="ENERO"/>
    <n v="7"/>
    <n v="0"/>
    <n v="252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240-TH-8173-4-Prestar servicio de apoyo a la gestión para asistir a la Subdirección Logística en el seguimiento técnico y administrativo de los mantenimientos minimos requeridos en la Subdirección Logística - SBLG"/>
  </r>
  <r>
    <x v="222"/>
    <x v="190"/>
    <s v="09 - contratación directa"/>
    <x v="0"/>
    <s v="25 - contrato de prestacion de servicios profesionales"/>
    <s v="ENERO"/>
    <n v="7"/>
    <n v="15"/>
    <n v="60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41-TH-8173-4-Prestación de servicios profesionales para realizar el seguimiento, verificación y asignación de las solicitudes recepcionadas atraves de las herramientas tecnológicas  asociadas a la Subdirección Logística - SBLG"/>
  </r>
  <r>
    <x v="223"/>
    <x v="191"/>
    <s v="09 - contratación directa"/>
    <x v="0"/>
    <s v="25 - contrato de prestacion de servicios profesionales"/>
    <s v="ENERO"/>
    <n v="7"/>
    <n v="0"/>
    <n v="315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42-TH-8173-4-Prestar servicios profesionales para el seguimiento y gestión de las actividades establecidas en los planes de acción y estratégicos; así como, de los procesos de planeación y administrativos propios de Subdirección Logística - SBLG&quot;"/>
  </r>
  <r>
    <x v="224"/>
    <x v="192"/>
    <s v="09 - contratación directa"/>
    <x v="0"/>
    <s v="25 - contrato de prestacion de servicios profesionales"/>
    <s v="ENERO"/>
    <n v="8"/>
    <n v="0"/>
    <n v="36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243-TH-8173-4-Prestar servicios profesionales apoyando las estrategias de comunicación, capacitación y gestión administrativa que promueva el uso y apropiación de los programas desarrollados en cada una de las estrategías de la Subdirección Logística - SBLG"/>
  </r>
  <r>
    <x v="225"/>
    <x v="193"/>
    <s v="17 - acuerdo marco de precios"/>
    <x v="1"/>
    <s v="08 - contrato de suministro"/>
    <s v="MARZO"/>
    <n v="10"/>
    <n v="0"/>
    <n v="111000000"/>
    <s v="NO"/>
    <x v="6"/>
    <s v="Omer Mauricio Rivera Ruiz"/>
    <x v="2"/>
    <s v="Subdirector@ de Gestión del Riesgo"/>
    <x v="1"/>
    <n v="151015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3"/>
    <s v="Si Secop "/>
    <s v="20260244-BS-8173-4-Suministrar combustible para el parque automotor y los equipos especializados de la U.A.E. Cuerpo Oficial de Bomberos Bogotá, dentro y fuera del perímetro del Distrito Capital – SBLG."/>
  </r>
  <r>
    <x v="226"/>
    <x v="194"/>
    <s v="03 - selec. abrev. subasta inversa"/>
    <x v="1"/>
    <s v="03 - contrato de prestacion de servicios"/>
    <s v="JULIO"/>
    <n v="10"/>
    <n v="0"/>
    <n v="125000000"/>
    <s v="NO"/>
    <x v="6"/>
    <s v="Omer Mauricio Rivera Ruiz"/>
    <x v="2"/>
    <s v="Subdirector@ de Gestión del Riesgo"/>
    <x v="0"/>
    <s v="31261500; 31161500; 31161600; 31162300; 31162800; 31171500; 31171700; 39121600; 27121600;72101509; 26101700: 26101900; 15121500; 72101517; 72151511; 72154105 72154302; 73152108; 73152112"/>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Si Secop "/>
    <s v="20260245-BS-8173-4-Mantenimiento correctivo y preventivo de los equipos menores con suministro, repuestos, accesorios e insumos de propiedad de la UAECOB. – SBLG "/>
  </r>
  <r>
    <x v="227"/>
    <x v="195"/>
    <s v="04 - contratación mínima cuantía"/>
    <x v="1"/>
    <s v="08 - contrato de suministro"/>
    <s v="JUNIO"/>
    <n v="8"/>
    <n v="0"/>
    <n v="56059000"/>
    <s v="NO"/>
    <x v="6"/>
    <s v="Omer Mauricio Rivera Ruiz"/>
    <x v="2"/>
    <s v="Subdirector@ de Gestión del Riesgo"/>
    <x v="0"/>
    <s v="10121801; 10121802; 10121804"/>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5"/>
    <s v="Si Secop "/>
    <s v="20260246-BS-8173-4-Contratar el suministro de alimentación para los caninos del cuerpo oficial y animales rescatados por la U.A.E. del Cuerpo Oficial de Bomberos de Bogotá –  SBLG"/>
  </r>
  <r>
    <x v="228"/>
    <x v="196"/>
    <s v="04 - contratación mínima cuantía"/>
    <x v="1"/>
    <s v="08 - contrato de suministro"/>
    <s v="MAYO"/>
    <n v="8"/>
    <n v="0"/>
    <n v="48000000"/>
    <s v="NO"/>
    <x v="6"/>
    <s v="Omer Mauricio Rivera Ruiz"/>
    <x v="2"/>
    <s v="Subdirector@ de Gestión del Riesgo"/>
    <x v="0"/>
    <s v="42141501;42141502;42141503;42142101;42142103;42142105;42142108;42172010;42172013;42172016;42172201;42281502;42291902"/>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6"/>
    <s v="Si Secop "/>
    <s v="20260247-BS-8173-4-Proveer el suministro de elementos de bioseguridad e insumos médicos básicos y otros para la atención de emergencias. - SBLG"/>
  </r>
  <r>
    <x v="229"/>
    <x v="197"/>
    <s v="03 - selec. abrev. subasta inversa"/>
    <x v="1"/>
    <s v="08 - contrato de suministro"/>
    <s v="MAYO"/>
    <n v="8"/>
    <n v="0"/>
    <n v="99000000"/>
    <s v="NO"/>
    <x v="6"/>
    <s v="Omer Mauricio Rivera Ruiz"/>
    <x v="2"/>
    <s v="Subdirector@ de Gestión del Riesgo"/>
    <x v="1"/>
    <s v="90101800;90101600;50192700;50112000;50202311;50201709;50161509;50192110;93131602; 50161500; 50192100; 50181900; 501017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7"/>
    <s v="Si Secop "/>
    <s v="20260248-BS-8173-4-Suministro de alimentación e hidratación para el cuerpo operativo en la atención de emergencias, entrenamientos, capacitaciones y actividades de prevención.-SBLG "/>
  </r>
  <r>
    <x v="230"/>
    <x v="198"/>
    <s v="04 - contratación mínima cuantía"/>
    <x v="1"/>
    <s v="03 - contrato de prestacion de servicios"/>
    <s v="JULIO"/>
    <n v="8"/>
    <n v="0"/>
    <n v="48000000"/>
    <s v="NO"/>
    <x v="6"/>
    <s v="Omer Mauricio Rivera Ruiz"/>
    <x v="2"/>
    <s v="Subdirector@ de Gestión del Riesgo"/>
    <x v="0"/>
    <s v="70122002; 70122005; 70122006; 70122007; 70122008; 70122009; 70122010; 10110000; 42120000;70122001."/>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5"/>
    <s v="Si Secop "/>
    <s v="20260249-BS-8173-4-Prestación de servicios médicos veterinarios, con suministro de medicamentos e insumos veterinarios y otros, para los caninos de la U.A.E. Cuerpo Oficial de Bomberos de Bogotá -  SBLG"/>
  </r>
  <r>
    <x v="231"/>
    <x v="199"/>
    <s v="09 - contratación directa"/>
    <x v="1"/>
    <s v="27 - contrato de prestacion de servicios de mantenimiento"/>
    <s v="JULIO"/>
    <n v="8"/>
    <n v="0"/>
    <n v="80000000"/>
    <s v="NO"/>
    <x v="6"/>
    <s v="Omer Mauricio Rivera Ruiz"/>
    <x v="2"/>
    <s v="Subdirector@ de Gestión del Riesgo"/>
    <x v="0"/>
    <s v="72154101, 40151601, 8110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8"/>
    <s v="Si Secop "/>
    <s v="20260250-BS-8173-4-Prestar el servicio de mantenimiento preventivo y correctivo de los compresores BAUER propiedad de la U.A.E. Cuerpo Oficial de Bomberos de Bogotá, incluido el suministro de repuestos, insumos y mano de obra especializada.  - SBLG"/>
  </r>
  <r>
    <x v="232"/>
    <x v="200"/>
    <s v="03 - selec. abrev. subasta inversa"/>
    <x v="1"/>
    <s v="03 - contrato de prestacion de servicios"/>
    <s v="MAYO"/>
    <n v="8"/>
    <n v="0"/>
    <n v="3419000"/>
    <s v="NO"/>
    <x v="6"/>
    <s v="Omer Mauricio Rivera Ruiz"/>
    <x v="2"/>
    <s v="Subdirector@ de Gestión del Riesgo"/>
    <x v="1"/>
    <s v="46191506;46191601"/>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Si Secop "/>
    <s v="20260251-BS-8173-4-Prestar el servicio de  mantenimiento y recarga de extintores, cilindros y tanques de las maquinas extintoras de la UAECOB.  - SBLG"/>
  </r>
  <r>
    <x v="233"/>
    <x v="201"/>
    <s v="09 - contratación directa"/>
    <x v="1"/>
    <s v="03 - contrato de prestacion de servicios"/>
    <s v="JULIO"/>
    <n v="8"/>
    <n v="0"/>
    <n v="45000000"/>
    <s v="NO"/>
    <x v="6"/>
    <s v="Omer Mauricio Rivera Ruiz"/>
    <x v="2"/>
    <s v="Subdirector@ de Gestión del Riesgo"/>
    <x v="0"/>
    <s v="46161600;72101509;73152108;4619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8"/>
    <s v="Si Secop "/>
    <s v="20260252-BS-8173-4-Adición y prorroga al contrato 598-2025 cuyo objeto es: &quot;Prestar el servicio de mantenimiento preventivo y correctivo, incluyendo el suministro de repuestos, insumos y mano de obra especializada para las motobombas forestales FOX, propiedad de la Unidad Administrativa Especial Cuerpo Oficial de Bomberos de Bogotá D.C. (UAECOB). - SBLG&quot;"/>
  </r>
  <r>
    <x v="234"/>
    <x v="202"/>
    <s v="09 - contratación directa"/>
    <x v="1"/>
    <s v="08 - contrato de suministro"/>
    <s v="SEPTIEMBRE"/>
    <n v="5"/>
    <n v="0"/>
    <n v="0"/>
    <s v="NO"/>
    <x v="6"/>
    <s v="Omer Mauricio Rivera Ruiz"/>
    <x v="2"/>
    <s v="Subdirector@ de Gestión del Riesgo"/>
    <x v="0"/>
    <s v="23191200; 23153100; 23271800; 26121600; 27131600; 26101700; 31162800; 31163000; 31163100; 31171500; 31171700; 31191500; 31201600; 40141700; 31121700; 261117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Si Secop "/>
    <s v="20260253-BS-8173-4-Suministrar los repuestos, accesorios e insumos de los equipos de rescate vehicular liviano y pesado marca LUKAS-  SBLG"/>
  </r>
  <r>
    <x v="235"/>
    <x v="203"/>
    <s v="09 - contratación directa"/>
    <x v="1"/>
    <s v="27 - contrato de prestacion de servicios de mantenimiento"/>
    <s v="SEPTIEMBRE"/>
    <n v="6"/>
    <n v="0"/>
    <n v="45000000"/>
    <s v="NO"/>
    <x v="6"/>
    <s v="Omer Mauricio Rivera Ruiz"/>
    <x v="2"/>
    <s v="Subdirector@ de Gestión del Riesgo"/>
    <x v="0"/>
    <s v="46182005; 46171613; 72101509."/>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Si Secop "/>
    <s v="20260254-BS-8173-4-Prestar el servicio de mantenimiento preventivo y correctivo, incluido el suministro de repuestos e insumos y mano de obra especializada para los equipos detectores de atmosfera y respiración autónoma marca Dräger, propiedad de la U.A.E. Cuerpo Oficial de Bomberos de Bogotá - SBLG"/>
  </r>
  <r>
    <x v="236"/>
    <x v="204"/>
    <s v="09 - contratación directa"/>
    <x v="1"/>
    <s v="03 - contrato de prestacion de servicios"/>
    <s v="MARZO"/>
    <n v="4"/>
    <n v="0"/>
    <n v="26104301"/>
    <s v="NO"/>
    <x v="6"/>
    <s v="Omer Mauricio Rivera Ruiz"/>
    <x v="2"/>
    <s v="Subdirector@ de Gestión del Riesgo"/>
    <x v="0"/>
    <n v="72101509"/>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No Secop"/>
    <s v="20260255-BS-8173-4-Adición al contrato 622-2025 cuyo objeto es: ¨Prestación del servicio de mantenimiento preventivo y correctivo de los equipos de respiración autónoma interspiro propiedad de la UAECOB, incluido el suministro de repuestos, insumos mano de obra especializada –SBLG"/>
  </r>
  <r>
    <x v="237"/>
    <x v="205"/>
    <s v="09 - contratación directa"/>
    <x v="1"/>
    <s v="08 - contrato de suministro"/>
    <s v="OCTUBRE"/>
    <n v="5"/>
    <n v="0"/>
    <n v="50000000"/>
    <s v="NO"/>
    <x v="6"/>
    <s v="Omer Mauricio Rivera Ruiz"/>
    <x v="2"/>
    <s v="Subdirector@ de Gestión del Riesgo"/>
    <x v="0"/>
    <s v="72101509;4619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Si Secop "/>
    <s v="20260256-BS-8173-4-Prestar el servicio de mantenimiento preventivo y correctivo de los Equipos de Rescate Vehicular HOLMATRO propiedad de la UAECOB, incluido el suministro de repuestos, insumos y mano de obra especializada -  SBLG"/>
  </r>
  <r>
    <x v="238"/>
    <x v="206"/>
    <s v="04 - contratación mínima cuantía"/>
    <x v="1"/>
    <s v="03 - contrato de prestacion de servicios"/>
    <s v="MAYO"/>
    <n v="12"/>
    <n v="0"/>
    <n v="47720273"/>
    <s v="NO"/>
    <x v="6"/>
    <s v="Omer Mauricio Rivera Ruiz"/>
    <x v="1"/>
    <s v="Subdirector@ de Gestión Corporativa"/>
    <x v="1"/>
    <n v="78181505"/>
    <s v="No aplica"/>
    <s v="No a"/>
    <s v="l"/>
    <s v="NA"/>
    <s v="NA"/>
    <s v="NA"/>
    <s v="N/A"/>
    <s v="N/A"/>
    <s v="N/A-N/A"/>
    <s v="N/A"/>
    <s v="N/A"/>
    <s v="N/A_N/A"/>
    <s v="N/A-N/A N/A_N/A"/>
    <x v="1"/>
    <x v="1"/>
    <x v="6"/>
    <s v="Si Secop "/>
    <s v="20260257-BS-No a-l-Contratar el servicio de revision técnico mecánica y de emision de gases contaminantes para los vehiculos que forman parte del parque automotor de la Unidad Administrativa Especial Cuerpo Oficial de Bomberos de Bogotá - UAECOB-SBLG"/>
  </r>
  <r>
    <x v="239"/>
    <x v="207"/>
    <s v="09 - contratación directa"/>
    <x v="0"/>
    <s v="26 - contrato de prestacion de servicios de apoyo a la gestion"/>
    <s v="ENERO"/>
    <n v="10"/>
    <n v="0"/>
    <n v="31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58-TH-8173-2-Prestación de servicios de apoyo al proceso de comunicaciones en emergencias del centro de coordinación y comunicaciones (c.c.c.), para el desarrollo de los programas a cargo de la Subdirección Operativa-S.O."/>
  </r>
  <r>
    <x v="240"/>
    <x v="207"/>
    <s v="09 - contratación directa"/>
    <x v="0"/>
    <s v="26 - contrato de prestacion de servicios de apoyo a la gestion"/>
    <s v="ENERO"/>
    <n v="10"/>
    <n v="0"/>
    <n v="31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59-TH-8173-2-Prestación de servicios de apoyo al proceso de comunicaciones en emergencias del centro de coordinación y comunicaciones (c.c.c.), para el desarrollo de los programas a cargo de la Subdirección Operativa-S.O."/>
  </r>
  <r>
    <x v="241"/>
    <x v="207"/>
    <s v="09 - contratación directa"/>
    <x v="0"/>
    <s v="26 - contrato de prestacion de servicios de apoyo a la gestion"/>
    <s v="ENERO"/>
    <n v="10"/>
    <n v="0"/>
    <n v="31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0-TH-8173-2-Prestación de servicios de apoyo al proceso de comunicaciones en emergencias del centro de coordinación y comunicaciones (c.c.c.), para el desarrollo de los programas a cargo de la Subdirección Operativa-S.O."/>
  </r>
  <r>
    <x v="242"/>
    <x v="207"/>
    <s v="09 - contratación directa"/>
    <x v="0"/>
    <s v="26 - contrato de prestacion de servicios de apoyo a la gestion"/>
    <s v="ENERO"/>
    <n v="10"/>
    <n v="0"/>
    <n v="31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1-TH-8173-2-Prestación de servicios de apoyo al proceso de comunicaciones en emergencias del centro de coordinación y comunicaciones (c.c.c.), para el desarrollo de los programas a cargo de la Subdirección Operativa-S.O."/>
  </r>
  <r>
    <x v="243"/>
    <x v="207"/>
    <s v="09 - contratación directa"/>
    <x v="0"/>
    <s v="26 - contrato de prestacion de servicios de apoyo a la gestion"/>
    <s v="ENERO"/>
    <n v="10"/>
    <n v="0"/>
    <n v="31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2-TH-8173-2-Prestación de servicios de apoyo al proceso de comunicaciones en emergencias del centro de coordinación y comunicaciones (c.c.c.), para el desarrollo de los programas a cargo de la Subdirección Operativa-S.O."/>
  </r>
  <r>
    <x v="244"/>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3-TH-8173-2-Prestación de servicios para realizar la gestión administrativa requerida en la estación de bomberos asignada, para el desarrollo de los programas a cargo de la Subdirección Operativa-S.O."/>
  </r>
  <r>
    <x v="245"/>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4-TH-8173-2-Prestación de servicios para realizar la gestión administrativa requerida en la estación de bomberos asignada, para el desarrollo de los programas a cargo de la Subdirección Operativa-S.O."/>
  </r>
  <r>
    <x v="246"/>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5-TH-8173-2-Prestación de servicios para realizar la gestión administrativa requerida en la estación de bomberos asignada, para el desarrollo de los programas a cargo de la Subdirección Operativa-S.O."/>
  </r>
  <r>
    <x v="247"/>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6-TH-8173-2-Prestación de servicios para realizar la gestión administrativa requerida en la estación de bomberos asignada, para el desarrollo de los programas a cargo de la Subdirección Operativa-S.O."/>
  </r>
  <r>
    <x v="248"/>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7-TH-8173-2-Prestación de servicios para realizar la gestión administrativa requerida en la estación de bomberos asignada, para el desarrollo de los programas a cargo de la Subdirección Operativa-S.O."/>
  </r>
  <r>
    <x v="249"/>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8-TH-8173-2-Prestación de servicios para realizar la gestión administrativa requerida en la estación de bomberos asignada, para el desarrollo de los programas a cargo de la Subdirección Operativa-S.O."/>
  </r>
  <r>
    <x v="250"/>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69-TH-8173-2-Prestación de servicios para realizar la gestión administrativa requerida en la estación de bomberos asignada, para el desarrollo de los programas a cargo de la Subdirección Operativa-S.O."/>
  </r>
  <r>
    <x v="251"/>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0-TH-8173-2-Prestación de servicios para realizar la gestión administrativa requerida en la estación de bomberos asignada, para el desarrollo de los programas a cargo de la Subdirección Operativa-S.O."/>
  </r>
  <r>
    <x v="252"/>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1-TH-8173-2-Prestación de servicios para realizar la gestión administrativa requerida en la estación de bomberos asignada, para el desarrollo de los programas a cargo de la Subdirección Operativa-S.O."/>
  </r>
  <r>
    <x v="253"/>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2-TH-8173-2-Prestación de servicios para realizar la gestión administrativa requerida en la estación de bomberos asignada, para el desarrollo de los programas a cargo de la Subdirección Operativa-S.O."/>
  </r>
  <r>
    <x v="254"/>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3-TH-8173-2-Prestación de servicios para realizar la gestión administrativa requerida en la estación de bomberos asignada, para el desarrollo de los programas a cargo de la Subdirección Operativa-S.O."/>
  </r>
  <r>
    <x v="255"/>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4-TH-8173-2-Prestación de servicios para realizar la gestión administrativa requerida en la estación de bomberos asignada, para el desarrollo de los programas a cargo de la Subdirección Operativa-S.O."/>
  </r>
  <r>
    <x v="256"/>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5-TH-8173-2-Prestación de servicios para realizar la gestión administrativa requerida en la estación de bomberos asignada, para el desarrollo de los programas a cargo de la Subdirección Operativa-S.O."/>
  </r>
  <r>
    <x v="257"/>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6-TH-8173-2-Prestación de servicios para realizar la gestión administrativa requerida en la estación de bomberos asignada, para el desarrollo de los programas a cargo de la Subdirección Operativa-S.O."/>
  </r>
  <r>
    <x v="258"/>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7-TH-8173-2-Prestación de servicios para realizar la gestión administrativa requerida en la estación de bomberos asignada, para el desarrollo de los programas a cargo de la Subdirección Operativa-S.O."/>
  </r>
  <r>
    <x v="259"/>
    <x v="208"/>
    <s v="09 - contratación directa"/>
    <x v="0"/>
    <s v="26 - contrato de prestacion de servicios de apoyo a la gestion"/>
    <s v="ENERO"/>
    <n v="9"/>
    <n v="0"/>
    <n v="2691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8-TH-8173-2-Prestación de servicios para realizar la gestión administrativa requerida en la estación de bomberos asignada, para el desarrollo de los programas a cargo de la Subdirección Operativa-S.O."/>
  </r>
  <r>
    <x v="260"/>
    <x v="209"/>
    <s v="09 - contratación directa"/>
    <x v="0"/>
    <s v="26 - contrato de prestacion de servicios de apoyo a la gestion"/>
    <s v="ENERO"/>
    <n v="9"/>
    <n v="0"/>
    <n v="29558952"/>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79-TH-8173-2-Prestación de servicios para la gestión administrativa y documental realizando los reportes requeridos para el desarrollo de los programas a cargo de la Subdirección Operativa-S.O."/>
  </r>
  <r>
    <x v="261"/>
    <x v="210"/>
    <s v="09 - contratación directa"/>
    <x v="0"/>
    <s v="25 - contrato de prestacion de servicios profesionales"/>
    <s v="ENERO"/>
    <n v="9"/>
    <n v="0"/>
    <n v="45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0-TH-8173-2-Prestación de servicios profesionales para atender las actividades de bienestar de los caninos y los animales rescatados o recuperados que  atiende el grupo BRAE, para el desarrollo de los programas a cargo de la Subdirección Operativa-S.O."/>
  </r>
  <r>
    <x v="262"/>
    <x v="210"/>
    <s v="09 - contratación directa"/>
    <x v="0"/>
    <s v="25 - contrato de prestacion de servicios profesionales"/>
    <s v="ENERO"/>
    <n v="9"/>
    <n v="0"/>
    <n v="45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1-TH-8173-2-Prestación de servicios profesionales para atender las actividades de bienestar de los caninos y los animales rescatados o recuperados que  atiende el grupo BRAE, para el desarrollo de los programas a cargo de la Subdirección Operativa-S.O."/>
  </r>
  <r>
    <x v="263"/>
    <x v="211"/>
    <s v="09 - contratación directa"/>
    <x v="0"/>
    <s v="26 - contrato de prestacion de servicios de apoyo a la gestion"/>
    <s v="ENERO"/>
    <n v="9"/>
    <n v="0"/>
    <n v="333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2-TH-8173-2-Prestación de servicios de apoyo para desarrollar y mantener las condiciones básicas de bienestar de los caninos y  animales rescatados o recuperados que atiende el grupo BRAE, para la gestión de los programas a cargo de la Subdirección Operativa-S.O."/>
  </r>
  <r>
    <x v="264"/>
    <x v="211"/>
    <s v="09 - contratación directa"/>
    <x v="0"/>
    <s v="26 - contrato de prestacion de servicios de apoyo a la gestion"/>
    <s v="ENERO"/>
    <n v="9"/>
    <n v="0"/>
    <n v="33178419"/>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3-TH-8173-2-Prestación de servicios de apoyo para desarrollar y mantener las condiciones básicas de bienestar de los caninos y  animales rescatados o recuperados que atiende el grupo BRAE, para la gestión de los programas a cargo de la Subdirección Operativa-S.O."/>
  </r>
  <r>
    <x v="265"/>
    <x v="212"/>
    <s v="09 - contratación directa"/>
    <x v="0"/>
    <s v="26 - contrato de prestacion de servicios de apoyo a la gestion"/>
    <s v="ENERO"/>
    <n v="3"/>
    <n v="15"/>
    <n v="154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284-TH-8173-2-ADICIÓN Y PRÓRROGA al contrato de prestación de servicios # 540-2025, cuyo objeto es: &quot;Prestación de servicios de apoyo a la gestión para ejecutar actividades administrativas y asistenciales, así como el diligenciamiento y seguimiento de las solicitudes en las herramientas de gestión de los procedimientos a cargo de la subdirección operativa -s.o&quot;."/>
  </r>
  <r>
    <x v="266"/>
    <x v="213"/>
    <s v="09 - contratación directa"/>
    <x v="0"/>
    <s v="25 - contrato de prestacion de servicios profesionales"/>
    <s v="ENERO"/>
    <n v="5"/>
    <n v="15"/>
    <n v="522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285-TH-8173-2-ADICIÓN Y PRÓRROGA al contrato de prestación de servicios # 118-2025, cuyo objeto es: &quot;prestación de servicios profesionales para generar información de valor e instrumentos de seguimiento y control a partir de los datos asociados a la ejecución de los procesos, planes y proyectos adelantados en la dependencia. s.o.&quot;"/>
  </r>
  <r>
    <x v="267"/>
    <x v="214"/>
    <s v="09 - contratación directa"/>
    <x v="0"/>
    <s v="25 - contrato de prestacion de servicios profesionales"/>
    <s v="ENERO"/>
    <n v="10"/>
    <n v="0"/>
    <n v="80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6-TH-8173-2-Prestación de servicios profesionales para el fortalecimiento de los procesos de comunicaciones y  en articulación con otras dependencias de la entidad y de los procesos y programas a cargo de la Subdirección  Operativa-S.O."/>
  </r>
  <r>
    <x v="268"/>
    <x v="215"/>
    <s v="09 - contratación directa"/>
    <x v="0"/>
    <s v="25 - contrato de prestacion de servicios profesionales"/>
    <s v="ENERO"/>
    <n v="10"/>
    <n v="0"/>
    <n v="49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7-TH-8173-2-Prestación de servicios profesionales para realizar seguimiento y verificación  de las actividades relacionadas con la Subdirección Logística en los procesos, procedimientos y programas a cargo de la Subdirección Operativa-S.O."/>
  </r>
  <r>
    <x v="269"/>
    <x v="216"/>
    <s v="09 - contratación directa"/>
    <x v="0"/>
    <s v="25 - contrato de prestacion de servicios profesionales"/>
    <s v="ENERO"/>
    <n v="7"/>
    <n v="0"/>
    <n v="476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8-TH-8173-2-Prestación de servicios profesionales para apoyar en el análisis de información, reportes, documentos técnicos y demás productos relacionados con la atención de emergencias de la entidad y  de los  programas a cargo de la Subdirección  Operativa-S.O."/>
  </r>
  <r>
    <x v="270"/>
    <x v="217"/>
    <s v="09 - contratación directa"/>
    <x v="0"/>
    <s v="25 - contrato de prestacion de servicios profesionales"/>
    <s v="JUNIO"/>
    <n v="7"/>
    <n v="15"/>
    <n v="54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89-TH-8173-2-Prestación de servicios profesionales para apoyar el fortalecimiento de la dependencia y la articulación con entidades externas, para el desarrollo de los programas a cargo de la Subdirección Operativa-S. O."/>
  </r>
  <r>
    <x v="271"/>
    <x v="218"/>
    <s v="09 - contratación directa"/>
    <x v="0"/>
    <s v="25 - contrato de prestacion de servicios profesionales"/>
    <s v="ENERO"/>
    <n v="8"/>
    <n v="0"/>
    <n v="412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90-TH-8173-2-Prestación de servicios profesionales para brindar el apoyo administrativo de las gestiones  de la Subdirección, así como proyectar las respuestas a las solicitudes de carácter interno o externo para  el desarrollo de los programas a cargo de la Subdirección Operativa-S.O."/>
  </r>
  <r>
    <x v="272"/>
    <x v="219"/>
    <s v="09 - contratación directa"/>
    <x v="0"/>
    <s v="25 - contrato de prestacion de servicios profesionales"/>
    <s v="ENERO"/>
    <n v="10"/>
    <n v="0"/>
    <n v="648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91-TH-8173-2-Prestación de servicios profesionales para ejecutar los aspectos jurídicos en las diferentes modalidades de contratación que requiera la Subdirección operativa para el cumplimiento de su misionalidad y de los programas a cargo-S.O."/>
  </r>
  <r>
    <x v="273"/>
    <x v="220"/>
    <s v="09 - contratación directa"/>
    <x v="0"/>
    <s v="25 - contrato de prestacion de servicios profesionales"/>
    <s v="ENERO"/>
    <n v="8"/>
    <n v="0"/>
    <n v="656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92-TH-8173-2-Prestación de servicios profesionales para apoyar las gestiones de carácter contractual en sus diferentes etapas y las gestiones administrativas a cargo, para el desarrollo de los programas de la Subdirección operativa-S.O."/>
  </r>
  <r>
    <x v="274"/>
    <x v="221"/>
    <s v="09 - contratación directa"/>
    <x v="0"/>
    <s v="25 - contrato de prestacion de servicios profesionales"/>
    <s v="ENERO"/>
    <n v="10"/>
    <n v="0"/>
    <n v="72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93-TH-8173-2-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
  </r>
  <r>
    <x v="275"/>
    <x v="222"/>
    <s v="09 - contratación directa"/>
    <x v="0"/>
    <s v="25 - contrato de prestacion de servicios profesionales"/>
    <s v="ENERO"/>
    <n v="10"/>
    <n v="0"/>
    <n v="97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94-TH-8173-2-Prestar servicios profesionales de carácter jurídico liderando y estableciendo los lineamientos necesarios para la  gestión de las actividades juridicas inherentes a los procesos y procedimientos, así como de los requerimientos, solicitudes de autoridades internas o externas para el acompañamiento de los programas a cargo de la Subdirección Operativa-S.O."/>
  </r>
  <r>
    <x v="276"/>
    <x v="221"/>
    <s v="09 - contratación directa"/>
    <x v="0"/>
    <s v="25 - contrato de prestacion de servicios profesionales"/>
    <s v="ENERO"/>
    <n v="10"/>
    <n v="0"/>
    <n v="72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295-TH-8173-2-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
  </r>
  <r>
    <x v="277"/>
    <x v="223"/>
    <s v="09 - contratación directa"/>
    <x v="0"/>
    <s v="25 - contrato de prestacion de servicios profesionales"/>
    <s v="ENERO"/>
    <n v="5"/>
    <n v="0"/>
    <n v="32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296-TH-8173-2-ADICIÓN Y PRÓRROGA al contrato de prestación de servicios # 359-2025, cuyo objeto es: Prestación de servicios profesionales para el fortalecimiento de la Subdirección Operativa, mediante la articulación estratégica con entidades del orden distrital y alcaldías locales, la optimización de procesos operativos y técnicos, y la implementación de acciones orientadas al mejoramiento de la gestión de la dependencia."/>
  </r>
  <r>
    <x v="278"/>
    <x v="224"/>
    <s v="09 - contratación directa"/>
    <x v="0"/>
    <s v="25 - contrato de prestacion de servicios profesionales"/>
    <s v="ENERO"/>
    <n v="4"/>
    <n v="15"/>
    <n v="427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297-TH-8173-2-Adición y prórroga al contrato de prestación de servicios # 452-2025, cuyo objeto es:prestar servicios profesionales jurídicos para el desarrollo de las actividades inherentes a los procesos de selección que son de competencia de la subdirección operativa, brindando apoyo en la revisión, estructuración y seguimiento de la etapa precontractual, contractual y poscontractual de conformidad con lo establecido en el plan anual de adquisiciones asignados a esta subdirección."/>
  </r>
  <r>
    <x v="279"/>
    <x v="225"/>
    <s v="09 - contratación directa"/>
    <x v="0"/>
    <s v="25 - contrato de prestacion de servicios profesionales"/>
    <s v="ENERO"/>
    <n v="4"/>
    <n v="15"/>
    <n v="427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298-TH-8173-2-ADICIÓN Y PRÓRROGA al contrato de prestación de servicios # 458-2025, cuyo objeto es:Prestación de servicios profesionales jurídicos a la Subdirección Operativa para el desarrollo de las actividades de gestión asociadas al proceso de manejo, así como el acompañamiento en la implementación, reporte y monitoreo de las diferentes funciones y planes a cargo de la dependencia"/>
  </r>
  <r>
    <x v="280"/>
    <x v="226"/>
    <s v="09 - contratación directa"/>
    <x v="0"/>
    <s v="25 - contrato de prestacion de servicios profesionales"/>
    <s v="ENERO"/>
    <n v="3"/>
    <n v="0"/>
    <n v="28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299-TH-8173-2-ADICIÓN Y PRÓRROGA al contrato de prestación de servicios # 505-2025, cuyo objeto es: Prestar servicios de asesoría jurídica especializada en la estructuración, seguimiento y revisión de  las acciones, actividades, procesos contractuales y procedimientos asociados al proceso de manejo a cargo de la Subdirección Operativa."/>
  </r>
  <r>
    <x v="281"/>
    <x v="227"/>
    <s v="09 - contratación directa"/>
    <x v="0"/>
    <s v="25 - contrato de prestacion de servicios profesionales"/>
    <s v="ENERO"/>
    <n v="8"/>
    <n v="0"/>
    <n v="72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0-TH-8173-2-Prestación de servicios profesionales para apoyar jurídicamente los proyectos, procesos y procedimientos, para e desarrollo de los programas de la subdirección operativa-S.O"/>
  </r>
  <r>
    <x v="282"/>
    <x v="228"/>
    <s v="09 - contratación directa"/>
    <x v="0"/>
    <s v="25 - contrato de prestacion de servicios profesionales"/>
    <s v="ENERO"/>
    <n v="10"/>
    <n v="0"/>
    <n v="97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1-TH-8173-2-Prestar servicios profesionales  para apoyar el fortalecimiento, articulación, seguimiento y gestión de los proyectos de inversión,  planes e indicadores de gestión, para el desarrollo de los programas de la Subdirección Operativa-S.O."/>
  </r>
  <r>
    <x v="283"/>
    <x v="229"/>
    <s v="09 - contratación directa"/>
    <x v="0"/>
    <s v="25 - contrato de prestacion de servicios profesionales"/>
    <s v="ENERO"/>
    <n v="8"/>
    <n v="0"/>
    <n v="376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2-TH-8173-2-Prestación de servicios profesionales para realizar el seguimiento, verificación, control y  diligenciamiento de los requerimientos propios, en los sistemas de información de la Entidad, para el desarrollo de los programas de la Subdirección Operativa-S.O."/>
  </r>
  <r>
    <x v="284"/>
    <x v="230"/>
    <s v="09 - contratación directa"/>
    <x v="0"/>
    <s v="25 - contrato de prestacion de servicios profesionales"/>
    <s v="ENERO"/>
    <n v="10"/>
    <n v="0"/>
    <n v="97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3-TH-8173-2-Prestación de servicios profesionales para liderar y gestionar los temas operativos, incluyendo  el trabajo articulado con tecnología para implementar el sistema de información   de emergencias,  para el desarrollo de los programas  de la Subdirección Operativa-S.O."/>
  </r>
  <r>
    <x v="285"/>
    <x v="231"/>
    <s v="09 - contratación directa"/>
    <x v="0"/>
    <s v="25 - contrato de prestacion de servicios profesionales"/>
    <s v="ENERO"/>
    <n v="8"/>
    <n v="0"/>
    <n v="448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4-TH-8173-2-Prestación de servicios profesionales para la elaboración, diagramación de piezas gráficas con estilos de textos e informes requeridos frente a los procesos y procedimientos, para el desarrollo de los programas de la Subdirección Operativa-S.O."/>
  </r>
  <r>
    <x v="286"/>
    <x v="232"/>
    <s v="09 - contratación directa"/>
    <x v="0"/>
    <s v="25 - contrato de prestacion de servicios profesionales"/>
    <s v="ENERO"/>
    <n v="9"/>
    <n v="0"/>
    <n v="297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5-TH-8173-2-Prestación de servicios de apoyo para ejecutar las actividades administrativas, trámite, seguimiento y verificación de solicitudes recibidas en el canal de comunicación de gestión operativa para el desarrollo de los programas de la Subdirección Operativa-S.O."/>
  </r>
  <r>
    <x v="287"/>
    <x v="233"/>
    <s v="09 - contratación directa"/>
    <x v="0"/>
    <s v="25 - contrato de prestacion de servicios profesionales"/>
    <s v="ENERO"/>
    <n v="10"/>
    <n v="0"/>
    <n v="67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6-TH-8173-2-Prestación de servicios profesionales para ejecutar las actividades relacionadas con el sistema de gestión de calidad, el sistema ambiental y el sistema de control interno, para el desarrollo los programas de la Subdireccion Operativa-S.O."/>
  </r>
  <r>
    <x v="288"/>
    <x v="234"/>
    <s v="09 - contratación directa"/>
    <x v="0"/>
    <s v="25 - contrato de prestacion de servicios profesionales"/>
    <s v="ENERO"/>
    <n v="10"/>
    <n v="0"/>
    <n v="666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07-TH-8173-2-Prestación de servicios profesionales para ejecutar las actividades misionales en la elaboración, implementación,  ajuste y diagramación de las piezas graficas requeridas para los planes, proyectos y procedimientos, para el desarrollo de los programas de la Subdirección Operativa-S.O."/>
  </r>
  <r>
    <x v="289"/>
    <x v="235"/>
    <s v="09 - contratación directa"/>
    <x v="0"/>
    <s v="25 - contrato de prestacion de servicios profesionales"/>
    <s v="ENERO"/>
    <n v="4"/>
    <n v="15"/>
    <n v="292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308-TH-8173-2-ADICIÓN Y PRÓRROGA al contrato de prestación de servicios # 367-2025, cuyo objeto es:Prestación de servicios profesionales para apoyar a la Subdirección Operativa en el levantamiento de información y registro de novedades sobre herramientas tecnológicas, así como en la gestión y optimización de procesos tecnológicos, operativos y administrativos, en articulación con las estaciones, grupos especializados y demás áreas de la entidad S.O."/>
  </r>
  <r>
    <x v="290"/>
    <x v="236"/>
    <s v="09 - contratación directa"/>
    <x v="0"/>
    <s v="25 - contrato de prestacion de servicios profesionales"/>
    <s v="ENERO"/>
    <n v="4"/>
    <n v="15"/>
    <n v="31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309-TH-8173-2-ADICIÓN Y PRÓRROGA al contrato de prestación de servicios # 373-2025, cuyo objeto es: Prestación de servicios profesionales para apoyar a la Subdirección Operativa en el manejo de bases de datos, insumos de respuesta, articulación y gestión de información, automatización de los procedimientos y monitoreo del correcto funcionamiento de las aplicaciones dispuestas para los procesos de la dependencia S.O."/>
  </r>
  <r>
    <x v="291"/>
    <x v="237"/>
    <s v="09 - contratación directa"/>
    <x v="0"/>
    <s v="25 - contrato de prestacion de servicios profesionales"/>
    <s v="ENERO"/>
    <n v="8"/>
    <n v="0"/>
    <n v="576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10-TH-8173-2-Prestación de servicios profesionales para la elaboración de informes o documentos técnicos, infografías, reportes y consolidación de indicadores relacionados con los procesos, y procedimientos, para el desarrollo de los programas de la Subdirección Operativa-S.O."/>
  </r>
  <r>
    <x v="292"/>
    <x v="238"/>
    <s v="09 - contratación directa"/>
    <x v="0"/>
    <s v="25 - contrato de prestacion de servicios profesionales"/>
    <s v="ENERO"/>
    <n v="4"/>
    <n v="15"/>
    <n v="31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311-TH-8173-2-ADICIÓN Y PRÓRROGA al contrato de prestación de servicios # 412-2025, cuyo objeto es:Prestar los servicios profesionales para apoyar a la Subdirección Operativa en el fortalecimiento de los procesos de formación y capacitación al personal operativo y administrativo, en articulación con la academia y demás áreas de la entidad S.O."/>
  </r>
  <r>
    <x v="293"/>
    <x v="239"/>
    <s v="09 - contratación directa"/>
    <x v="0"/>
    <s v="25 - contrato de prestacion de servicios profesionales"/>
    <s v="ENERO"/>
    <n v="5"/>
    <n v="0"/>
    <n v="40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312-TH-8173-2-ADICIÓN Y PRÓRROGA al contrato de prestación de servicios # 138-2025, cuyo objeto es:prestación de servicios profesionales para realizar la consolidación, seguimiento, control y reporte de los planes, proyectos y programas de inversión e indicadores a cargo de la subdirección operativa s.o."/>
  </r>
  <r>
    <x v="294"/>
    <x v="240"/>
    <s v="09 - contratación directa"/>
    <x v="0"/>
    <s v="25 - contrato de prestacion de servicios profesionales"/>
    <s v="ENERO"/>
    <n v="9"/>
    <n v="0"/>
    <n v="67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13-TH-8173-2-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
  </r>
  <r>
    <x v="295"/>
    <x v="241"/>
    <s v="09 - contratación directa"/>
    <x v="0"/>
    <s v="25 - contrato de prestacion de servicios profesionales"/>
    <s v="ENERO"/>
    <n v="5"/>
    <n v="0"/>
    <n v="47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314-TH-8173-2-ADICIÓN Y PRÓRROGA al contrato de prestación de servicios # 289-2025, cuyo objeto es:prestación de servicios profesionales para la estructuación de fichas técnicas e identificación de necesidades técnicas requeridas por la entidad con base en la atención de emergencias y requerimientos internos y externos - s.o"/>
  </r>
  <r>
    <x v="296"/>
    <x v="242"/>
    <s v="09 - contratación directa"/>
    <x v="0"/>
    <s v="25 - contrato de prestacion de servicios profesionales"/>
    <s v="ENERO"/>
    <n v="5"/>
    <n v="0"/>
    <n v="35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315-TH-8173-2-ADICIÓN Y PRÓRROGA al contrato de prestación de servicios # 313-2025, cuyo objeto es: Prestación de servicios profesionales para apoyar los procesos contractuales de la Subdirección Operativa en todas sus etapas y apoyo técnico en los proyectos y procesos de la dependencia S.O."/>
  </r>
  <r>
    <x v="297"/>
    <x v="243"/>
    <s v="09 - contratación directa"/>
    <x v="0"/>
    <s v="25 - contrato de prestacion de servicios profesionales"/>
    <s v="ENERO"/>
    <n v="9"/>
    <n v="0"/>
    <n v="77795832"/>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16-TH-8173-2-Prestación de servicios profesionales de carácter financiero para estructurar, definir y verificar los aspectos técnicos y financieros de los procesos de contratación de bienes y servicios  en las etapas precontractual, contractual y postcontractual para el desarrollo de los programas de la Subdirección Operativa-S.O."/>
  </r>
  <r>
    <x v="298"/>
    <x v="244"/>
    <s v="91 - n/a acto administrativo (resolución, decreto, acuerdo, etc.)"/>
    <x v="1"/>
    <s v="12 - resolucion"/>
    <s v="ENERO"/>
    <n v="12"/>
    <n v="0"/>
    <n v="6914369000"/>
    <s v="NO"/>
    <x v="7"/>
    <s v="Yenire Yohansy Lozano Ascanio"/>
    <x v="2"/>
    <s v="Subdirector@ de Gestión del Riesgo"/>
    <x v="2"/>
    <n v="80111600"/>
    <s v="8173 3-Desarrollar un programa de renovación de vehículos de la Unidad Administrativa Cuerpo Oficial de Bomberos de Bogotá."/>
    <s v="8173"/>
    <s v="3"/>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14"/>
    <s v="No Secop"/>
    <s v="20260317-BS-8173-3-Pago pasivo exigible Subdirección Operativa"/>
  </r>
  <r>
    <x v="299"/>
    <x v="245"/>
    <s v="09 - contratación directa"/>
    <x v="0"/>
    <s v="25 - contrato de prestacion de servicios profesionales"/>
    <s v="JULIO"/>
    <n v="12"/>
    <n v="0"/>
    <n v="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10"/>
    <s v="Servicio de dotación y equipamento para el personal operativo"/>
    <s v="10-Servicio de dotación y equipamento para el personal operativo"/>
    <s v="004"/>
    <s v="Servicio de atención a emergencias y desastres"/>
    <s v="004_Servicio de atención a emergencias y desastres"/>
    <s v="10-Servicio de dotación y equipamento para el personal operativo 004_Servicio de atención a emergencias y desastres"/>
    <x v="9"/>
    <x v="9"/>
    <x v="16"/>
    <s v="Si Secop "/>
    <s v="20260318-TH-8173-2-Prestación de servicios profesionales para atender las actividades de seguimiento, verificación y control de los procesos y procedimientos, para el desarrollo de los programas a cargo de la Subdirección Operativa-S.O."/>
  </r>
  <r>
    <x v="300"/>
    <x v="246"/>
    <s v="09 - contratación directa"/>
    <x v="0"/>
    <s v="26 - contrato de prestacion de servicios de apoyo a la gestion"/>
    <s v="JULIO"/>
    <n v="5"/>
    <n v="0"/>
    <n v="2265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0-TH-8173-1-Prestación de servicios de apoyo a la gestión para ejecutar actividades administrativas y asistenciales para el diligenciamiento y seguimiento de las solicitudes en las herramientas de gestión de los procedimientos, para el desarrollo de los programas y metas de la Subdirección Operativa-S.O."/>
  </r>
  <r>
    <x v="301"/>
    <x v="247"/>
    <s v="09 - contratación directa"/>
    <x v="0"/>
    <s v="25 - contrato de prestacion de servicios profesionales"/>
    <s v="JULIO"/>
    <n v="6"/>
    <n v="15"/>
    <n v="6305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1-TH-8173-1-Prestación de servicios profesionales liderando la elaboración de informes estadísticos a partir de los datos asociados a los incidentes atendidos en el marco de la misionalidad de la UAECOB, para el acompañamiento de los programas y metas de la Subdirección Operativa."/>
  </r>
  <r>
    <x v="302"/>
    <x v="248"/>
    <s v="09 - contratación directa"/>
    <x v="0"/>
    <s v="25 - contrato de prestacion de servicios profesionales"/>
    <s v="JULIO"/>
    <n v="4"/>
    <n v="0"/>
    <n v="264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2-TH-8173-2-Prestación de servicios profesionales para  fortalecer la articulación estratégica con entidades del orden distrital para la optimización de procesos operativos y técnicos, y la implementación de acciones orientadas al mejoramiento de la gestión de los programas de la Subdirección operativa-S.O."/>
  </r>
  <r>
    <x v="303"/>
    <x v="249"/>
    <s v="09 - contratación directa"/>
    <x v="0"/>
    <s v="25 - contrato de prestacion de servicios profesionales"/>
    <s v="JUNIO"/>
    <n v="6"/>
    <n v="15"/>
    <n v="630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3-TH-8173-2-Prestar servicios profesionales jurídicos para el desarrollo de las actividades inherentes a los procesos de selección, brindando apoyo en la revisión, estructuración y seguimiento de la etapa precontractual, contractual y poscontractual de conformidad con lo establecido en el plan anual de adquisiciones, para el acompañamiento de los programas a cargo de la Subdirección operativa"/>
  </r>
  <r>
    <x v="304"/>
    <x v="250"/>
    <s v="09 - contratación directa"/>
    <x v="0"/>
    <s v="25 - contrato de prestacion de servicios profesionales"/>
    <s v="JULIO"/>
    <n v="6"/>
    <n v="15"/>
    <n v="6435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4-TH-8173-1-Prestación de servicios profesionales jurídicos para  realizar el seguimiento y control de las actividades de gestión propias de los procesos y procedimientos, para el acompañamiento de los programas y metas de la Subdirección Operativa-S.O."/>
  </r>
  <r>
    <x v="305"/>
    <x v="251"/>
    <s v="09 - contratación directa"/>
    <x v="0"/>
    <s v="25 - contrato de prestacion de servicios profesionales"/>
    <s v="JULIO"/>
    <n v="6"/>
    <n v="15"/>
    <n v="6435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5-TH-8173-1-Prestación de servicios profesionales jurídicos para  realizar el seguimiento y control de  los procesos, procedimientos y respuesta a entes de control, para el acompañamiento de los programas y metas de la Subdirección Operativa-S.O."/>
  </r>
  <r>
    <x v="306"/>
    <x v="252"/>
    <s v="09 - contratación directa"/>
    <x v="0"/>
    <s v="25 - contrato de prestacion de servicios profesionales"/>
    <s v="JULIO"/>
    <n v="6"/>
    <n v="0"/>
    <n v="4200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6-TH-8173-1-Prestación de servicios profesionales para realizar el levantamiento de información, registro de novedades sobre herramientas tecnológicas,  optimización de procesos tecnológicos, operativos y administrativos, en articulación con las estaciones de bomberos, grupos especializados, demás áreas de la entidad, para el acompañamiento de los programas y metas de la Subdireccion Operativa-S.O."/>
  </r>
  <r>
    <x v="307"/>
    <x v="253"/>
    <s v="09 - contratación directa"/>
    <x v="0"/>
    <s v="25 - contrato de prestacion de servicios profesionales"/>
    <s v="JULIO"/>
    <n v="6"/>
    <n v="0"/>
    <n v="4320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7-TH-8173-1- Prestación de servicios profesionales para apoyar en el manejo o elaboración de bases de datos, insumos de respuesta, articulación, gestión de información, y levantamiento de requerimientos para entregar a tecnologías de la información con el fin de llevar a cabo la automatización de los procedimientos, para el acompañamiento de los programas y metas de la Subdirección Operativa-S.O."/>
  </r>
  <r>
    <x v="308"/>
    <x v="254"/>
    <s v="09 - contratación directa"/>
    <x v="0"/>
    <s v="25 - contrato de prestacion de servicios profesionales"/>
    <s v="JUNIO"/>
    <n v="6"/>
    <n v="15"/>
    <n v="552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8-TH-8173-2-Prestación de servicios profesionales para realizar la consolidación, seguimiento financiero, control y reporte de los planes y proyectos de inversión e indicadores, para el apoyo de los programas de la Subdirección Operativa-S.O."/>
  </r>
  <r>
    <x v="309"/>
    <x v="255"/>
    <s v="09 - contratación directa"/>
    <x v="0"/>
    <s v="25 - contrato de prestacion de servicios profesionales"/>
    <s v="JUNIO"/>
    <n v="6"/>
    <n v="15"/>
    <n v="630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29-TH-8173-2-Prestación de servicios profesionales para liderar la estructuración, verificación de fichas técnicas y consolidación de los procesos de selección y demás documentos precontractuales conforme a las necesidades técnicas propias de la misionalidad de la entidad, para el apoyo de los programas de la Subdirección Operativa-S.O."/>
  </r>
  <r>
    <x v="310"/>
    <x v="256"/>
    <s v="09 - contratación directa"/>
    <x v="0"/>
    <s v="26 - contrato de prestacion de servicios de apoyo a la gestion"/>
    <s v="JULIO"/>
    <n v="6"/>
    <n v="0"/>
    <n v="189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30-TH-8173-2-Prestación de servicios de apoyo a la gestión en las actividades documentales, administrativas y manejo de las herramientas de gestión, para el acompañamiento de los programas de la Subdirección Operativa S.O."/>
  </r>
  <r>
    <x v="311"/>
    <x v="257"/>
    <s v="03 - selec. abrev. subasta inversa"/>
    <x v="1"/>
    <s v="06 - contrato de compraventa"/>
    <s v="JULIO"/>
    <n v="6"/>
    <n v="0"/>
    <n v="1744500000"/>
    <s v="NO"/>
    <x v="7"/>
    <s v="Yenire Yohansy Lozano Ascanio"/>
    <x v="1"/>
    <s v="Subdirector@ de Gestión Corporativa"/>
    <x v="1"/>
    <n v="53102710"/>
    <s v="No aplica"/>
    <s v="No a"/>
    <s v="l"/>
    <s v="NA"/>
    <s v="NA"/>
    <s v="NA"/>
    <s v="N/A"/>
    <s v="N/A"/>
    <s v="N/A-N/A"/>
    <s v="N/A"/>
    <s v="N/A"/>
    <s v="N/A_N/A"/>
    <s v="N/A-N/A N/A_N/A"/>
    <x v="1"/>
    <x v="1"/>
    <x v="19"/>
    <s v="Si Secop "/>
    <s v="20260331-BS-No a-l-Adquisición de uniformes y chaquetas para el personal operativo de la UAECOB"/>
  </r>
  <r>
    <x v="312"/>
    <x v="258"/>
    <s v="09 - contratación directa"/>
    <x v="0"/>
    <s v="25 - contrato de prestacion de servicios profesionales"/>
    <s v="JUNIO"/>
    <n v="6"/>
    <n v="15"/>
    <n v="468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332-TH-8173-2-Prestación de servicios profesionales para apoyar en la consolidación y verificación de información técnica de los procesos de selección en las diferentes etapas conforme a la misionalidad de la entidad, para el acompañamiento de los programas de la Subdirección Operativa-S.O."/>
  </r>
  <r>
    <x v="313"/>
    <x v="259"/>
    <s v="09 - contratación directa"/>
    <x v="0"/>
    <s v="26 - contrato de prestacion de servicios de apoyo a la gestion"/>
    <s v="ENERO"/>
    <n v="10"/>
    <n v="0"/>
    <n v="375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33-TH-8173-1-Prestar servicios de apoyo como conductor a las acciones misionales de la Subdirección de Gestión del Riesgo."/>
  </r>
  <r>
    <x v="314"/>
    <x v="260"/>
    <s v="09 - contratación directa"/>
    <x v="0"/>
    <s v="25 - contrato de prestacion de servicios profesionales"/>
    <s v="ENERO"/>
    <n v="10"/>
    <n v="0"/>
    <n v="56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34-TH-8173-1-Prestar servicios profesionales para apoyar la planeación y gestión de las  estrategias de reducción y/o conocimiento del riesgo  para la Subdirección de Gestión del Riesgo._SGR"/>
  </r>
  <r>
    <x v="315"/>
    <x v="261"/>
    <s v="09 - contratación directa"/>
    <x v="0"/>
    <s v="25 - contrato de prestacion de servicios profesionales"/>
    <s v="ENERO"/>
    <n v="8"/>
    <n v="0"/>
    <n v="35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35-TH-8173-1-Prestar servicios profesionales en  los componentes tecnológicos e informáticos relacionados con los aspectos misionales de la Subdirección de Gestión del Riesgo._SGR"/>
  </r>
  <r>
    <x v="316"/>
    <x v="262"/>
    <s v="09 - contratación directa"/>
    <x v="0"/>
    <s v="26 - contrato de prestacion de servicios de apoyo a la gestion"/>
    <s v="ENERO"/>
    <n v="8"/>
    <n v="0"/>
    <n v="2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36-TH-8173-1-Prestar servicios de apoyo para el seguimiento y respuesta de requerimientos ciudadanos relacionados con la misionalidad de la Subdirección de Gestión del Riesgo_SGR"/>
  </r>
  <r>
    <x v="317"/>
    <x v="263"/>
    <s v="09 - contratación directa"/>
    <x v="0"/>
    <s v="25 - contrato de prestacion de servicios profesionales"/>
    <s v="ENERO"/>
    <n v="7"/>
    <n v="15"/>
    <n v="49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37-TH-8173-1-Prestar servicios profesionales en la gestión misional mediante el  análisis y seguimiento financiero de la Subdirección de Gestión del Riesgo_SGR"/>
  </r>
  <r>
    <x v="318"/>
    <x v="264"/>
    <s v="09 - contratación directa"/>
    <x v="0"/>
    <s v="25 - contrato de prestacion de servicios profesionales"/>
    <s v="ENERO"/>
    <n v="10"/>
    <n v="0"/>
    <n v="7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38-TH-8173-1-Prestar servicios profesionales para la gestión misional  mediante la estructuración y seguimiento de procesos contractuales y asuntos jurídicos de la Subdirección de Gestión del Riesgo_SGR"/>
  </r>
  <r>
    <x v="319"/>
    <x v="265"/>
    <s v="09 - contratación directa"/>
    <x v="0"/>
    <s v="25 - contrato de prestacion de servicios profesionales"/>
    <s v="ENERO"/>
    <n v="10"/>
    <n v="0"/>
    <n v="7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40-TH-8173-1-Prestar servicios profesionales para la gestión misional en sus componentes técnico, administrativo y financiero de la Subdirección de Gestión del Riesgo_SGR. "/>
  </r>
  <r>
    <x v="320"/>
    <x v="266"/>
    <s v="09 - contratación directa"/>
    <x v="0"/>
    <s v="25 - contrato de prestacion de servicios profesionales"/>
    <s v="ENERO"/>
    <n v="8"/>
    <n v="0"/>
    <n v="728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1-TH-8173-1-Prestar servicios profesionales  liderando las actividades del proceso de inspecciones técnicas de la subdireccion de gestion del riesgo.._SGR"/>
  </r>
  <r>
    <x v="321"/>
    <x v="267"/>
    <s v="09 - contratación directa"/>
    <x v="0"/>
    <s v="25 - contrato de prestacion de servicios profesionales"/>
    <s v="ENERO"/>
    <n v="10"/>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2-TH-8173-1-Prestar  servicios profesionales en las actividades relacionadas con la emision de conceptos a cargo de la Subdirección de Gestión del Riesgo._SGR"/>
  </r>
  <r>
    <x v="322"/>
    <x v="267"/>
    <s v="09 - contratación directa"/>
    <x v="0"/>
    <s v="25 - contrato de prestacion de servicios profesionales"/>
    <s v="ENERO"/>
    <n v="9"/>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3-TH-8173-1-Prestar  servicios profesionales en las actividades relacionadas con la emision de conceptos a cargo de la Subdirección de Gestión del Riesgo._SGR"/>
  </r>
  <r>
    <x v="323"/>
    <x v="268"/>
    <s v="09 - contratación directa"/>
    <x v="0"/>
    <s v="25 - contrato de prestacion de servicios profesionales"/>
    <s v="ENERO"/>
    <n v="8"/>
    <n v="0"/>
    <n v="4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4-TH-8173-1-Prestarservicios profesionales en las actividades relacionadas con la emision de conceptos a cargo de la Subdirección de Gestión del Riesgo._SGR"/>
  </r>
  <r>
    <x v="324"/>
    <x v="268"/>
    <s v="09 - contratación directa"/>
    <x v="0"/>
    <s v="25 - contrato de prestacion de servicios profesionales"/>
    <s v="ENERO"/>
    <n v="8"/>
    <n v="0"/>
    <n v="4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5-TH-8173-1-Prestarservicios profesionales en las actividades relacionadas con la emision de conceptos a cargo de la Subdirección de Gestión del Riesgo._SGR"/>
  </r>
  <r>
    <x v="325"/>
    <x v="268"/>
    <s v="09 - contratación directa"/>
    <x v="0"/>
    <s v="25 - contrato de prestacion de servicios profesionales"/>
    <s v="ENERO"/>
    <n v="8"/>
    <n v="0"/>
    <n v="4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6-TH-8173-1-Prestarservicios profesionales en las actividades relacionadas con la emision de conceptos a cargo de la Subdirección de Gestión del Riesgo._SGR"/>
  </r>
  <r>
    <x v="326"/>
    <x v="268"/>
    <s v="09 - contratación directa"/>
    <x v="0"/>
    <s v="25 - contrato de prestacion de servicios profesionales"/>
    <s v="ENERO"/>
    <n v="10"/>
    <n v="0"/>
    <n v="7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7-TH-8173-1-Prestarservicios profesionales en las actividades relacionadas con la emision de conceptos a cargo de la Subdirección de Gestión del Riesgo._SGR"/>
  </r>
  <r>
    <x v="327"/>
    <x v="268"/>
    <s v="09 - contratación directa"/>
    <x v="0"/>
    <s v="25 - contrato de prestacion de servicios profesionales"/>
    <s v="ENERO"/>
    <n v="10"/>
    <n v="0"/>
    <n v="7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8-TH-8173-1-Prestarservicios profesionales en las actividades relacionadas con la emision de conceptos a cargo de la Subdirección de Gestión del Riesgo._SGR"/>
  </r>
  <r>
    <x v="328"/>
    <x v="269"/>
    <s v="09 - contratación directa"/>
    <x v="0"/>
    <s v="26 - contrato de prestacion de servicios de apoyo a la gestion"/>
    <s v="ENERO"/>
    <n v="10"/>
    <n v="0"/>
    <n v="45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49-TH-8173-1-Prestar  servicios de apoyo tecnico para realizar las inspecciones relacionadas con la emision de conceptos a cargo de la Subdirección de Gestión del Riesgo._SGR"/>
  </r>
  <r>
    <x v="329"/>
    <x v="269"/>
    <s v="09 - contratación directa"/>
    <x v="0"/>
    <s v="26 - contrato de prestacion de servicios de apoyo a la gestion"/>
    <s v="ENERO"/>
    <n v="10"/>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0-TH-8173-1-Prestar  servicios de apoyo tecnico para realizar las inspecciones relacionadas con la emision de conceptos a cargo de la Subdirección de Gestión del Riesgo._SGR"/>
  </r>
  <r>
    <x v="330"/>
    <x v="269"/>
    <s v="09 - contratación directa"/>
    <x v="0"/>
    <s v="26 - contrato de prestacion de servicios de apoyo a la gestion"/>
    <s v="ENERO"/>
    <n v="10"/>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1-TH-8173-1-Prestar  servicios de apoyo tecnico para realizar las inspecciones relacionadas con la emision de conceptos a cargo de la Subdirección de Gestión del Riesgo._SGR"/>
  </r>
  <r>
    <x v="331"/>
    <x v="269"/>
    <s v="09 - contratación directa"/>
    <x v="0"/>
    <s v="26 - contrato de prestacion de servicios de apoyo a la gestion"/>
    <s v="ENERO"/>
    <n v="10"/>
    <n v="0"/>
    <n v="3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2-TH-8173-1-Prestar  servicios de apoyo tecnico para realizar las inspecciones relacionadas con la emision de conceptos a cargo de la Subdirección de Gestión del Riesgo._SGR"/>
  </r>
  <r>
    <x v="332"/>
    <x v="269"/>
    <s v="09 - contratación directa"/>
    <x v="0"/>
    <s v="26 - contrato de prestacion de servicios de apoyo a la gestion"/>
    <s v="ENERO"/>
    <n v="10"/>
    <n v="0"/>
    <n v="3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3-TH-8173-1-Prestar  servicios de apoyo tecnico para realizar las inspecciones relacionadas con la emision de conceptos a cargo de la Subdirección de Gestión del Riesgo._SGR"/>
  </r>
  <r>
    <x v="333"/>
    <x v="270"/>
    <s v="09 - contratación directa"/>
    <x v="0"/>
    <s v="26 - contrato de prestacion de servicios de apoyo a la gestion"/>
    <s v="ENERO"/>
    <n v="10"/>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4-TH-8173-1-  Prestar  servicios de apoyo tecnico para realizar las inspecciones relacionadas con la emision de conceptos a cargo de la Subdirección de Gestión del Riesgo._SGR"/>
  </r>
  <r>
    <x v="334"/>
    <x v="269"/>
    <s v="09 - contratación directa"/>
    <x v="0"/>
    <s v="26 - contrato de prestacion de servicios de apoyo a la gestion"/>
    <s v="ENERO"/>
    <n v="10"/>
    <n v="0"/>
    <n v="3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5-TH-8173-1-Prestar  servicios de apoyo tecnico para realizar las inspecciones relacionadas con la emision de conceptos a cargo de la Subdirección de Gestión del Riesgo._SGR"/>
  </r>
  <r>
    <x v="335"/>
    <x v="269"/>
    <s v="09 - contratación directa"/>
    <x v="0"/>
    <s v="26 - contrato de prestacion de servicios de apoyo a la gestion"/>
    <s v="ENERO"/>
    <n v="10"/>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6-TH-8173-1-Prestar  servicios de apoyo tecnico para realizar las inspecciones relacionadas con la emision de conceptos a cargo de la Subdirección de Gestión del Riesgo._SGR"/>
  </r>
  <r>
    <x v="336"/>
    <x v="269"/>
    <s v="09 - contratación directa"/>
    <x v="0"/>
    <s v="26 - contrato de prestacion de servicios de apoyo a la gestion"/>
    <s v="ENERO"/>
    <n v="10"/>
    <n v="0"/>
    <n v="3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7-TH-8173-1-Prestar  servicios de apoyo tecnico para realizar las inspecciones relacionadas con la emision de conceptos a cargo de la Subdirección de Gestión del Riesgo._SGR"/>
  </r>
  <r>
    <x v="337"/>
    <x v="269"/>
    <s v="09 - contratación directa"/>
    <x v="0"/>
    <s v="26 - contrato de prestacion de servicios de apoyo a la gestion"/>
    <s v="ENERO"/>
    <n v="10"/>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8-TH-8173-1-Prestar  servicios de apoyo tecnico para realizar las inspecciones relacionadas con la emision de conceptos a cargo de la Subdirección de Gestión del Riesgo._SGR"/>
  </r>
  <r>
    <x v="338"/>
    <x v="269"/>
    <s v="09 - contratación directa"/>
    <x v="0"/>
    <s v="26 - contrato de prestacion de servicios de apoyo a la gestion"/>
    <s v="ENERO"/>
    <n v="10"/>
    <n v="0"/>
    <n v="3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59-TH-8173-1-Prestar  servicios de apoyo tecnico para realizar las inspecciones relacionadas con la emision de conceptos a cargo de la Subdirección de Gestión del Riesgo._SGR"/>
  </r>
  <r>
    <x v="339"/>
    <x v="269"/>
    <s v="09 - contratación directa"/>
    <x v="0"/>
    <s v="26 - contrato de prestacion de servicios de apoyo a la gestion"/>
    <s v="ENERO"/>
    <n v="10"/>
    <n v="0"/>
    <n v="4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60-TH-8173-1-Prestar  servicios de apoyo tecnico para realizar las inspecciones relacionadas con la emision de conceptos a cargo de la Subdirección de Gestión del Riesgo._SGR"/>
  </r>
  <r>
    <x v="340"/>
    <x v="269"/>
    <s v="09 - contratación directa"/>
    <x v="0"/>
    <s v="26 - contrato de prestacion de servicios de apoyo a la gestion"/>
    <s v="ENERO"/>
    <n v="10"/>
    <n v="0"/>
    <n v="3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61-TH-8173-1-Prestar  servicios de apoyo tecnico para realizar las inspecciones relacionadas con la emision de conceptos a cargo de la Subdirección de Gestión del Riesgo._SGR"/>
  </r>
  <r>
    <x v="341"/>
    <x v="269"/>
    <s v="09 - contratación directa"/>
    <x v="0"/>
    <s v="26 - contrato de prestacion de servicios de apoyo a la gestion"/>
    <s v="ENERO"/>
    <n v="10"/>
    <n v="0"/>
    <n v="2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62-TH-8173-1-Prestar  servicios de apoyo tecnico para realizar las inspecciones relacionadas con la emision de conceptos a cargo de la Subdirección de Gestión del Riesgo._SGR"/>
  </r>
  <r>
    <x v="342"/>
    <x v="269"/>
    <s v="09 - contratación directa"/>
    <x v="0"/>
    <s v="26 - contrato de prestacion de servicios de apoyo a la gestion"/>
    <s v="ENERO"/>
    <n v="10"/>
    <n v="0"/>
    <n v="2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Si Secop "/>
    <s v="20260363-TH-8173-1-Prestar  servicios de apoyo tecnico para realizar las inspecciones relacionadas con la emision de conceptos a cargo de la Subdirección de Gestión del Riesgo._SGR"/>
  </r>
  <r>
    <x v="343"/>
    <x v="264"/>
    <s v="09 - contratación directa"/>
    <x v="0"/>
    <s v="25 - contrato de prestacion de servicios profesionales"/>
    <s v="ENERO"/>
    <n v="7"/>
    <n v="0"/>
    <n v="49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65-TH-8173-1-Prestar servicios profesionales para la gestión misional  mediante la estructuración y seguimiento de procesos contractuales y asuntos jurídicos de la Subdirección de Gestión del Riesgo_SGR"/>
  </r>
  <r>
    <x v="344"/>
    <x v="271"/>
    <s v="09 - contratación directa"/>
    <x v="0"/>
    <s v="25 - contrato de prestacion de servicios profesionales"/>
    <s v="ENERO"/>
    <n v="10"/>
    <n v="0"/>
    <n v="440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66-TH-8173-6-Prestar servicios profesionales en las actividades de monitoreo del riesgo para la Subdirección de Gestión del Riesgo._SGR"/>
  </r>
  <r>
    <x v="345"/>
    <x v="272"/>
    <s v="09 - contratación directa"/>
    <x v="0"/>
    <s v="25 - contrato de prestacion de servicios profesionales"/>
    <s v="ENERO"/>
    <n v="10"/>
    <n v="0"/>
    <n v="4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67-TH-8173-1-Prestar servicios profesionales liderando las actividades de Programas y Campañas de Prevención para la Subdirección de Gestión del Riesgo._SGR"/>
  </r>
  <r>
    <x v="346"/>
    <x v="273"/>
    <s v="09 - contratación directa"/>
    <x v="0"/>
    <s v="25 - contrato de prestacion de servicios profesionales"/>
    <s v="ENERO"/>
    <n v="10"/>
    <n v="0"/>
    <n v="4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68-TH-8173-1-Prestar servicios profesionales en las actividades de Programas y Campañas de Prevención para la Subdirección de Gestión del Riesgo._SGR"/>
  </r>
  <r>
    <x v="347"/>
    <x v="273"/>
    <s v="09 - contratación directa"/>
    <x v="0"/>
    <s v="25 - contrato de prestacion de servicios profesionales"/>
    <s v="ENERO"/>
    <n v="10"/>
    <n v="0"/>
    <n v="4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69-TH-8173-1-Prestar servicios profesionales en las actividades de Programas y Campañas de Prevención para la Subdirección de Gestión del Riesgo._SGR"/>
  </r>
  <r>
    <x v="348"/>
    <x v="274"/>
    <s v="09 - contratación directa"/>
    <x v="0"/>
    <s v="25 - contrato de prestacion de servicios profesionales"/>
    <s v="ENERO"/>
    <n v="10"/>
    <n v="0"/>
    <n v="3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70-TH-8173-1-Prestar servicios de apoyo en las actividades de Programas y Campañas de Prevención para la Subdirección de Gestión del Riesgo. _SGR"/>
  </r>
  <r>
    <x v="349"/>
    <x v="274"/>
    <s v="09 - contratación directa"/>
    <x v="0"/>
    <s v="25 - contrato de prestacion de servicios profesionales"/>
    <s v="ENERO"/>
    <n v="10"/>
    <n v="0"/>
    <n v="3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71-TH-8173-1-Prestar servicios de apoyo en las actividades de Programas y Campañas de Prevención para la Subdirección de Gestión del Riesgo. _SGR"/>
  </r>
  <r>
    <x v="350"/>
    <x v="275"/>
    <s v="09 - contratación directa"/>
    <x v="0"/>
    <s v="25 - contrato de prestacion de servicios profesionales"/>
    <s v="ENERO"/>
    <n v="10"/>
    <n v="0"/>
    <n v="304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72-TH-8173-1-Prestar servicios apoyo técnico para el desarrollo de los contenidos graficos, piezas comunicativa y de imagen institucional para la Subdirección de Gestión del riesgo._SGR"/>
  </r>
  <r>
    <x v="351"/>
    <x v="276"/>
    <s v="09 - contratación directa"/>
    <x v="0"/>
    <s v="25 - contrato de prestacion de servicios profesionales"/>
    <s v="ENERO"/>
    <n v="8"/>
    <n v="0"/>
    <n v="63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73-TH-8173-1-Prestar servicios profesionales  liderando los procesos de formacion y capacitacion de la subdirección de gestión del riesgo._SGR"/>
  </r>
  <r>
    <x v="352"/>
    <x v="277"/>
    <s v="09 - contratación directa"/>
    <x v="0"/>
    <s v="25 - contrato de prestacion de servicios profesionales"/>
    <s v="ENERO"/>
    <n v="10"/>
    <n v="0"/>
    <n v="49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374-TH-8173-1-Prestar servicios profesionales en los procesos de formacion y capacitacion de la subdirección de gestión del riesgo._SGR"/>
  </r>
  <r>
    <x v="353"/>
    <x v="278"/>
    <s v="09 - contratación directa"/>
    <x v="0"/>
    <s v="25 - contrato de prestacion de servicios profesionales"/>
    <s v="ENERO"/>
    <n v="10"/>
    <n v="0"/>
    <n v="56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75-TH-8173-5-Prestar servicios profesionales liderando las actividades de identificacion y caracterizacion  de escenarios  de riesgos a cargo de la Subdirección de Gestión del Riesgo._SGR"/>
  </r>
  <r>
    <x v="354"/>
    <x v="279"/>
    <s v="09 - contratación directa"/>
    <x v="0"/>
    <s v="25 - contrato de prestacion de servicios profesionales"/>
    <s v="ENERO"/>
    <n v="10"/>
    <n v="0"/>
    <n v="44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76-TH-8173-5-Prestar servicios profesionales en las actividades de identificacion y caracterizacion  de escenarios  de riesgos a cargo de la Subdirección de Gestión del Riesgo._SGR"/>
  </r>
  <r>
    <x v="355"/>
    <x v="279"/>
    <s v="09 - contratación directa"/>
    <x v="0"/>
    <s v="25 - contrato de prestacion de servicios profesionales"/>
    <s v="ENERO"/>
    <n v="10"/>
    <n v="0"/>
    <n v="44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77-TH-8173-5-Prestar servicios profesionales en las actividades de identificacion y caracterizacion  de escenarios  de riesgos a cargo de la Subdirección de Gestión del Riesgo._SGR"/>
  </r>
  <r>
    <x v="356"/>
    <x v="279"/>
    <s v="09 - contratación directa"/>
    <x v="0"/>
    <s v="25 - contrato de prestacion de servicios profesionales"/>
    <s v="ENERO"/>
    <n v="10"/>
    <n v="0"/>
    <n v="44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78-TH-8173-5-Prestar servicios profesionales en las actividades de identificacion y caracterizacion  de escenarios  de riesgos a cargo de la Subdirección de Gestión del Riesgo._SGR"/>
  </r>
  <r>
    <x v="357"/>
    <x v="280"/>
    <s v="09 - contratación directa"/>
    <x v="0"/>
    <s v="25 - contrato de prestacion de servicios profesionales"/>
    <s v="ENERO"/>
    <n v="8"/>
    <n v="0"/>
    <n v="728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79-TH-8173-6-prestar servicios profesionales liderando las actividades de monitoreo del riesgo de la subdirecion  de gestión del riesgo_SGR"/>
  </r>
  <r>
    <x v="358"/>
    <x v="271"/>
    <s v="09 - contratación directa"/>
    <x v="0"/>
    <s v="25 - contrato de prestacion de servicios profesionales"/>
    <s v="ENERO"/>
    <n v="10"/>
    <n v="0"/>
    <n v="440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80-TH-8173-6-Prestar servicios profesionales en las actividades de monitoreo del riesgo para la Subdirección de Gestión del Riesgo._SGR"/>
  </r>
  <r>
    <x v="359"/>
    <x v="271"/>
    <s v="09 - contratación directa"/>
    <x v="0"/>
    <s v="25 - contrato de prestacion de servicios profesionales"/>
    <s v="ENERO"/>
    <n v="10"/>
    <n v="0"/>
    <n v="480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81-TH-8173-6-Prestar servicios profesionales en las actividades de monitoreo del riesgo para la Subdirección de Gestión del Riesgo._SGR"/>
  </r>
  <r>
    <x v="360"/>
    <x v="281"/>
    <s v="09 - contratación directa"/>
    <x v="0"/>
    <s v="26 - contrato de prestacion de servicios de apoyo a la gestion"/>
    <s v="ENERO"/>
    <n v="10"/>
    <n v="0"/>
    <n v="320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82-TH-8173-6-Prestar servicios  de apoyo en las actividades de monitoreo del riesgo para la Subdirección de Gestión del Riesgo._SGR"/>
  </r>
  <r>
    <x v="361"/>
    <x v="282"/>
    <s v="09 - contratación directa"/>
    <x v="0"/>
    <s v="25 - contrato de prestacion de servicios profesionales"/>
    <s v="ENERO"/>
    <n v="8"/>
    <n v="0"/>
    <n v="728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83-TH-8173-5-Prestar  servicios profesionales  liderando las actividades de proyeccion e innovacion para la Subdirección de Gestión del Riesgo._SGR"/>
  </r>
  <r>
    <x v="362"/>
    <x v="283"/>
    <s v="09 - contratación directa"/>
    <x v="0"/>
    <s v="25 - contrato de prestacion de servicios profesionales"/>
    <s v="ENERO"/>
    <n v="10"/>
    <n v="0"/>
    <n v="80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84-TH-8173-5-Prestar  servicios profesionales  en las actividades de proyeccion e innovacion para la Subdirección de Gestión del Riesgo._SGR"/>
  </r>
  <r>
    <x v="363"/>
    <x v="283"/>
    <s v="09 - contratación directa"/>
    <x v="0"/>
    <s v="25 - contrato de prestacion de servicios profesionales"/>
    <s v="ENERO"/>
    <n v="8"/>
    <n v="0"/>
    <n v="42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85-TH-8173-5-Prestar  servicios profesionales  en las actividades de proyeccion e innovacion para la Subdirección de Gestión del Riesgo._SGR"/>
  </r>
  <r>
    <x v="364"/>
    <x v="283"/>
    <s v="09 - contratación directa"/>
    <x v="0"/>
    <s v="25 - contrato de prestacion de servicios profesionales"/>
    <s v="ENERO"/>
    <n v="6"/>
    <n v="0"/>
    <n v="54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386-TH-8173-5-Prestar  servicios profesionales  en las actividades de proyeccion e innovacion para la Subdirección de Gestión del Riesgo._SGR"/>
  </r>
  <r>
    <x v="365"/>
    <x v="284"/>
    <s v="01 - licitación pública"/>
    <x v="1"/>
    <s v="11 - orden de prestacion de servicios"/>
    <s v="JUNIO"/>
    <n v="8"/>
    <n v="0"/>
    <n v="720000000"/>
    <s v="NO"/>
    <x v="8"/>
    <s v="William Tovar Segura"/>
    <x v="2"/>
    <s v="Subdirector@ de Gestión del Riesgo"/>
    <x v="0"/>
    <s v="78121600;78131800;92111600;_x000a_721415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20"/>
    <s v="Si Secop "/>
    <s v="20260387-BS-8173-1-Contratar los servicios de recolección, manipulación, almacenamiento temporal, transporte y disposición final (destrucción o devolución) de pólvora, fuegos artificiales, globos y demás artículos pirotécnicos incautados por las autoridades competentes en el Distrito Capital_SGR."/>
  </r>
  <r>
    <x v="366"/>
    <x v="285"/>
    <s v="03 - selec. abrev. subasta inversa"/>
    <x v="1"/>
    <s v="06 - contrato de compraventa"/>
    <s v="JULIO"/>
    <n v="3"/>
    <n v="0"/>
    <n v="107000000"/>
    <s v="NO"/>
    <x v="8"/>
    <s v="William Tovar Segura"/>
    <x v="2"/>
    <s v="Subdirector@ de Gestión del Riesgo"/>
    <x v="0"/>
    <s v="53101801,53101803,53101501,53101503"/>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21"/>
    <s v="Si Secop "/>
    <s v="20260388-BS-8173-1-Adquisición de suministros y elementos de identificación institucional para el fortalecimiento de los procesos misionales de la Subdirección de Gestión del Riesgo_SGR"/>
  </r>
  <r>
    <x v="367"/>
    <x v="286"/>
    <s v="03 - selec. abrev. subasta inversa"/>
    <x v="1"/>
    <s v="06 - contrato de compraventa"/>
    <s v="JULIO"/>
    <n v="3"/>
    <n v="0"/>
    <n v="60000000"/>
    <s v="NO"/>
    <x v="8"/>
    <s v="William Tovar Segura"/>
    <x v="2"/>
    <s v="Subdirector@ de Gestión del Riesgo"/>
    <x v="0"/>
    <s v="14111500,45101700, 45101800, 45101900, 451020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22"/>
    <s v="Si Secop "/>
    <s v="20260390-BS-8173-1-Adquisición de insumos y materias primas para la producción de materiales impresos en artes gráficas_ SGR."/>
  </r>
  <r>
    <x v="368"/>
    <x v="287"/>
    <s v="01 - licitación pública"/>
    <x v="1"/>
    <s v="03 - contrato de prestacion de servicios"/>
    <s v="ENERO"/>
    <n v="12"/>
    <n v="0"/>
    <n v="1447882000"/>
    <s v="SI"/>
    <x v="9"/>
    <s v="Fatima Veronica Quintero Nuñez"/>
    <x v="0"/>
    <s v="Subdirector@ de Gestión Corporativa"/>
    <x v="0"/>
    <s v="921215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3"/>
    <s v="Si Secop "/>
    <s v="20260392-BS-8126-8-Prestar el servicio de vigilancia y seguridad privada en la modalidad de vigilancia fija, según especificaciones técnicas, en las instalaciones donde la UAE Especial Cuerpo Oficial de Bomberos requiera-SGC"/>
  </r>
  <r>
    <x v="369"/>
    <x v="288"/>
    <s v="01 - licitación pública"/>
    <x v="1"/>
    <s v="05 - contrato de obra"/>
    <s v="ENERO"/>
    <n v="18"/>
    <n v="0"/>
    <n v="4336206000"/>
    <s v="SI"/>
    <x v="9"/>
    <s v="Fatima Veronica Quintero Nuñez"/>
    <x v="2"/>
    <s v="Subdirector@ de Gestión del Riesgo"/>
    <x v="3"/>
    <s v="72121400; 72151700; 72151700; 811015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393-BS-8173-7-Construcción de la estación de bomberos Caobos Salazar  B13 - de la UAE Cuerpo Oficial de Bomberos de Bogotá – SGC"/>
  </r>
  <r>
    <x v="370"/>
    <x v="289"/>
    <s v="06 - concurso de méritos abierto"/>
    <x v="1"/>
    <s v="14 - contrato de interventoria"/>
    <s v="ENERO"/>
    <n v="18"/>
    <n v="0"/>
    <n v="831592000"/>
    <s v="SI"/>
    <x v="9"/>
    <s v="Fatima Veronica Quintero Nuñez"/>
    <x v="2"/>
    <s v="Subdirector@ de Gestión del Riesgo"/>
    <x v="3"/>
    <s v="81101500; 80101600; 72121400; 951217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394-BS-8173-7-Interventoría técnica, administrativa, financiera, contable, jurídica y ambiental para la elaboración de estudios y diseños técnicos para la construcción de la estación de bomberos Caobos Salazar  B13- de la UAE Cuerpo Oficial de Bomberos de Bogotá – SGC"/>
  </r>
  <r>
    <x v="371"/>
    <x v="290"/>
    <s v="09 - contratación directa"/>
    <x v="0"/>
    <s v="25 - contrato de prestacion de servicios profesionales"/>
    <s v="ENERO"/>
    <n v="11"/>
    <n v="0"/>
    <n v="81102791"/>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395-TH-8173-7-Prestación de servicios profesionales para apoyar a la supervisión con las actividades técnicas del Área de Infraestructura de la Subdirección de Gestión Corporativa-SGC"/>
  </r>
  <r>
    <x v="372"/>
    <x v="291"/>
    <s v="09 - contratación directa"/>
    <x v="0"/>
    <s v="25 - contrato de prestacion de servicios profesionales"/>
    <s v="ENERO"/>
    <n v="11"/>
    <n v="0"/>
    <n v="99000000"/>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396-TH-8173-7-Prestación de servicios profesionales para apoyar las actividades de estructuración de procesos contractuales del Área de Infraestructura de la Subdirección de Gestión Corporativa-SGC"/>
  </r>
  <r>
    <x v="373"/>
    <x v="292"/>
    <s v="09 - contratación directa"/>
    <x v="0"/>
    <s v="25 - contrato de prestacion de servicios profesionales"/>
    <s v="ENERO"/>
    <n v="11"/>
    <n v="0"/>
    <n v="56300000"/>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397-TH-8126-8-Prestar los servicios profesionales en las actividades asociadas del área de infraestructura que contribuyan para la implementación de procesos y procedimientos para la adecuada prestación del servicio-SGC."/>
  </r>
  <r>
    <x v="374"/>
    <x v="293"/>
    <s v="09 - contratación directa"/>
    <x v="0"/>
    <s v="25 - contrato de prestacion de servicios profesionales"/>
    <s v="ENERO"/>
    <n v="10"/>
    <n v="0"/>
    <n v="7000000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398-TH-8126-9-Prestar los servicios profesionales para el acompañamiento y el seguimiento de los comodatos y demás actividades relacionadas con los procesos y procedimientos de inventarios de la Subdireccion de Gestión Corporativa-SGC"/>
  </r>
  <r>
    <x v="375"/>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399-TH-8126-9-Prestación de servicios de apoyo a la gestión en la ejecución de los planes y programas de servicio al ciudadano a cargo de la Subdirección de Gestión Corporativa.-SGC"/>
  </r>
  <r>
    <x v="376"/>
    <x v="295"/>
    <s v="09 - contratación directa"/>
    <x v="0"/>
    <s v="25 - contrato de prestacion de servicios profesionales"/>
    <s v="ENERO"/>
    <n v="11"/>
    <n v="0"/>
    <n v="9996869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0-TH-8126-9-Prestación de servicios profesionales para articular la gestión en la ejecución de los planes y programas de servicio al ciudadano a cargo de la Subdirección de Gestión Corporativa.-SGC"/>
  </r>
  <r>
    <x v="377"/>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1-TH-8126-9-Prestación de servicios de apoyo a la gestión en la ejecución de los planes y programas de servicio al ciudadano a cargo de la Subdirección de Gestión Corporativa.-SGC"/>
  </r>
  <r>
    <x v="378"/>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2-TH-8126-9-Prestación de servicios de apoyo a la gestión en la ejecución de los planes y programas de servicio al ciudadano a cargo de la Subdirección de Gestión Corporativa.-SGC"/>
  </r>
  <r>
    <x v="379"/>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3-TH-8126-9-Prestación de servicios de apoyo a la gestión en la ejecución de los planes y programas de servicio al ciudadano a cargo de la Subdirección de Gestión Corporativa.-SGC"/>
  </r>
  <r>
    <x v="380"/>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4-TH-8126-9-Prestación de servicios de apoyo a la gestión en la ejecución de los planes y programas de servicio al ciudadano a cargo de la Subdirección de Gestión Corporativa.-SGC"/>
  </r>
  <r>
    <x v="381"/>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5-TH-8126-9-Prestación de servicios de apoyo a la gestión en la ejecución de los planes y programas de servicio al ciudadano a cargo de la Subdirección de Gestión Corporativa.-SGC"/>
  </r>
  <r>
    <x v="382"/>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6-TH-8126-9-Prestación de servicios de apoyo a la gestión en la ejecución de los planes y programas de servicio al ciudadano a cargo de la Subdirección de Gestión Corporativa.-SGC"/>
  </r>
  <r>
    <x v="383"/>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7-TH-8126-9-Prestación de servicios de apoyo a la gestión en la ejecución de los planes y programas de servicio al ciudadano a cargo de la Subdirección de Gestión Corporativa.-SGC"/>
  </r>
  <r>
    <x v="384"/>
    <x v="296"/>
    <s v="09 - contratación directa"/>
    <x v="0"/>
    <s v="25 - contrato de prestacion de servicios profesionales"/>
    <s v="ENERO"/>
    <n v="11"/>
    <n v="0"/>
    <n v="8800000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8-TH-8126-9-Prestación de servicios profesionales en la Subdirección de Gestión Corporativa adelantando las actividades necesarias para la ejecución del programa y los procesos de seguros de la Entidad-SGC"/>
  </r>
  <r>
    <x v="385"/>
    <x v="297"/>
    <s v="09 - contratación directa"/>
    <x v="0"/>
    <s v="26 - contrato de prestacion de servicios de apoyo a la gestion"/>
    <s v="ENERO"/>
    <n v="11"/>
    <n v="0"/>
    <n v="4704409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09-TH-8126-9-Prestación de servicios de apoyo en la gestión de seguros de la Subdirección de Gestión Corporativa. –SGC"/>
  </r>
  <r>
    <x v="386"/>
    <x v="298"/>
    <s v="09 - contratación directa"/>
    <x v="0"/>
    <s v="25 - contrato de prestacion de servicios profesionales"/>
    <s v="ENERO"/>
    <n v="11"/>
    <n v="0"/>
    <n v="56771957"/>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0-TH-8126-9-Prestación de servicios profesionales para apoyar a la Subdirección de Gestión Corporativa aplicando los procesos y procedimientos de seguros e inventarios -SGC"/>
  </r>
  <r>
    <x v="387"/>
    <x v="299"/>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1-TH-8126-9-Prestación de servicios de apoyo a la gestión de seguros de la Subdirección de Gestión Corporativa. –SGC"/>
  </r>
  <r>
    <x v="388"/>
    <x v="300"/>
    <s v="09 - contratación directa"/>
    <x v="0"/>
    <s v="25 - contrato de prestacion de servicios profesionales"/>
    <s v="ENERO"/>
    <n v="4"/>
    <n v="0"/>
    <n v="2949192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2-TH-8126-9-Prestación de servicios profesionales en la Subdirección de Gestión Corporativa en las actividades relacionadas con MIPG-SGC"/>
  </r>
  <r>
    <x v="389"/>
    <x v="301"/>
    <s v="09 - contratación directa"/>
    <x v="0"/>
    <s v="26 - contrato de prestacion de servicios de apoyo a la gestion"/>
    <s v="ENERO"/>
    <n v="11"/>
    <n v="0"/>
    <n v="3087269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4-TH-8126-9-Prestación de servicios de apoyo a la gestión del proceso de inventarios de la Subdirección de Gestión Corporativa.-SGC"/>
  </r>
  <r>
    <x v="390"/>
    <x v="301"/>
    <s v="09 - contratación directa"/>
    <x v="0"/>
    <s v="26 - contrato de prestacion de servicios de apoyo a la gestion"/>
    <s v="ENERO"/>
    <n v="11"/>
    <n v="0"/>
    <n v="3087269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5-TH-8126-9-Prestación de servicios de apoyo a la gestión del proceso de inventarios de la Subdirección de Gestión Corporativa.-SGC"/>
  </r>
  <r>
    <x v="391"/>
    <x v="301"/>
    <s v="09 - contratación directa"/>
    <x v="0"/>
    <s v="26 - contrato de prestacion de servicios de apoyo a la gestion"/>
    <s v="ENERO"/>
    <n v="11"/>
    <n v="0"/>
    <n v="3087269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6-TH-8126-9-Prestación de servicios de apoyo a la gestión del proceso de inventarios de la Subdirección de Gestión Corporativa.-SGC"/>
  </r>
  <r>
    <x v="392"/>
    <x v="302"/>
    <s v="09 - contratación directa"/>
    <x v="0"/>
    <s v="25 - contrato de prestacion de servicios profesionales"/>
    <s v="ENERO"/>
    <n v="11"/>
    <n v="0"/>
    <n v="10203399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7-TH-8126-9-Prestar servicios profesionales en la Subdirección de Gestión Corporativa en lo relacionado con los procesos de inventarios, almacén y bajas-SGC"/>
  </r>
  <r>
    <x v="393"/>
    <x v="303"/>
    <s v="09 - contratación directa"/>
    <x v="0"/>
    <s v="25 - contrato de prestacion de servicios profesionales"/>
    <s v="ENERO"/>
    <n v="11"/>
    <n v="0"/>
    <n v="8239000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8-TH-8126-9-Prestar servicios profesionales para desarrollar e implementar sistemas de información, brindar soporte, mantenimiento y generar interoperabilidad con la Subdirección de Gestión Corporativa -SGC"/>
  </r>
  <r>
    <x v="394"/>
    <x v="304"/>
    <s v="09 - contratación directa"/>
    <x v="0"/>
    <s v="25 - contrato de prestacion de servicios profesionales"/>
    <s v="ENERO"/>
    <n v="11"/>
    <n v="0"/>
    <n v="7497651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19-TH-8126-9-Prestación de servicios profesionales para la ejecución de los procesos contables que se desarrollan en el Área Financiera de la UAE Cuerpo Oficial de Bomberos asignados. -SGC"/>
  </r>
  <r>
    <x v="395"/>
    <x v="305"/>
    <s v="09 - contratación directa"/>
    <x v="0"/>
    <s v="26 - contrato de prestacion de servicios de apoyo a la gestion"/>
    <s v="ENERO"/>
    <n v="11"/>
    <n v="0"/>
    <n v="30872691"/>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0-TH-8126-9-Prestación de servicios de apoyo a la gestión documental de la Subdirección de Gestión Corporativa de la Unidad.-SGC."/>
  </r>
  <r>
    <x v="396"/>
    <x v="306"/>
    <s v="09 - contratación directa"/>
    <x v="0"/>
    <s v="26 - contrato de prestacion de servicios de apoyo a la gestion"/>
    <s v="ENERO"/>
    <n v="11"/>
    <n v="0"/>
    <n v="4042851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2-TH-8126-9-Prestación de servicios de apoyo a la gestión documental de la Subdirección de Gestión Corporativa de la Unidad.-SGC"/>
  </r>
  <r>
    <x v="397"/>
    <x v="306"/>
    <s v="09 - contratación directa"/>
    <x v="0"/>
    <s v="26 - contrato de prestacion de servicios de apoyo a la gestion"/>
    <s v="ENERO"/>
    <n v="11"/>
    <n v="0"/>
    <n v="30872691"/>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3-TH-8126-9-Prestación de servicios de apoyo a la gestión documental de la Subdirección de Gestión Corporativa de la Unidad.-SGC"/>
  </r>
  <r>
    <x v="398"/>
    <x v="306"/>
    <s v="09 - contratación directa"/>
    <x v="0"/>
    <s v="26 - contrato de prestacion de servicios de apoyo a la gestion"/>
    <s v="ENERO"/>
    <n v="11"/>
    <n v="0"/>
    <n v="3410000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4-TH-8126-9-Prestación de servicios de apoyo a la gestión documental de la Subdirección de Gestión Corporativa de la Unidad.-SGC"/>
  </r>
  <r>
    <x v="399"/>
    <x v="307"/>
    <s v="09 - contratación directa"/>
    <x v="0"/>
    <s v="25 - contrato de prestacion de servicios profesionales"/>
    <s v="ENERO"/>
    <n v="11"/>
    <n v="0"/>
    <n v="56771957"/>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5-TH-8126-9-Prestación de servicios profesionales para la implementación, consolidación, seguimiento y reporte de los lineamientos ambientales establecidos en el Plan Institucional de Gestión Ambiental (PIGA) en cada una de las sedes de la UAE Cuerpo Oficial de Bomberos Bogotá-SGC."/>
  </r>
  <r>
    <x v="400"/>
    <x v="307"/>
    <s v="09 - contratación directa"/>
    <x v="0"/>
    <s v="25 - contrato de prestacion de servicios profesionales"/>
    <s v="ENERO"/>
    <n v="11"/>
    <n v="0"/>
    <n v="3096652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6-TH-8126-9-Prestación de servicios profesionales para la implementación, consolidación, seguimiento y reporte de los lineamientos ambientales establecidos en el Plan Institucional de Gestión Ambiental (PIGA) en cada una de las sedes de la UAE Cuerpo Oficial de Bomberos Bogotá-SGC."/>
  </r>
  <r>
    <x v="401"/>
    <x v="308"/>
    <s v="09 - contratación directa"/>
    <x v="0"/>
    <s v="25 - contrato de prestacion de servicios profesionales"/>
    <s v="ENERO"/>
    <n v="11"/>
    <n v="0"/>
    <n v="7497651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7-TH-8126-9-Prestar los servicios profesionales para la gestión administrativa y operativa de la Subdirección de Gestión Corporativa en el proceso de adquisición de bienes y servicios - SGC"/>
  </r>
  <r>
    <x v="402"/>
    <x v="309"/>
    <s v="09 - contratación directa"/>
    <x v="0"/>
    <s v="26 - contrato de prestacion de servicios de apoyo a la gestion"/>
    <s v="ENERO"/>
    <n v="11"/>
    <n v="0"/>
    <n v="3806000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8-TH-8126-9-Prestar los servicios como conductor de la Subdirección de Gestión Corporativa -SGC"/>
  </r>
  <r>
    <x v="403"/>
    <x v="310"/>
    <s v="09 - contratación directa"/>
    <x v="0"/>
    <s v="25 - contrato de prestacion de servicios profesionales"/>
    <s v="ENERO"/>
    <n v="11"/>
    <n v="0"/>
    <n v="7497651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29-TH-8126-9-Prestar servicios profesionales en la Subdirección de Gestión Corporativa en el marco de las actividades administrativas de la Dependencia.-SGC"/>
  </r>
  <r>
    <x v="404"/>
    <x v="291"/>
    <s v="09 - contratación directa"/>
    <x v="0"/>
    <s v="25 - contrato de prestacion de servicios profesionales"/>
    <s v="ENERO"/>
    <n v="11"/>
    <n v="0"/>
    <n v="99000000"/>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30-TH-8173-7-Prestación de servicios profesionales para apoyar las actividades de estructuración de procesos contractuales del Área de Infraestructura de la Subdirección de Gestión Corporativa-SGC"/>
  </r>
  <r>
    <x v="405"/>
    <x v="311"/>
    <s v="09 - contratación directa"/>
    <x v="0"/>
    <s v="25 - contrato de prestacion de servicios profesionales"/>
    <s v="ENERO"/>
    <n v="11"/>
    <n v="0"/>
    <n v="106556647"/>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31-TH-8173-7-Prestar servicios profesionales para realizar acompañamiento juridico en la elaboración de los procesos contractuales adelantados por la Subdirección Gestión Corporativa -SGC"/>
  </r>
  <r>
    <x v="406"/>
    <x v="312"/>
    <s v="09 - contratación directa"/>
    <x v="0"/>
    <s v="25 - contrato de prestacion de servicios profesionales"/>
    <s v="ENERO"/>
    <n v="11"/>
    <n v="0"/>
    <n v="81102791"/>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32-TH-8126-8-Prestación de servicios profesionales para adelantar actividades técnicas y trámites administrativos del Área de Infraestructura de la Subdirección de Gestión Corporativa-SGC"/>
  </r>
  <r>
    <x v="407"/>
    <x v="313"/>
    <s v="09 - contratación directa"/>
    <x v="0"/>
    <s v="25 - contrato de prestacion de servicios profesionales"/>
    <s v="ENERO"/>
    <n v="11"/>
    <n v="0"/>
    <n v="99000000"/>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33-TH-8126-8-Prestación de servicios profesionales especializados para articular y revisar los procesos y procedimientos del área de infraestructura, así como en el apoyo a la supervisión de los contratos que le sean asignados-SGC"/>
  </r>
  <r>
    <x v="408"/>
    <x v="314"/>
    <s v="09 - contratación directa"/>
    <x v="0"/>
    <s v="25 - contrato de prestacion de servicios profesionales"/>
    <s v="ENERO"/>
    <n v="11"/>
    <n v="0"/>
    <n v="102034240"/>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34-TH-8173-7-Prestación de Servicios Profesionales para la formulación, seguimiento y ejecución de procesos presupuestales y financieros a cargo del área de infraestructura de la Subdirección de Gestión Corporativa -SGC"/>
  </r>
  <r>
    <x v="409"/>
    <x v="315"/>
    <s v="09 - contratación directa"/>
    <x v="0"/>
    <s v="25 - contrato de prestacion de servicios profesionales"/>
    <s v="ENERO"/>
    <n v="11"/>
    <n v="0"/>
    <n v="74976512"/>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35-TH-8126-8-Prestación de servicios profesionales para atender las necesidades de mantenimiento de las instalaciones y las actividades técnicas y administrativas de competencia del Área de Infraestructura de la Subdirección de Gestión Corporativa-SGC"/>
  </r>
  <r>
    <x v="410"/>
    <x v="316"/>
    <s v="09 - contratación directa"/>
    <x v="0"/>
    <s v="25 - contrato de prestacion de servicios profesionales"/>
    <s v="ENERO"/>
    <n v="11"/>
    <n v="0"/>
    <n v="74976512"/>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36-TH-8126-8-Prestación de Servicios Profesionales en temas financieros, administrativas y misionales para apoyar los proyectos de infraestructura de la Subdirección de Gestión Corporativa.- SGC"/>
  </r>
  <r>
    <x v="411"/>
    <x v="317"/>
    <s v="09 - contratación directa"/>
    <x v="0"/>
    <s v="25 - contrato de prestacion de servicios profesionales"/>
    <s v="ENERO"/>
    <n v="11"/>
    <n v="0"/>
    <n v="101725045"/>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37-TH-8126-8-Prestar servicios profesionales especializados para acompañar jurídicamente los procesos y procedimientos del área de infraestructura de la Subdirección de Gestión Corporativa. SGC"/>
  </r>
  <r>
    <x v="412"/>
    <x v="318"/>
    <s v="09 - contratación directa"/>
    <x v="0"/>
    <s v="25 - contrato de prestacion de servicios profesionales"/>
    <s v="ENERO"/>
    <n v="11"/>
    <n v="0"/>
    <n v="81102791"/>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38-TH-8126-8-Prestación de servicios profesionales para apoyar las actividades técnicas del Área de Infraestructura de la Subdirección de Gestión Corporativa-SGC"/>
  </r>
  <r>
    <x v="413"/>
    <x v="319"/>
    <s v="09 - contratación directa"/>
    <x v="0"/>
    <s v="25 - contrato de prestacion de servicios profesionales"/>
    <s v="ENERO"/>
    <n v="10"/>
    <n v="0"/>
    <n v="51610870"/>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39-TH-8126-8-Prestar servicios profesionales con el fin de atender los trámites ambientales y los demás que requiera el área de Infraestructura de la Subdirección de Gestión Corporativa. SGC"/>
  </r>
  <r>
    <x v="414"/>
    <x v="320"/>
    <s v="09 - contratación directa"/>
    <x v="0"/>
    <s v="26 - contrato de prestacion de servicios de apoyo a la gestion"/>
    <s v="ENERO"/>
    <n v="11"/>
    <n v="0"/>
    <n v="38060000"/>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0-TH-8126-8-Prestar los servicios como conductor del  Area de Infraestructura a fin de atender las actividades propias asociadas al mantenimiento de las sedes de UAECOB de la Subdirección de Gestión Corporativa -SGC"/>
  </r>
  <r>
    <x v="415"/>
    <x v="321"/>
    <s v="09 - contratación directa"/>
    <x v="0"/>
    <s v="26 - contrato de prestacion de servicios de apoyo a la gestion"/>
    <s v="ENERO"/>
    <n v="10"/>
    <n v="0"/>
    <n v="32733802"/>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1-TH-8126-8-Prestación de servicios de apoyo a la gestión, en la Subdirección de Gestión Corporativa en temas de infraestructura para el sostenimiento y mejoramiento de los equipamientos de la Unidad Administrativa Especial Cuerpo Oficial de Bomberos de Bogotá-SGC"/>
  </r>
  <r>
    <x v="416"/>
    <x v="321"/>
    <s v="09 - contratación directa"/>
    <x v="0"/>
    <s v="26 - contrato de prestacion de servicios de apoyo a la gestion"/>
    <s v="ENERO"/>
    <n v="10"/>
    <n v="0"/>
    <n v="32733802"/>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2-TH-8126-8-Prestación de servicios de apoyo a la gestión, en la Subdirección de Gestión Corporativa en temas de infraestructura para el sostenimiento y mejoramiento de los equipamientos de la Unidad Administrativa Especial Cuerpo Oficial de Bomberos de Bogotá-SGC"/>
  </r>
  <r>
    <x v="417"/>
    <x v="321"/>
    <s v="09 - contratación directa"/>
    <x v="0"/>
    <s v="26 - contrato de prestacion de servicios de apoyo a la gestion"/>
    <s v="ENERO"/>
    <n v="10"/>
    <n v="0"/>
    <n v="32733802"/>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3-TH-8126-8-Prestación de servicios de apoyo a la gestión, en la Subdirección de Gestión Corporativa en temas de infraestructura para el sostenimiento y mejoramiento de los equipamientos de la Unidad Administrativa Especial Cuerpo Oficial de Bomberos de Bogotá-SGC"/>
  </r>
  <r>
    <x v="418"/>
    <x v="321"/>
    <s v="09 - contratación directa"/>
    <x v="0"/>
    <s v="26 - contrato de prestacion de servicios de apoyo a la gestion"/>
    <s v="ENERO"/>
    <n v="11"/>
    <n v="0"/>
    <n v="3612760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4-TH-8126-8-Prestación de servicios de apoyo a la gestión, en la Subdirección de Gestión Corporativa en temas de infraestructura para el sostenimiento y mejoramiento de los equipamientos de la Unidad Administrativa Especial Cuerpo Oficial de Bomberos de Bogotá-SGC"/>
  </r>
  <r>
    <x v="419"/>
    <x v="322"/>
    <s v="09 - contratación directa"/>
    <x v="0"/>
    <s v="25 - contrato de prestacion de servicios profesionales"/>
    <s v="ENERO"/>
    <n v="11"/>
    <n v="0"/>
    <n v="66356829"/>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5-TH-8126-9-Prestación de servicios profesionales al área Financiera de la Subdirección de Gestión Corporativa--SGC"/>
  </r>
  <r>
    <x v="420"/>
    <x v="322"/>
    <s v="09 - contratación directa"/>
    <x v="0"/>
    <s v="25 - contrato de prestacion de servicios profesionales"/>
    <s v="ENERO"/>
    <n v="11"/>
    <n v="0"/>
    <n v="66356829"/>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6-TH-8126-9-Prestación de servicios profesionales al área Financiera de la Subdirección de Gestión Corporativa--SGC"/>
  </r>
  <r>
    <x v="421"/>
    <x v="323"/>
    <s v="09 - contratación directa"/>
    <x v="0"/>
    <s v="26 - contrato de prestacion de servicios de apoyo a la gestion"/>
    <s v="ENERO"/>
    <n v="11"/>
    <n v="0"/>
    <n v="49398976"/>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7-TH-8126-9-Prestación de servicios de apoyo a la gestión del área Financiera de la Subdirección de Gestión Corporativa.-SGC"/>
  </r>
  <r>
    <x v="422"/>
    <x v="324"/>
    <s v="09 - contratación directa"/>
    <x v="0"/>
    <s v="25 - contrato de prestacion de servicios profesionales"/>
    <s v="ENERO"/>
    <n v="11"/>
    <n v="0"/>
    <n v="66356829"/>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8-TH-8126-9-Prestación de servicios profesionales para el seguimiento, ejecución de los procesos de gestión de pagos que se desarrollan en el área Financiera de la UAE Cuerpo Oficial de Bomberos asignados. -SGC"/>
  </r>
  <r>
    <x v="423"/>
    <x v="325"/>
    <s v="09 - contratación directa"/>
    <x v="0"/>
    <s v="25 - contrato de prestacion de servicios profesionales"/>
    <s v="ENERO"/>
    <n v="11"/>
    <n v="0"/>
    <n v="10172507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49-TH-8126-8-Prestación de servicios profesionales especializados para apoyar las actividades de seguimiento técnico del Área de Infraestructura de la Subdirección de Gestión Corporativa-SGC"/>
  </r>
  <r>
    <x v="424"/>
    <x v="321"/>
    <s v="09 - contratación directa"/>
    <x v="0"/>
    <s v="26 - contrato de prestacion de servicios de apoyo a la gestion"/>
    <s v="ENERO"/>
    <n v="11"/>
    <n v="0"/>
    <n v="3612760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50-TH-8126-8-Prestación de servicios de apoyo a la gestión, en la Subdirección de Gestión Corporativa en temas de infraestructura para el sostenimiento y mejoramiento de los equipamientos de la Unidad Administrativa Especial Cuerpo Oficial de Bomberos de Bogotá-SGC"/>
  </r>
  <r>
    <x v="425"/>
    <x v="321"/>
    <s v="09 - contratación directa"/>
    <x v="0"/>
    <s v="26 - contrato de prestacion de servicios de apoyo a la gestion"/>
    <s v="ENERO"/>
    <n v="11"/>
    <n v="0"/>
    <n v="3612760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51-TH-8126-8-Prestación de servicios de apoyo a la gestión, en la Subdirección de Gestión Corporativa en temas de infraestructura para el sostenimiento y mejoramiento de los equipamientos de la Unidad Administrativa Especial Cuerpo Oficial de Bomberos de Bogotá-SGC"/>
  </r>
  <r>
    <x v="426"/>
    <x v="326"/>
    <s v="09 - contratación directa"/>
    <x v="0"/>
    <s v="25 - contrato de prestacion de servicios profesionales"/>
    <s v="ENERO"/>
    <n v="11"/>
    <n v="0"/>
    <n v="57200000"/>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52-TH-8173-7-Prestación de servicios profesionales en la proyección y el seguimiento financiero a los proyectos del área de infraestructura de la Subdirección de Gestión Corporativa -SGC"/>
  </r>
  <r>
    <x v="427"/>
    <x v="327"/>
    <s v="09 - contratación directa"/>
    <x v="0"/>
    <s v="25 - contrato de prestacion de servicios profesionales"/>
    <s v="ENERO"/>
    <n v="10"/>
    <n v="0"/>
    <n v="36194634"/>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53-TH-8173-7-Prestación de servicios profesionales con el fin de gestionar trámites de carácter técnico, administrativo y operativamente en el desarrollo de los proyectos de inversión  de la entidad-SGC"/>
  </r>
  <r>
    <x v="428"/>
    <x v="311"/>
    <s v="09 - contratación directa"/>
    <x v="0"/>
    <s v="25 - contrato de prestacion de servicios profesionales"/>
    <s v="ENERO"/>
    <n v="11"/>
    <n v="0"/>
    <n v="81102791"/>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54-TH-8126-9-Prestar servicios profesionales para realizar acompañamiento juridico en la elaboración de los procesos contractuales adelantados por la Subdirección Gestión Corporativa -SGC"/>
  </r>
  <r>
    <x v="429"/>
    <x v="313"/>
    <s v="09 - contratación directa"/>
    <x v="0"/>
    <s v="25 - contrato de prestacion de servicios profesionales"/>
    <s v="ENERO"/>
    <n v="11"/>
    <n v="0"/>
    <n v="99000000"/>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55-TH-8173-7-Prestación de servicios profesionales especializados para articular y revisar los procesos y procedimientos del área de infraestructura, así como en el apoyo a la supervisión de los contratos que le sean asignados-SGC"/>
  </r>
  <r>
    <x v="430"/>
    <x v="321"/>
    <s v="09 - contratación directa"/>
    <x v="0"/>
    <s v="26 - contrato de prestacion de servicios de apoyo a la gestion"/>
    <s v="ENERO"/>
    <n v="10"/>
    <n v="0"/>
    <n v="32733802"/>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56-TH-8126-8-Prestación de servicios de apoyo a la gestión, en la Subdirección de Gestión Corporativa en temas de infraestructura para el sostenimiento y mejoramiento de los equipamientos de la Unidad Administrativa Especial Cuerpo Oficial de Bomberos de Bogotá-SGC"/>
  </r>
  <r>
    <x v="431"/>
    <x v="321"/>
    <s v="09 - contratación directa"/>
    <x v="0"/>
    <s v="26 - contrato de prestacion de servicios de apoyo a la gestion"/>
    <s v="ENERO"/>
    <n v="11"/>
    <n v="0"/>
    <n v="3612760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57-TH-8126-8-Prestación de servicios de apoyo a la gestión, en la Subdirección de Gestión Corporativa en temas de infraestructura para el sostenimiento y mejoramiento de los equipamientos de la Unidad Administrativa Especial Cuerpo Oficial de Bomberos de Bogotá-SGC"/>
  </r>
  <r>
    <x v="432"/>
    <x v="328"/>
    <s v="09 - contratación directa"/>
    <x v="0"/>
    <s v="25 - contrato de prestacion de servicios profesionales"/>
    <s v="ENERO"/>
    <n v="11"/>
    <n v="0"/>
    <n v="101725045"/>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58-TH-8126-9-Prestación de servicios profesionales especializados para articular y revisar los procesos y procedimientos de la gestión administrativa a cargo de la Subdirección de Gestión Corporativa.- SGC"/>
  </r>
  <r>
    <x v="433"/>
    <x v="329"/>
    <s v="09 - contratación directa"/>
    <x v="0"/>
    <s v="25 - contrato de prestacion de servicios profesionales"/>
    <s v="ENERO"/>
    <n v="10"/>
    <n v="0"/>
    <n v="7372981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59-TH-8126-9-Prestación de servicios profesionales en la Subdirección de Gestión Corporativa en las actividades de armonización del proceso de implementación y mejora continua del sistema de gestión ambiental de la unidad- así como en el apoyo a la supervisión de los contratos que le sean asignados. -SGC"/>
  </r>
  <r>
    <x v="434"/>
    <x v="330"/>
    <s v="09 - contratación directa"/>
    <x v="0"/>
    <s v="25 - contrato de prestacion de servicios profesionales"/>
    <s v="ENERO"/>
    <n v="11"/>
    <n v="0"/>
    <n v="101725045"/>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60-TH-8126-9-Prestar los servicios profesionales especializados para acompañar las actividades jurídicas relacionadas con la gestión contractual en las etapas precontractual, contractual y postcontractual del área administrativa de la Subdirección de Gestión Corporativa -SGC"/>
  </r>
  <r>
    <x v="435"/>
    <x v="331"/>
    <s v="09 - contratación directa"/>
    <x v="0"/>
    <s v="26 - contrato de prestacion de servicios de apoyo a la gestion"/>
    <s v="ENERO"/>
    <n v="10"/>
    <n v="0"/>
    <n v="42754359"/>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61-TH-8126-9-Prestar servicios de apoyo a la gestión, para la orientación oportuna a ciudadanos con necesidades especiales y/o con discapacidad auditiva sobre la oferta institucional, en los canales de atención y en los diferentes escenarios de interacción que le sean asignados por la Subdirección de Gestión Corporativa-SGC"/>
  </r>
  <r>
    <x v="436"/>
    <x v="332"/>
    <s v="09 - contratación directa"/>
    <x v="0"/>
    <s v="25 - contrato de prestacion de servicios profesionales"/>
    <s v="ENERO"/>
    <n v="11"/>
    <n v="0"/>
    <n v="99968690"/>
    <s v="NO"/>
    <x v="9"/>
    <s v="Fatima Veronica Quintero Nuñez"/>
    <x v="2"/>
    <s v="Subdirector@ de Gestión del Riesgo"/>
    <x v="0"/>
    <s v="80111600;"/>
    <s v="8173 8-Construir 1 sede de bomberos de la UAECOB"/>
    <s v="8173"/>
    <s v="8"/>
    <s v="O230117"/>
    <s v="4503"/>
    <n v="20240255"/>
    <n v="14"/>
    <s v="Infraestructura física misional construida mantenida y dotada "/>
    <s v="14-Infraestructura física misional construida mantenida y dotada "/>
    <s v="015"/>
    <s v="Estaciones de bomberos construidas"/>
    <s v="015_Estaciones de bomberos construidas"/>
    <s v="14-Infraestructura física misional construida mantenida y dotada  015_Estaciones de bomberos construidas"/>
    <x v="14"/>
    <x v="14"/>
    <x v="0"/>
    <s v="Si Secop "/>
    <s v="20260462-TH-8173-8-Prestación de servicios profesionales especializados para apoyar las actividades técnicas y gestión predial del Área de Infraestructura de la Subdirección de Gestión Corporativa-SGC"/>
  </r>
  <r>
    <x v="437"/>
    <x v="333"/>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63-TH-8126-9-Prestación de servicios de apoyo en las actividades asociadas a los procesos de almacén de la Subdirección de Gestión Corporativa SGC"/>
  </r>
  <r>
    <x v="438"/>
    <x v="334"/>
    <s v="09 - contratación directa"/>
    <x v="0"/>
    <s v="25 - contrato de prestacion de servicios profesionales"/>
    <s v="ENERO"/>
    <n v="10"/>
    <n v="0"/>
    <n v="60123309"/>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64-TH-8126-9-Prestación de servicios profesionales para atender las actividades financieras, a cargo de la Subdirección de Gestión Corporativa-SGC"/>
  </r>
  <r>
    <x v="439"/>
    <x v="335"/>
    <s v="09 - contratación directa"/>
    <x v="0"/>
    <s v="26 - contrato de prestacion de servicios de apoyo a la gestion"/>
    <s v="ENERO"/>
    <n v="11"/>
    <n v="0"/>
    <n v="4704409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65-TH-8126-9-Prestación de servicios de apoyo a la gestión de los procesos contractuales en la plataforma SECOP II a cargo de la Subdirección de Gestión Corporativa-SGC"/>
  </r>
  <r>
    <x v="440"/>
    <x v="336"/>
    <s v="09 - contratación directa"/>
    <x v="0"/>
    <s v="25 - contrato de prestacion de servicios profesionales"/>
    <s v="ENERO"/>
    <n v="10"/>
    <n v="0"/>
    <n v="7348404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66-TH-8126-9-Prestación de servicios profesionales en el marco de las actividades administrativas de la Subdirección de Gestión Corporativa--SGC"/>
  </r>
  <r>
    <x v="441"/>
    <x v="337"/>
    <s v="09 - contratación directa"/>
    <x v="0"/>
    <s v="25 - contrato de prestacion de servicios profesionales"/>
    <s v="ENERO"/>
    <n v="11"/>
    <n v="0"/>
    <n v="56771957"/>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67-TH-8126-9-Prestar los servicios profesionales de la gestión administrativa, así como la adquisición de bienes y servicios de la Subdirección de Gestión Corporativa  SGC"/>
  </r>
  <r>
    <x v="442"/>
    <x v="338"/>
    <s v="09 - contratación directa"/>
    <x v="0"/>
    <s v="25 - contrato de prestacion de servicios profesionales"/>
    <s v="ENERO"/>
    <n v="11"/>
    <n v="0"/>
    <n v="74976512"/>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68-TH-8173-7-Prestar servicios profesionales para realizar acompañamiento en los procesos contractuales adelantados por la Subdirección Gestión Corporativa -SGC"/>
  </r>
  <r>
    <x v="443"/>
    <x v="339"/>
    <s v="09 - contratación directa"/>
    <x v="0"/>
    <s v="25 - contrato de prestacion de servicios profesionales"/>
    <s v="ENERO"/>
    <n v="11"/>
    <n v="0"/>
    <n v="75133333"/>
    <s v="NO"/>
    <x v="9"/>
    <s v="Fatima Veronica Quintero Nuñez"/>
    <x v="2"/>
    <s v="Subdirector@ de Gestión del Riesgo"/>
    <x v="0"/>
    <s v="80111600;"/>
    <s v="8173 8-Construir 1 sede de bomberos de la UAECOB"/>
    <s v="8173"/>
    <s v="8"/>
    <s v="O230117"/>
    <s v="4503"/>
    <n v="20240255"/>
    <n v="14"/>
    <s v="Infraestructura física misional construida mantenida y dotada "/>
    <s v="14-Infraestructura física misional construida mantenida y dotada "/>
    <s v="015"/>
    <s v="Estaciones de bomberos construidas"/>
    <s v="015_Estaciones de bomberos construidas"/>
    <s v="14-Infraestructura física misional construida mantenida y dotada  015_Estaciones de bomberos construidas"/>
    <x v="14"/>
    <x v="14"/>
    <x v="0"/>
    <s v="Si Secop "/>
    <s v="20260469-TH-8173-8-Prestar los servicios profesionales jurídicos para apoyar las actividades propias, en procesos prediales que contribuyan al desarrollo de la infraestructura requerida por la entidad para la adecuada prestación del servicio-SGC"/>
  </r>
  <r>
    <x v="444"/>
    <x v="340"/>
    <s v="09 - contratación directa"/>
    <x v="0"/>
    <s v="25 - contrato de prestacion de servicios profesionales"/>
    <s v="ENERO"/>
    <n v="11"/>
    <n v="0"/>
    <n v="75133333"/>
    <s v="NO"/>
    <x v="9"/>
    <s v="Fatima Veronica Quintero Nuñez"/>
    <x v="2"/>
    <s v="Subdirector@ de Gestión del Riesgo"/>
    <x v="0"/>
    <s v="80111600;"/>
    <s v="8173 10-Realizar 2 documentos de lineamientos técnicos para la construcción de estaciones de bomberos"/>
    <s v="8173"/>
    <s v="1"/>
    <s v="O230117"/>
    <s v="4503"/>
    <n v="20240255"/>
    <s v="08"/>
    <s v="Infraestructura física, mantenimiento y dotación (Sedes construidas, mantenidas reforzadas)"/>
    <s v="08-Infraestructura física, mantenimiento y dotación (Sedes construidas, mantenidas reforzadas)"/>
    <s v="031_"/>
    <s v="Documentos de lineamientos técnicos"/>
    <s v="031__Documentos de lineamientos técnicos"/>
    <s v="08-Infraestructura física, mantenimiento y dotación (Sedes construidas, mantenidas reforzadas) 031__Documentos de lineamientos técnicos"/>
    <x v="15"/>
    <x v="15"/>
    <x v="0"/>
    <s v="Si Secop "/>
    <s v="20260470-TH-8173-1-Prestar los servicios profesionales técnicos para apoyar las actividades propias que contribuyan al desarrollo de la infraestructura requerida por la entidad para la adecuada prestación del servicio-SGC"/>
  </r>
  <r>
    <x v="445"/>
    <x v="341"/>
    <s v="09 - contratación directa"/>
    <x v="0"/>
    <s v="25 - contrato de prestacion de servicios profesionales"/>
    <s v="ENERO"/>
    <n v="11"/>
    <n v="0"/>
    <n v="66356829"/>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71-TH-8173-7-Prestar los servicios profesionales para apoyar las actividades de bienestar, orientación y acompañamiento dirigidas al personal bomberil y/o cuando haya lugar o se requiera, a la comunidad adyacente a las estaciones, contribuyendo al fortalecimiento del equipo de infraestructura de la entidad para la adecuada prestación del servicio - SGC."/>
  </r>
  <r>
    <x v="446"/>
    <x v="342"/>
    <s v="09 - contratación directa"/>
    <x v="0"/>
    <s v="25 - contrato de prestacion de servicios profesionales"/>
    <s v="ENERO"/>
    <n v="11"/>
    <n v="0"/>
    <n v="82250000"/>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472-TH-8173-7-Prestar servicios profesionales como ingeniero mecanico para apoyar las actividades propias que contribuyan al desarrollo de la infraestructura requerida por la entidad para la adecuada prestación del servicio-SGC"/>
  </r>
  <r>
    <x v="447"/>
    <x v="301"/>
    <s v="09 - contratación directa"/>
    <x v="0"/>
    <s v="26 - contrato de prestacion de servicios de apoyo a la gestion"/>
    <s v="ENERO"/>
    <n v="11"/>
    <n v="0"/>
    <n v="30872691"/>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73-TH-8126-9-Prestación de servicios de apoyo a la gestión del proceso de inventarios de la Subdirección de Gestión Corporativa.-SGC"/>
  </r>
  <r>
    <x v="448"/>
    <x v="301"/>
    <s v="09 - contratación directa"/>
    <x v="0"/>
    <s v="26 - contrato de prestacion de servicios de apoyo a la gestion"/>
    <s v="ENERO"/>
    <n v="10"/>
    <n v="0"/>
    <n v="2805755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74-TH-8126-9-Prestación de servicios de apoyo a la gestión del proceso de inventarios de la Subdirección de Gestión Corporativa.-SGC"/>
  </r>
  <r>
    <x v="449"/>
    <x v="306"/>
    <s v="09 - contratación directa"/>
    <x v="0"/>
    <s v="26 - contrato de prestacion de servicios de apoyo a la gestion"/>
    <s v="ENERO"/>
    <n v="11"/>
    <n v="0"/>
    <n v="1689083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75-TH-8126-9-Prestación de servicios de apoyo a la gestión documental de la Subdirección de Gestión Corporativa de la Unidad.-SGC"/>
  </r>
  <r>
    <x v="450"/>
    <x v="306"/>
    <s v="09 - contratación directa"/>
    <x v="0"/>
    <s v="26 - contrato de prestacion de servicios de apoyo a la gestion"/>
    <s v="ENERO"/>
    <n v="11"/>
    <n v="0"/>
    <n v="42025995"/>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76-TH-8126-9-Prestación de servicios de apoyo a la gestión documental de la Subdirección de Gestión Corporativa de la Unidad.-SGC"/>
  </r>
  <r>
    <x v="451"/>
    <x v="343"/>
    <s v="09 - contratación directa"/>
    <x v="0"/>
    <s v="26 - contrato de prestacion de servicios de apoyo a la gestion"/>
    <s v="ENERO"/>
    <n v="11"/>
    <n v="0"/>
    <n v="3087268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77-TH-8126-9-Prestación de servicios de apoyo en las actividades asociadas a los procesos de gestión de inventarios de la Subdirección de Gestión Corporativa.-SGC"/>
  </r>
  <r>
    <x v="452"/>
    <x v="344"/>
    <s v="09 - contratación directa"/>
    <x v="0"/>
    <s v="26 - contrato de prestacion de servicios de apoyo a la gestion"/>
    <s v="ENERO"/>
    <n v="11"/>
    <n v="0"/>
    <n v="4704409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78-TH-8126-9-Prestación de servicios de apoyo técnico en la gestión documental de la Subdirección de Gestión Corporativa de la Unidad-SGC"/>
  </r>
  <r>
    <x v="453"/>
    <x v="294"/>
    <s v="09 - contratación directa"/>
    <x v="0"/>
    <s v="26 - contrato de prestacion de servicios de apoyo a la gestion"/>
    <s v="ENERO"/>
    <n v="11"/>
    <n v="0"/>
    <n v="3612760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79-TH-8126-9-Prestación de servicios de apoyo a la gestión en la ejecución de los planes y programas de servicio al ciudadano a cargo de la Subdirección de Gestión Corporativa.-SGC"/>
  </r>
  <r>
    <x v="454"/>
    <x v="294"/>
    <s v="09 - contratación directa"/>
    <x v="0"/>
    <s v="26 - contrato de prestacion de servicios de apoyo a la gestion"/>
    <s v="ENERO"/>
    <n v="11"/>
    <n v="0"/>
    <n v="1970596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0-TH-8126-9-Prestación de servicios de apoyo a la gestión en la ejecución de los planes y programas de servicio al ciudadano a cargo de la Subdirección de Gestión Corporativa.-SGC"/>
  </r>
  <r>
    <x v="455"/>
    <x v="294"/>
    <s v="09 - contratación directa"/>
    <x v="0"/>
    <s v="26 - contrato de prestacion de servicios de apoyo a la gestion"/>
    <s v="ENERO"/>
    <n v="11"/>
    <n v="0"/>
    <n v="1970596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1-TH-8126-9-Prestación de servicios de apoyo a la gestión en la ejecución de los planes y programas de servicio al ciudadano a cargo de la Subdirección de Gestión Corporativa.-SGC"/>
  </r>
  <r>
    <x v="456"/>
    <x v="294"/>
    <s v="09 - contratación directa"/>
    <x v="0"/>
    <s v="26 - contrato de prestacion de servicios de apoyo a la gestion"/>
    <s v="ENERO"/>
    <n v="11"/>
    <n v="0"/>
    <n v="1970596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2-TH-8126-9-Prestación de servicios de apoyo a la gestión en la ejecución de los planes y programas de servicio al ciudadano a cargo de la Subdirección de Gestión Corporativa.-SGC"/>
  </r>
  <r>
    <x v="457"/>
    <x v="321"/>
    <s v="09 - contratación directa"/>
    <x v="0"/>
    <s v="26 - contrato de prestacion de servicios de apoyo a la gestion"/>
    <s v="ENERO"/>
    <n v="11"/>
    <n v="0"/>
    <n v="3612760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3-TH-8126-8-Prestación de servicios de apoyo a la gestión, en la Subdirección de Gestión Corporativa en temas de infraestructura para el sostenimiento y mejoramiento de los equipamientos de la Unidad Administrativa Especial Cuerpo Oficial de Bomberos de Bogotá-SGC"/>
  </r>
  <r>
    <x v="458"/>
    <x v="321"/>
    <s v="09 - contratación directa"/>
    <x v="0"/>
    <s v="26 - contrato de prestacion de servicios de apoyo a la gestion"/>
    <s v="ENERO"/>
    <n v="11"/>
    <n v="0"/>
    <n v="3612760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4-TH-8126-8-Prestación de servicios de apoyo a la gestión, en la Subdirección de Gestión Corporativa en temas de infraestructura para el sostenimiento y mejoramiento de los equipamientos de la Unidad Administrativa Especial Cuerpo Oficial de Bomberos de Bogotá-SGC"/>
  </r>
  <r>
    <x v="459"/>
    <x v="321"/>
    <s v="09 - contratación directa"/>
    <x v="0"/>
    <s v="26 - contrato de prestacion de servicios de apoyo a la gestion"/>
    <s v="ENERO"/>
    <n v="11"/>
    <n v="0"/>
    <n v="3612760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5-TH-8126-8-Prestación de servicios de apoyo a la gestión, en la Subdirección de Gestión Corporativa en temas de infraestructura para el sostenimiento y mejoramiento de los equipamientos de la Unidad Administrativa Especial Cuerpo Oficial de Bomberos de Bogotá-SGC"/>
  </r>
  <r>
    <x v="460"/>
    <x v="345"/>
    <s v="09 - contratación directa"/>
    <x v="0"/>
    <s v="25 - contrato de prestacion de servicios profesionales"/>
    <s v="ENERO"/>
    <n v="11"/>
    <n v="0"/>
    <n v="10017883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6-TH-8126-9-Prestar los servicios profesionales para el acompañamiento y seguimiento de los planes y proyectos del area de inventarios de la Subdireccion de Gestión Corporativa-SGC"/>
  </r>
  <r>
    <x v="461"/>
    <x v="346"/>
    <s v="09 - contratación directa"/>
    <x v="0"/>
    <s v="25 - contrato de prestacion de servicios profesionales"/>
    <s v="ENERO"/>
    <n v="11"/>
    <n v="0"/>
    <n v="56771957"/>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7-TH-8126-9-Prestar los servicios profesionales en el area de inventarios de la Subdireccion de Gestión Corporativa-SGC"/>
  </r>
  <r>
    <x v="462"/>
    <x v="347"/>
    <s v="09 - contratación directa"/>
    <x v="0"/>
    <s v="26 - contrato de prestacion de servicios de apoyo a la gestion"/>
    <s v="ENERO"/>
    <n v="10"/>
    <n v="0"/>
    <n v="38078099"/>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8-TH-8126-9-Prestación de servicios de apoyo en las actividades asociadas a los procesos administrativo de la Subdirección de Gestión Corporativa- SGC"/>
  </r>
  <r>
    <x v="463"/>
    <x v="348"/>
    <s v="09 - contratación directa"/>
    <x v="0"/>
    <s v="25 - contrato de prestacion de servicios profesionales"/>
    <s v="ENERO"/>
    <n v="11"/>
    <n v="0"/>
    <n v="7700000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89-TH-8126-9-Prestar los servicios profesionales para el acompañamiento y seguimiento de los planes y proyectos del grupo del almacén de la Subdireccion de Gestión Corporativa-SGC"/>
  </r>
  <r>
    <x v="464"/>
    <x v="341"/>
    <s v="09 - contratación directa"/>
    <x v="0"/>
    <s v="25 - contrato de prestacion de servicios profesionales"/>
    <s v="ENERO"/>
    <n v="11"/>
    <n v="0"/>
    <n v="56771957"/>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90-TH-8126-8-Prestar los servicios profesionales para apoyar las actividades de bienestar, orientación y acompañamiento dirigidas al personal bomberil y/o cuando haya lugar o se requiera, a la comunidad adyacente a las estaciones, contribuyendo al fortalecimiento del equipo de infraestructura de la entidad para la adecuada prestación del servicio - SGC."/>
  </r>
  <r>
    <x v="465"/>
    <x v="349"/>
    <s v="09 - contratación directa"/>
    <x v="0"/>
    <s v="25 - contrato de prestacion de servicios profesionales"/>
    <s v="ENERO"/>
    <n v="6"/>
    <n v="0"/>
    <n v="42000000"/>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91-TH-8126-9-Prestación de servicios profesionales en el acompañamiento y asistencia al proceso de gestión documental de la UAE Cuerpo oficial de Bomberos. -SGC"/>
  </r>
  <r>
    <x v="466"/>
    <x v="350"/>
    <s v="09 - contratación directa"/>
    <x v="0"/>
    <s v="25 - contrato de prestacion de servicios profesionales"/>
    <s v="ENERO"/>
    <n v="11"/>
    <n v="0"/>
    <n v="76800000"/>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92-TH-8126-8-Prestación de servicios profesionales especializados para desarrollar las actividades técnicas y administrativas del Área de Infraestructura de la Subdirección de Gestión Corporativa-SGC."/>
  </r>
  <r>
    <x v="467"/>
    <x v="351"/>
    <s v="09 - contratación directa"/>
    <x v="0"/>
    <s v="25 - contrato de prestacion de servicios profesionales"/>
    <s v="ENERO"/>
    <n v="11"/>
    <n v="0"/>
    <n v="77000000"/>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93-TH-8126-8-Prestación de servicios profesionales especializados para desarrollar las actividades técnicas y administrativas del Área de Infraestructura de la Subdirección de Gestión Corporativa-SGC"/>
  </r>
  <r>
    <x v="468"/>
    <x v="352"/>
    <s v="09 - contratación directa"/>
    <x v="0"/>
    <s v="25 - contrato de prestacion de servicios profesionales"/>
    <s v="ENERO"/>
    <n v="6"/>
    <n v="0"/>
    <n v="42000000"/>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494-TH-8126-8-Prestar servicios profesionales especializados como ingeniero electrónico para apoyar las actividades propias que contribuyan al desarrollo de la infraestructura requerida por la entidad para la adecuada prestación del servicio-SGC"/>
  </r>
  <r>
    <x v="469"/>
    <x v="353"/>
    <s v="17 - acuerdo marco de precios"/>
    <x v="1"/>
    <s v="03 - contrato de prestacion de servicios"/>
    <s v="FEBRERO"/>
    <n v="10"/>
    <n v="0"/>
    <n v="91253900"/>
    <s v="NO"/>
    <x v="9"/>
    <s v="Fatima Veronica Quintero Nuñez"/>
    <x v="0"/>
    <s v="Subdirector@ de Gestión Corporativa"/>
    <x v="0"/>
    <s v="44121700;_x000a_44121800;_x000a_44121900;_x000a_441220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5"/>
    <s v="Si Secop "/>
    <s v="20260495-BS-8126-8-Contratar la prestación del servicio de aseo y cafetería incluido insumos para la Unidad Administrativa Especial Cuerpo Oficial de Bomberos Bogotá -SGC"/>
  </r>
  <r>
    <x v="470"/>
    <x v="354"/>
    <s v="04 - contratación mínima cuantía"/>
    <x v="1"/>
    <s v="08 - contrato de suministro"/>
    <s v="MAYO"/>
    <n v="8"/>
    <n v="0"/>
    <n v="16000000"/>
    <s v="NO"/>
    <x v="9"/>
    <s v="Fatima Veronica Quintero Nuñez"/>
    <x v="0"/>
    <s v="Subdirector@ de Gestión Corporativa"/>
    <x v="0"/>
    <s v="76101501;_x000a_47131829;"/>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6"/>
    <s v="Si Secop "/>
    <s v="20260496-BS-8126-8-Prestar el servicio y mantenimiento de equipos de higienización, desodorización y aromatización para la Unidad Administrativa Especial Cuerpo Oficial de Bomberos Bogotá-SGC"/>
  </r>
  <r>
    <x v="471"/>
    <x v="355"/>
    <s v="04 - contratación mínima cuantía"/>
    <x v="1"/>
    <s v="17 - contrato de mantenimiento"/>
    <s v="MAYO"/>
    <n v="8"/>
    <n v="0"/>
    <n v="48000000"/>
    <s v="NO"/>
    <x v="9"/>
    <s v="Fatima Veronica Quintero Nuñez"/>
    <x v="0"/>
    <s v="Subdirector@ de Gestión Corporativa"/>
    <x v="0"/>
    <s v="40101806;_x000a_40101826;"/>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14"/>
    <s v="Si Secop "/>
    <s v="20260497-BS-8126-8-Mantenimiento preventivo y/o correctivo, y suministros de repuestos de los equipos gasodomésticos y solares y adecuaciones de las redes de gas natural para las Estaciones de la Unidad Administrativa Especial Cuerpo Oficial de Bomberos Bogotá -SGC"/>
  </r>
  <r>
    <x v="472"/>
    <x v="356"/>
    <s v="04 - contratación mínima cuantía"/>
    <x v="1"/>
    <s v="17 - contrato de mantenimiento"/>
    <s v="MAYO"/>
    <n v="8"/>
    <n v="0"/>
    <n v="48000000"/>
    <s v="NO"/>
    <x v="9"/>
    <s v="Fatima Veronica Quintero Nuñez"/>
    <x v="0"/>
    <s v="Subdirector@ de Gestión Corporativa"/>
    <x v="0"/>
    <n v="72151802"/>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14"/>
    <s v="Si Secop "/>
    <s v="20260498-BS-8126-8-Mantenimiento preventivo y/o correctivo, y suministro de repuestos de los equipos de gimnasio de las diferentes instalaciones a cargo de la Unidad Administrativa Especial Cuerpo Oficial de Bomberos Bogotá -SGC"/>
  </r>
  <r>
    <x v="473"/>
    <x v="357"/>
    <s v="03 - selec. abrev. subasta inversa"/>
    <x v="1"/>
    <s v="22 - contrato de adquisicion de bienes"/>
    <s v="MAYO"/>
    <n v="4"/>
    <n v="0"/>
    <n v="340735168"/>
    <s v="NO"/>
    <x v="9"/>
    <s v="Fatima Veronica Quintero Nuñez"/>
    <x v="2"/>
    <s v="Subdirector@ de Gestión del Riesgo"/>
    <x v="0"/>
    <s v="56101500; _x000a_56101700; _x000a_56101900; _x000a_56111500; _x000a_48101800;_x000a_48101915;_x000a_24112601;_x000a_49121509;"/>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7"/>
    <s v="Si Secop "/>
    <s v="20260499-BS-8173-1-Suministro  de muebles, enseres y demàs elementos requeridos para la Unidad Administrativa Especial Cuerpo Oficial de Bomberos Bogotá -SGC"/>
  </r>
  <r>
    <x v="474"/>
    <x v="358"/>
    <s v="04 - contratación mínima cuantía"/>
    <x v="1"/>
    <s v="17 - contrato de mantenimiento"/>
    <s v="MAYO"/>
    <n v="11"/>
    <n v="0"/>
    <n v="20000000"/>
    <s v="NO"/>
    <x v="9"/>
    <s v="Fatima Veronica Quintero Nuñez"/>
    <x v="0"/>
    <s v="Subdirector@ de Gestión Corporativa"/>
    <x v="0"/>
    <s v="73152108;"/>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6"/>
    <s v="Si Secop "/>
    <s v="20260500-BS-8126-8-Mantenimiento preventivo y/o correctivo, suministros y repuestos de los electrodomésticos de las instalaciones a cargo de la UAE Cuerpo Oficial de Bomberos Bogotá-SGC"/>
  </r>
  <r>
    <x v="475"/>
    <x v="359"/>
    <s v="02 - selec. abrev. menor cuantía"/>
    <x v="1"/>
    <s v="17 - contrato de mantenimiento"/>
    <s v="MARZO"/>
    <n v="11"/>
    <n v="0"/>
    <n v="120000000"/>
    <s v="NO"/>
    <x v="9"/>
    <s v="Fatima Veronica Quintero Nuñez"/>
    <x v="0"/>
    <s v="Subdirector@ de Gestión Corporativa"/>
    <x v="0"/>
    <s v="72151800;_x000a_72151500;_x000a_731521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8"/>
    <s v="Si Secop "/>
    <s v="20260501-BS-8126-8-Mantenimiento preventivo y correctivo, que incluye el suministro de insumos y repuestos de las plantas eléctricas ubicadas en los diferentes edificios de la Unidad Administrativa Especial Cuerpo Oficial de Bomberos Bogotá -SGC"/>
  </r>
  <r>
    <x v="476"/>
    <x v="360"/>
    <s v="02 - selec. abrev. menor cuantía"/>
    <x v="1"/>
    <s v="17 - contrato de mantenimiento"/>
    <s v="ABRIL"/>
    <n v="10"/>
    <n v="0"/>
    <n v="180000000"/>
    <s v="NO"/>
    <x v="9"/>
    <s v="Fatima Veronica Quintero Nuñez"/>
    <x v="0"/>
    <s v="Subdirector@ de Gestión Corporativa"/>
    <x v="0"/>
    <s v="72154100;_x000a_ 731521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18"/>
    <s v="Si Secop "/>
    <s v="20260502-BS-8126-8-Mantenimiento correctivo y/o preventivo, adquisición de repuestos y el suministro e instalación de los equipos hidroneumáticos, motobombas eléctricas, bombas sumergibles, tableros de control y fuerza y demás equipos de bombeo de las instalaciones para la Unidad Administrativa Especial Cuerpo Oficial de Bomberos Bogotá -SGC"/>
  </r>
  <r>
    <x v="477"/>
    <x v="361"/>
    <s v="02 - selec. abrev. menor cuantía"/>
    <x v="1"/>
    <s v="17 - contrato de mantenimiento"/>
    <s v="MARZO"/>
    <n v="10"/>
    <n v="0"/>
    <n v="180000000"/>
    <s v="NO"/>
    <x v="9"/>
    <s v="Fatima Veronica Quintero Nuñez"/>
    <x v="0"/>
    <s v="Subdirector@ de Gestión Corporativa"/>
    <x v="0"/>
    <s v="72101500; _x000a_92101600; _x000a_951217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9"/>
    <s v="Si Secop "/>
    <s v="20260503-BS-8126-8-Mantenimiento preventivo y correctivo de la red contraincendios  y sistemas de detención de alarmas contra incendios a las instalaciones de la  Unidad Administrativa Especial Cuerpo Oficial de Bomberos Bogotá -SGC"/>
  </r>
  <r>
    <x v="478"/>
    <x v="362"/>
    <s v="01 - licitación pública"/>
    <x v="1"/>
    <s v="05 - contrato de obra"/>
    <s v="MAYO"/>
    <n v="10"/>
    <n v="0"/>
    <n v="800000000"/>
    <s v="NO"/>
    <x v="9"/>
    <s v="Fatima Veronica Quintero Nuñez"/>
    <x v="0"/>
    <s v="Subdirector@ de Gestión Corporativa"/>
    <x v="0"/>
    <s v="72102900; _x000a_72121400; _x000a_72151700;_x000a_721540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4"/>
    <s v="Si Secop "/>
    <s v="20260505-BS-8126-8-Realizar el mantenimiento predictivo, preventivo, correctivo y mejoras a las instalaciones de las dependencias de la Unidad Administrativa Especial Cuerpo Oficial de Bomberos Bogotá -SGC"/>
  </r>
  <r>
    <x v="479"/>
    <x v="363"/>
    <s v="06 - concurso de méritos abierto"/>
    <x v="1"/>
    <s v="14 - contrato de interventoria"/>
    <s v="MAYO"/>
    <n v="10"/>
    <n v="0"/>
    <n v="200000000"/>
    <s v="NO"/>
    <x v="9"/>
    <s v="Fatima Veronica Quintero Nuñez"/>
    <x v="0"/>
    <s v="Subdirector@ de Gestión Corporativa"/>
    <x v="0"/>
    <s v="80101600; _x000a_81101500; _x000a_72101500; _x000a_721214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4"/>
    <s v="Si Secop "/>
    <s v="20260506-BS-8126-8-Interventoría técnica, administrativa, financiera, contable, jurídica y ambiental  para la realización del mantenimiento predictivo, preventivo, correctivo y mejoras a las instalaciones de las dependencias de la Unidad Administrativa Especial Cuerpo Oficial de Bomberos Bogotá -SGC"/>
  </r>
  <r>
    <x v="480"/>
    <x v="364"/>
    <s v="02 - selec. abrev. menor cuantía"/>
    <x v="1"/>
    <s v="17 - contrato de mantenimiento"/>
    <s v="MAYO"/>
    <n v="10"/>
    <n v="0"/>
    <n v="127000000"/>
    <s v="NO"/>
    <x v="9"/>
    <s v="Fatima Veronica Quintero Nuñez"/>
    <x v="0"/>
    <s v="Subdirector@ de Gestión Corporativa"/>
    <x v="0"/>
    <s v="47111500;_x000a_73151800;_x000a_731521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6"/>
    <s v="Si Secop "/>
    <s v="20260508-BS-8126-8-Mantenimiento preventivo y correctivo, que incluye el suministro de insumos y repuestos de las lavadoras y secadoras industriales ubicadas en las estaciones de bomberos de la UAE Cuerpo Oficial de Bomberos de Bogotá-SGC"/>
  </r>
  <r>
    <x v="481"/>
    <x v="365"/>
    <s v="02 - selec. abrev. menor cuantía"/>
    <x v="1"/>
    <s v="17 - contrato de mantenimiento"/>
    <s v="JUNIO"/>
    <n v="9"/>
    <n v="0"/>
    <n v="200000000"/>
    <s v="NO"/>
    <x v="9"/>
    <s v="Fatima Veronica Quintero Nuñez"/>
    <x v="0"/>
    <s v="Subdirector@ de Gestión Corporativa"/>
    <x v="0"/>
    <s v="72121400;_x000a_72151700;_x000a_72154109;_x000a_951217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14"/>
    <s v="Si Secop "/>
    <s v="20260510-BS-8126-8-Realizar el mantenimiento preventivo, correctivo de puertas automatizadas para las salas de máquinas de las estaciones de la UAE Cuerpo Oficial de Bomberos-SGC"/>
  </r>
  <r>
    <x v="482"/>
    <x v="366"/>
    <s v="02 - selec. abrev. menor cuantía"/>
    <x v="1"/>
    <s v="03 - contrato de prestacion de servicios"/>
    <s v="ABRIL"/>
    <n v="11"/>
    <n v="0"/>
    <n v="250000000"/>
    <s v="NO"/>
    <x v="9"/>
    <s v="Fatima Veronica Quintero Nuñez"/>
    <x v="1"/>
    <s v="Subdirector@ de Gestión Corporativa"/>
    <x v="1"/>
    <s v="70111500;_x000a_72102100;_x000a_72102104;_x000a_76101503;_x000a_72154055;_x000a_70111703;_x000a_70111706;_x000a_70111503;"/>
    <s v="No aplica"/>
    <s v="No a"/>
    <s v="l"/>
    <s v="NA"/>
    <s v="NA"/>
    <s v="NA"/>
    <s v="N/A"/>
    <s v="N/A"/>
    <s v="N/A-N/A"/>
    <s v="N/A"/>
    <s v="N/A"/>
    <s v="N/A_N/A"/>
    <s v="N/A-N/A N/A_N/A"/>
    <x v="1"/>
    <x v="1"/>
    <x v="6"/>
    <s v="Si Secop "/>
    <s v="20260518-BS-No a-l-Contratar el servicio de saneamiento ambiental, corte de césped, jardinería, poda y tala de árboles para las sedes (predios y/o estaciones) de la Unidad Administrativa Especial Cuerpo Oficial de Bomberos de Bogotá – SGC"/>
  </r>
  <r>
    <x v="483"/>
    <x v="367"/>
    <s v="04 - contratación mínima cuantía"/>
    <x v="1"/>
    <s v="03 - contrato de prestacion de servicios"/>
    <s v="MAYO"/>
    <n v="8"/>
    <n v="0"/>
    <n v="30000000"/>
    <s v="NO"/>
    <x v="9"/>
    <s v="Fatima Veronica Quintero Nuñez"/>
    <x v="1"/>
    <s v="Subdirector@ de Gestión Corporativa"/>
    <x v="1"/>
    <s v="81141807;_x000a_40151517;_x000a_76121701;_x000a_83101506;"/>
    <s v="No aplica"/>
    <s v="No a"/>
    <s v="l"/>
    <s v="NA"/>
    <s v="NA"/>
    <s v="NA"/>
    <s v="N/A"/>
    <s v="N/A"/>
    <s v="N/A-N/A"/>
    <s v="N/A"/>
    <s v="N/A"/>
    <s v="N/A_N/A"/>
    <s v="N/A-N/A N/A_N/A"/>
    <x v="1"/>
    <x v="1"/>
    <x v="6"/>
    <s v="Si Secop "/>
    <s v="20260519-BS-No a-l-Prestar el servicio de recolección y disposición final de los residuos sanitarios y aguas no tratadas de las instalaciones de la Unidad Administrativa Especial Cuerpo Oficial de Bomberos de Bogotá – SGC"/>
  </r>
  <r>
    <x v="484"/>
    <x v="368"/>
    <s v="04 - contratación mínima cuantía"/>
    <x v="1"/>
    <s v="27 - contrato de prestacion de servicios de mantenimiento"/>
    <s v="ABRIL"/>
    <n v="10"/>
    <n v="0"/>
    <n v="24000000"/>
    <s v="NO"/>
    <x v="9"/>
    <s v="Fatima Veronica Quintero Nuñez"/>
    <x v="1"/>
    <s v="Subdirector@ de Gestión Corporativa"/>
    <x v="1"/>
    <s v="91111602;_x000a_72154302;_x000a_47101568;_x000a_49241712;"/>
    <s v="No aplica"/>
    <s v="No a"/>
    <s v="l"/>
    <s v="NA"/>
    <s v="NA"/>
    <s v="NA"/>
    <s v="N/A"/>
    <s v="N/A"/>
    <s v="N/A-N/A"/>
    <s v="N/A"/>
    <s v="N/A"/>
    <s v="N/A_N/A"/>
    <s v="N/A-N/A N/A_N/A"/>
    <x v="1"/>
    <x v="1"/>
    <x v="6"/>
    <s v="Si Secop "/>
    <s v="20260520-BS-No a-l-Prestar los servicios de mantenimiento y suministro de insumos de las piscinas ubicadas en las Estaciones de Bomberos de Kennedy ‘Alejandro Lince’ B5 y B4 Puente Aranda – BRAE, como escenario para el acondicionamiento físico, entrenamiento del personal y canino de la Unidad Administrativa Especial Cuerpo Oficial de Bomberos de Bogotá para el cumplimiento de su misionalidad – SGC"/>
  </r>
  <r>
    <x v="485"/>
    <x v="369"/>
    <s v="17 - acuerdo marco de precios"/>
    <x v="1"/>
    <s v="03 - contrato de prestacion de servicios"/>
    <s v="ENERO"/>
    <n v="1"/>
    <n v="0"/>
    <n v="17698013"/>
    <s v="NO"/>
    <x v="9"/>
    <s v="Fatima Veronica Quintero Nuñez"/>
    <x v="1"/>
    <s v="Subdirector@ de Gestión Corporativa"/>
    <x v="1"/>
    <s v="78102206;"/>
    <s v="No aplica"/>
    <s v="No a"/>
    <s v="l"/>
    <s v="NA"/>
    <s v="NA"/>
    <s v="NA"/>
    <s v="N/A"/>
    <s v="N/A"/>
    <s v="N/A-N/A"/>
    <s v="N/A"/>
    <s v="N/A"/>
    <s v="N/A_N/A"/>
    <s v="N/A-N/A N/A_N/A"/>
    <x v="1"/>
    <x v="1"/>
    <x v="6"/>
    <s v="No Secop"/>
    <s v="20260521-BS-No a-l-Adición No. 1 y prórroga No. 2 al contrato 196 de 2025 que tiene como objeto &quot;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
  </r>
  <r>
    <x v="486"/>
    <x v="370"/>
    <s v="17 - acuerdo marco de precios"/>
    <x v="1"/>
    <s v="03 - contrato de prestacion de servicios"/>
    <s v="MARZO"/>
    <n v="8"/>
    <n v="0"/>
    <n v="88070951"/>
    <s v="NO"/>
    <x v="9"/>
    <s v="Fatima Veronica Quintero Nuñez"/>
    <x v="1"/>
    <s v="Subdirector@ de Gestión Corporativa"/>
    <x v="1"/>
    <s v="78102206;"/>
    <s v="No aplica"/>
    <s v="No a"/>
    <s v="l"/>
    <s v="NA"/>
    <s v="NA"/>
    <s v="NA"/>
    <s v="N/A"/>
    <s v="N/A"/>
    <s v="N/A-N/A"/>
    <s v="N/A"/>
    <s v="N/A"/>
    <s v="N/A_N/A"/>
    <s v="N/A-N/A N/A_N/A"/>
    <x v="1"/>
    <x v="1"/>
    <x v="6"/>
    <s v="Si Secop "/>
    <s v="20260522-BS-No a-l-Prestar a la  Unidad Administrativa Especial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
  </r>
  <r>
    <x v="487"/>
    <x v="353"/>
    <s v="17 - acuerdo marco de precios"/>
    <x v="1"/>
    <s v="03 - contrato de prestacion de servicios"/>
    <s v="FEBRERO"/>
    <n v="10"/>
    <n v="0"/>
    <n v="755000000"/>
    <s v="NO"/>
    <x v="9"/>
    <s v="Fatima Veronica Quintero Nuñez"/>
    <x v="1"/>
    <s v="Subdirector@ de Gestión Corporativa"/>
    <x v="1"/>
    <s v="44121700;_x000a_44121800;_x000a_44121900;_x000a_44122000;"/>
    <s v="No aplica"/>
    <s v="No a"/>
    <s v="l"/>
    <s v="NA"/>
    <s v="NA"/>
    <s v="NA"/>
    <s v="N/A"/>
    <s v="N/A"/>
    <s v="N/A-N/A"/>
    <s v="N/A"/>
    <s v="N/A"/>
    <s v="N/A_N/A"/>
    <s v="N/A-N/A N/A_N/A"/>
    <x v="1"/>
    <x v="1"/>
    <x v="6"/>
    <s v="Si Secop "/>
    <s v="20260523-BS-No a-l-Contratar la prestación del servicio de aseo y cafetería incluido insumos para la Unidad Administrativa Especial Cuerpo Oficial de Bomberos Bogotá -SGC"/>
  </r>
  <r>
    <x v="488"/>
    <x v="353"/>
    <s v="17 - acuerdo marco de precios"/>
    <x v="1"/>
    <s v="03 - contrato de prestacion de servicios"/>
    <s v="FEBRERO"/>
    <n v="10"/>
    <n v="0"/>
    <n v="355266492"/>
    <s v="NO"/>
    <x v="9"/>
    <s v="Fatima Veronica Quintero Nuñez"/>
    <x v="1"/>
    <s v="Subdirector@ de Gestión Corporativa"/>
    <x v="1"/>
    <s v="44121700;_x000a_44121800;_x000a_44121900;_x000a_44122000;"/>
    <s v="No aplica"/>
    <s v="No a"/>
    <s v="l"/>
    <s v="NA"/>
    <s v="NA"/>
    <s v="NA"/>
    <s v="N/A"/>
    <s v="N/A"/>
    <s v="N/A-N/A"/>
    <s v="N/A"/>
    <s v="N/A"/>
    <s v="N/A_N/A"/>
    <s v="N/A-N/A N/A_N/A"/>
    <x v="1"/>
    <x v="1"/>
    <x v="6"/>
    <s v="Si Secop "/>
    <s v="20260524-BS-No a-l-Contratar la prestación del servicio de aseo y cafetería incluido insumos para la Unidad Administrativa Especial Cuerpo Oficial de Bomberos Bogotá -SGC"/>
  </r>
  <r>
    <x v="489"/>
    <x v="371"/>
    <s v="03 - selec. abrev. subasta inversa"/>
    <x v="1"/>
    <s v="08 - contrato de suministro"/>
    <s v="ABRIL"/>
    <n v="8"/>
    <n v="0"/>
    <n v="85000000"/>
    <s v="NO"/>
    <x v="9"/>
    <s v="Fatima Veronica Quintero Nuñez"/>
    <x v="1"/>
    <s v="Subdirector@ de Gestión Corporativa"/>
    <x v="1"/>
    <s v="14111500;_x000a_14111800;_x000a_44121700; _x000a_44121800; _x000a_44122000; _x000a_44122100;_x000a_44121600;_x000a_60101900;_x000a_27112300;_x000a_60105700;"/>
    <s v="No aplica"/>
    <s v="No a"/>
    <s v="l"/>
    <s v="NA"/>
    <s v="NA"/>
    <s v="NA"/>
    <s v="N/A"/>
    <s v="N/A"/>
    <s v="N/A-N/A"/>
    <s v="N/A"/>
    <s v="N/A"/>
    <s v="N/A_N/A"/>
    <s v="N/A-N/A N/A_N/A"/>
    <x v="1"/>
    <x v="1"/>
    <x v="6"/>
    <s v="Si Secop "/>
    <s v="20260525-BS-No a-l-Suministro  de implementos  de  papelería y oficina para las dependencias  para la Unidad Administrativa Especial Cuerpo Oficial de Bomberos Bogotá -SGC"/>
  </r>
  <r>
    <x v="490"/>
    <x v="287"/>
    <s v="01 - licitación pública"/>
    <x v="1"/>
    <s v="03 - contrato de prestacion de servicios"/>
    <s v="ENERO"/>
    <n v="12"/>
    <n v="0"/>
    <n v="1000000000"/>
    <s v="NO"/>
    <x v="9"/>
    <s v="Fatima Veronica Quintero Nuñez"/>
    <x v="1"/>
    <s v="Subdirector@ de Gestión Corporativa"/>
    <x v="1"/>
    <s v="92121500;"/>
    <s v="No aplica"/>
    <s v="No a"/>
    <s v="l"/>
    <s v="NA"/>
    <s v="NA"/>
    <s v="NA"/>
    <s v="N/A"/>
    <s v="N/A"/>
    <s v="N/A-N/A"/>
    <s v="N/A"/>
    <s v="N/A"/>
    <s v="N/A_N/A"/>
    <s v="N/A-N/A N/A_N/A"/>
    <x v="1"/>
    <x v="1"/>
    <x v="6"/>
    <s v="Si Secop "/>
    <s v="20260527-BS-No a-l-Prestar el servicio de vigilancia y seguridad privada en la modalidad de vigilancia fija, según especificaciones técnicas, en las instalaciones donde la UAE Especial Cuerpo Oficial de Bomberos requiera-SGC"/>
  </r>
  <r>
    <x v="491"/>
    <x v="372"/>
    <s v="04 - contratación mínima cuantía"/>
    <x v="1"/>
    <s v="08 - contrato de suministro"/>
    <s v="MARZO"/>
    <n v="7"/>
    <n v="0"/>
    <n v="48900000"/>
    <s v="NO"/>
    <x v="9"/>
    <s v="Fatima Veronica Quintero Nuñez"/>
    <x v="1"/>
    <s v="Subdirector@ de Gestión Corporativa"/>
    <x v="1"/>
    <s v="47131800;"/>
    <s v="No aplica"/>
    <s v="No a"/>
    <s v="l"/>
    <s v="NA"/>
    <s v="NA"/>
    <s v="NA"/>
    <s v="N/A"/>
    <s v="N/A"/>
    <s v="N/A-N/A"/>
    <s v="N/A"/>
    <s v="N/A"/>
    <s v="N/A_N/A"/>
    <s v="N/A-N/A N/A_N/A"/>
    <x v="1"/>
    <x v="1"/>
    <x v="6"/>
    <s v="Si Secop "/>
    <s v="20260528-BS-No a-l-Suministro de insumos para lavandería-SGC"/>
  </r>
  <r>
    <x v="492"/>
    <x v="373"/>
    <s v="09 - contratación directa"/>
    <x v="1"/>
    <s v="07 - contrato de arrendamiento"/>
    <s v="ENERO"/>
    <n v="12"/>
    <n v="0"/>
    <n v="178000000"/>
    <s v="NO"/>
    <x v="9"/>
    <s v="Fatima Veronica Quintero Nuñez"/>
    <x v="1"/>
    <s v="Subdirector@ de Gestión Corporativa"/>
    <x v="1"/>
    <s v="80131502;"/>
    <s v="No aplica"/>
    <s v="No a"/>
    <s v="l"/>
    <s v="NA"/>
    <s v="NA"/>
    <s v="NA"/>
    <s v="N/A"/>
    <s v="N/A"/>
    <s v="N/A-N/A"/>
    <s v="N/A"/>
    <s v="N/A"/>
    <s v="N/A_N/A"/>
    <s v="N/A-N/A N/A_N/A"/>
    <x v="1"/>
    <x v="1"/>
    <x v="6"/>
    <s v="Si Secop "/>
    <s v="20260529-BS-No a-l-Arrendamiento de instalaciones estación Ferias-SGC"/>
  </r>
  <r>
    <x v="493"/>
    <x v="374"/>
    <s v="09 - contratación directa"/>
    <x v="1"/>
    <s v="17 - contrato de mantenimiento"/>
    <s v="MAYO"/>
    <n v="2"/>
    <n v="0"/>
    <n v="5241332"/>
    <s v="NO"/>
    <x v="9"/>
    <s v="Fatima Veronica Quintero Nuñez"/>
    <x v="1"/>
    <s v="Subdirector@ de Gestión Corporativa"/>
    <x v="1"/>
    <s v="72101506;_x000a_72154010;"/>
    <s v="No aplica"/>
    <s v="No a"/>
    <s v="l"/>
    <s v="NA"/>
    <s v="NA"/>
    <s v="NA"/>
    <s v="N/A"/>
    <s v="N/A"/>
    <s v="N/A-N/A"/>
    <s v="N/A"/>
    <s v="N/A"/>
    <s v="N/A_N/A"/>
    <s v="N/A-N/A N/A_N/A"/>
    <x v="1"/>
    <x v="1"/>
    <x v="6"/>
    <s v="No Secop"/>
    <s v="20260530-BS-No a-l-Adición y prórroga No. 1 al contrato 491 de 2025 que tiene como objeto “Mantenimiento ascensor nueva Estación de Bomberos de Fontibón-SGC"/>
  </r>
  <r>
    <x v="494"/>
    <x v="375"/>
    <s v="09 - contratación directa"/>
    <x v="1"/>
    <s v="17 - contrato de mantenimiento"/>
    <s v="AGOSTO"/>
    <n v="6"/>
    <n v="0"/>
    <n v="8658668"/>
    <s v="NO"/>
    <x v="9"/>
    <s v="Fatima Veronica Quintero Nuñez"/>
    <x v="1"/>
    <s v="Subdirector@ de Gestión Corporativa"/>
    <x v="1"/>
    <s v="72101506;_x000a_72154010;"/>
    <s v="No aplica"/>
    <s v="No a"/>
    <s v="l"/>
    <s v="NA"/>
    <s v="NA"/>
    <s v="NA"/>
    <s v="N/A"/>
    <s v="N/A"/>
    <s v="N/A-N/A"/>
    <s v="N/A"/>
    <s v="N/A"/>
    <s v="N/A_N/A"/>
    <s v="N/A-N/A N/A_N/A"/>
    <x v="1"/>
    <x v="1"/>
    <x v="6"/>
    <s v="Si Secop "/>
    <s v="20260531-BS-No a-l-Mantenimiento correctivo y preventivo con suministro de repuestos para el ascensor estación de bomberos Fontibón B6 -SGC"/>
  </r>
  <r>
    <x v="495"/>
    <x v="376"/>
    <s v="09 - contratación directa"/>
    <x v="1"/>
    <s v="17 - contrato de mantenimiento"/>
    <s v="ABRIL"/>
    <n v="2"/>
    <n v="0"/>
    <n v="10250000"/>
    <s v="NO"/>
    <x v="9"/>
    <s v="Fatima Veronica Quintero Nuñez"/>
    <x v="1"/>
    <s v="Subdirector@ de Gestión Corporativa"/>
    <x v="1"/>
    <s v="72101506;_x000a_72154010;"/>
    <s v="No aplica"/>
    <s v="No a"/>
    <s v="l"/>
    <s v="NA"/>
    <s v="NA"/>
    <s v="NA"/>
    <s v="N/A"/>
    <s v="N/A"/>
    <s v="N/A-N/A"/>
    <s v="N/A"/>
    <s v="N/A"/>
    <s v="N/A_N/A"/>
    <s v="N/A-N/A N/A_N/A"/>
    <x v="1"/>
    <x v="1"/>
    <x v="6"/>
    <s v="No Secop"/>
    <s v="20260532-BS-No a-l-Adición No. 1 al contrato 586 de 2025 que tiene como objeto “Mantenimiento correctivo y preventivo con suministro de repuestos para los ascensores edificio comando-SGC"/>
  </r>
  <r>
    <x v="496"/>
    <x v="377"/>
    <s v="09 - contratación directa"/>
    <x v="1"/>
    <s v="17 - contrato de mantenimiento"/>
    <s v="AGOSTO"/>
    <n v="7"/>
    <n v="0"/>
    <n v="22050000"/>
    <s v="NO"/>
    <x v="9"/>
    <s v="Fatima Veronica Quintero Nuñez"/>
    <x v="1"/>
    <s v="Subdirector@ de Gestión Corporativa"/>
    <x v="1"/>
    <s v="72101506;_x000a_72154010;"/>
    <s v="No aplica"/>
    <s v="No a"/>
    <s v="l"/>
    <s v="NA"/>
    <s v="NA"/>
    <s v="NA"/>
    <s v="N/A"/>
    <s v="N/A"/>
    <s v="N/A-N/A"/>
    <s v="N/A"/>
    <s v="N/A"/>
    <s v="N/A_N/A"/>
    <s v="N/A-N/A N/A_N/A"/>
    <x v="1"/>
    <x v="1"/>
    <x v="6"/>
    <s v="Si Secop "/>
    <s v="20260533-BS-No a-l-Mantenimiento correctivo y preventivo con suministro de repuestos para los ascensores edificio comando-SGC"/>
  </r>
  <r>
    <x v="497"/>
    <x v="378"/>
    <s v="09 - contratación directa"/>
    <x v="1"/>
    <s v="17 - contrato de mantenimiento"/>
    <s v="ABRIL"/>
    <n v="2"/>
    <n v="0"/>
    <n v="3798370"/>
    <s v="NO"/>
    <x v="9"/>
    <s v="Fatima Veronica Quintero Nuñez"/>
    <x v="1"/>
    <s v="Subdirector@ de Gestión Corporativa"/>
    <x v="1"/>
    <s v="72101506;_x000a_72154010;"/>
    <s v="No aplica"/>
    <s v="No a"/>
    <s v="l"/>
    <s v="NA"/>
    <s v="NA"/>
    <s v="NA"/>
    <s v="N/A"/>
    <s v="N/A"/>
    <s v="N/A-N/A"/>
    <s v="N/A"/>
    <s v="N/A"/>
    <s v="N/A_N/A"/>
    <s v="N/A-N/A N/A_N/A"/>
    <x v="1"/>
    <x v="1"/>
    <x v="6"/>
    <s v="No Secop"/>
    <s v="20260534-BS-No a-l-Adición y prórroga No. 1 al contrato 638 de 2025 que tiene como objeto “Mantenimiento correctivo y preventivo con suministro de repuestos ascensor estación de bomberos Bellavista B-9 - SGC"/>
  </r>
  <r>
    <x v="498"/>
    <x v="379"/>
    <s v="09 - contratación directa"/>
    <x v="1"/>
    <s v="17 - contrato de mantenimiento"/>
    <s v="AGOSTO"/>
    <n v="7"/>
    <n v="0"/>
    <n v="10001630"/>
    <s v="NO"/>
    <x v="9"/>
    <s v="Fatima Veronica Quintero Nuñez"/>
    <x v="1"/>
    <s v="Subdirector@ de Gestión Corporativa"/>
    <x v="1"/>
    <s v="72101506;_x000a_72154010;"/>
    <s v="No aplica"/>
    <s v="No a"/>
    <s v="l"/>
    <s v="NA"/>
    <s v="NA"/>
    <s v="NA"/>
    <s v="N/A"/>
    <s v="N/A"/>
    <s v="N/A-N/A"/>
    <s v="N/A"/>
    <s v="N/A"/>
    <s v="N/A_N/A"/>
    <s v="N/A-N/A N/A_N/A"/>
    <x v="1"/>
    <x v="1"/>
    <x v="6"/>
    <s v="Si Secop "/>
    <s v="20260535-BS-No a-l-Mantenimiento correctivo y preventivo con suministro de repuestos ascensor estación de bomberos Bellavista B-9 - SGC"/>
  </r>
  <r>
    <x v="499"/>
    <x v="380"/>
    <s v="01 - licitación pública"/>
    <x v="1"/>
    <s v="15 - contrato de seguros"/>
    <s v="ABRIL"/>
    <n v="12"/>
    <n v="0"/>
    <n v="6836029506"/>
    <s v="NO"/>
    <x v="9"/>
    <s v="Fatima Veronica Quintero Nuñez"/>
    <x v="1"/>
    <s v="Subdirector@ de Gestión Corporativa"/>
    <x v="1"/>
    <s v="84131501;_x000a_84131503;_x000a_84131504;_x000a_84131512;_x000a_84131513;_x000a_84131515; _x000a_84131601,_x000a_84131603;_x000a_84131607;_x000a_84131515;"/>
    <s v="No aplica"/>
    <s v="No a"/>
    <s v="l"/>
    <s v="NA"/>
    <s v="NA"/>
    <s v="NA"/>
    <s v="N/A"/>
    <s v="N/A"/>
    <s v="N/A-N/A"/>
    <s v="N/A"/>
    <s v="N/A"/>
    <s v="N/A_N/A"/>
    <s v="N/A-N/A N/A_N/A"/>
    <x v="1"/>
    <x v="1"/>
    <x v="6"/>
    <s v="Si Secop "/>
    <s v="20260537-BS-No a-l-Seleccionar propuesta para contratar con una o varias compañías de seguros legalmente autorizadas para funcionar en el país, los seguros patrimoniales, generales, drones, y personas requeridos para la adecuada protección de los bienes e intereses patrimoniales de la UNIDAD ADMINISTRATIVA ESPECIAL CUERPO OFICIAL BOMBEROS BOGOTÁ, así como de aquellos por los que sea o fuere legalmente responsable o le corresponda asegurar en virtud de disposición legal o contractual-SGC"/>
  </r>
  <r>
    <x v="500"/>
    <x v="307"/>
    <s v="09 - contratación directa"/>
    <x v="0"/>
    <s v="25 - contrato de prestacion de servicios profesionales"/>
    <s v="ENERO"/>
    <n v="11"/>
    <n v="0"/>
    <n v="56771957"/>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38-TH-8126-9-Prestación de servicios profesionales para la implementación, consolidación, seguimiento y reporte de los lineamientos ambientales establecidos en el Plan Institucional de Gestión Ambiental (PIGA) en cada una de las sedes de la UAE Cuerpo Oficial de Bomberos Bogotá-SGC."/>
  </r>
  <r>
    <x v="501"/>
    <x v="381"/>
    <s v="04 - contratación mínima cuantía"/>
    <x v="1"/>
    <s v="06 - contrato de compraventa"/>
    <s v="MARZO"/>
    <n v="3"/>
    <n v="0"/>
    <n v="40000000"/>
    <s v="NO"/>
    <x v="9"/>
    <s v="Fatima Veronica Quintero Nuñez"/>
    <x v="2"/>
    <s v="Subdirector@ de Gestión del Riesgo"/>
    <x v="0"/>
    <s v="23153602;"/>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14"/>
    <s v="Si Secop "/>
    <s v="20260539-BS-8173-1-Adquirir máquinas de grabado láser para el plaqueteo y/o marcación de los bienes devolutivos de la UAECOB, con el fin de garantizar el correcto control del inventario mediante rótulos duraderos y resistentes-SGC"/>
  </r>
  <r>
    <x v="502"/>
    <x v="382"/>
    <s v="09 - contratación directa"/>
    <x v="0"/>
    <s v="25 - contrato de prestacion de servicios profesionales"/>
    <s v="FEBRERO"/>
    <n v="11"/>
    <n v="0"/>
    <n v="616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0-TH-8126-9-Prestación de servicios profesionales jurídicos en virtud de las funciones asignadas a la Dirección General de la UAECOB, para apoyar los procesos contractuales y actividades administrativas requeridas."/>
  </r>
  <r>
    <x v="503"/>
    <x v="383"/>
    <s v="09 - contratación directa"/>
    <x v="0"/>
    <s v="25 - contrato de prestacion de servicios profesionales"/>
    <s v="FEBRERO"/>
    <n v="11"/>
    <n v="0"/>
    <n v="880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1-TH-8126-9-Prestar servicios profesionales a la Dirección General en actividades de articulación interinstitucional entre las diferentes dependencias, entidades del sector, y demás que estén relacionadas con la misionalidad de la UAECOB."/>
  </r>
  <r>
    <x v="504"/>
    <x v="384"/>
    <s v="09 - contratación directa"/>
    <x v="0"/>
    <s v="25 - contrato de prestacion de servicios profesionales"/>
    <s v="JULIO"/>
    <n v="5"/>
    <n v="0"/>
    <n v="505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2-TH-8126-9-Prestar servicios profesionales especializados en el desarrollo de las actividades y de los diferentes procesos que tiene a su cargo y bajo su seguimiento la Dirección General de la UAE Cuerpo Oficial de Bomberos de Bogotá."/>
  </r>
  <r>
    <x v="505"/>
    <x v="385"/>
    <s v="09 - contratación directa"/>
    <x v="0"/>
    <s v="25 - contrato de prestacion de servicios profesionales"/>
    <s v="FEBRERO"/>
    <n v="11"/>
    <n v="0"/>
    <n v="1111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3-TH-8126-9-Prestar servicios profesionales jurídicos en el desarrollo de las actividades y de los diferentes procesos de la Dirección General de la UAE Cuerpo Oficial de Bomberos de Bogotá"/>
  </r>
  <r>
    <x v="506"/>
    <x v="386"/>
    <s v="09 - contratación directa"/>
    <x v="0"/>
    <s v="25 - contrato de prestacion de servicios profesionales"/>
    <s v="FEBRERO"/>
    <n v="11"/>
    <n v="0"/>
    <n v="616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4-TH-8126-9-Prestar servicios profesionales en la Dirección General, para apoyar actividades administrativas, presupuestales y financieras, así como hacer seguimiento y control a los compromisos generados por las dependencias de la UAECOB, en especial los relacionadas con peticiones, quejas y reclamos allegados por entes externos e internos."/>
  </r>
  <r>
    <x v="507"/>
    <x v="387"/>
    <s v="09 - contratación directa"/>
    <x v="0"/>
    <s v="25 - contrato de prestacion de servicios profesionales"/>
    <s v="FEBRERO"/>
    <n v="11"/>
    <n v="0"/>
    <n v="495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5-TH-8126-9-Prestar servicios profesionales jurídicos en la Dirección General de la UAECOB en la revisión, gestión y seguimiento de temas a cargo de la dirección, contratación y estratégicos de la misionalidad de la Entidad"/>
  </r>
  <r>
    <x v="508"/>
    <x v="388"/>
    <s v="09 - contratación directa"/>
    <x v="0"/>
    <s v="26 - contrato de prestacion de servicios de apoyo a la gestion"/>
    <s v="FEBRERO"/>
    <n v="11"/>
    <n v="0"/>
    <n v="49398976"/>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6-TH-8126-9-Prestar servicios de apoyo a la gestión en la UAECOB, en asuntos administrativos y asistenciales requeridos, especificamente en el seguimiento de la información."/>
  </r>
  <r>
    <x v="509"/>
    <x v="389"/>
    <s v="09 - contratación directa"/>
    <x v="0"/>
    <s v="25 - contrato de prestacion de servicios profesionales"/>
    <s v="FEBRERO"/>
    <n v="11"/>
    <n v="0"/>
    <n v="9075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7-TH-8126-9-Prestar servicios profesionales en el desarrollo de los diferentes procesos que tiene a su cargo la Dirección General de la UAE Cuerpo Oficial de Bomberos de Bogotá."/>
  </r>
  <r>
    <x v="510"/>
    <x v="390"/>
    <s v="09 - contratación directa"/>
    <x v="0"/>
    <s v="25 - contrato de prestacion de servicios profesionales"/>
    <s v="FEBRERO"/>
    <n v="11"/>
    <n v="0"/>
    <n v="41288698"/>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8-TH-8126-9-Prestar servicios como conductor a la UAECOB, para facilitar el transporte de recursos humanos y demás que le sean indicados en la Dirección General en concordancia al marco de sus funciones"/>
  </r>
  <r>
    <x v="511"/>
    <x v="391"/>
    <s v="09 - contratación directa"/>
    <x v="0"/>
    <s v="25 - contrato de prestacion de servicios profesionales"/>
    <s v="JULIO"/>
    <n v="4"/>
    <n v="0"/>
    <n v="368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49-TH-8126-9-Prestar servicios profesionales jurídicos en el desarrollo de las actividades estrategicas de la Dirección General de la UAE Cuerpo Oficial de Bomberos de Bogotá"/>
  </r>
  <r>
    <x v="512"/>
    <x v="392"/>
    <s v="09 - contratación directa"/>
    <x v="0"/>
    <s v="25 - contrato de prestacion de servicios profesionales"/>
    <s v="FEBRERO"/>
    <n v="11"/>
    <n v="0"/>
    <n v="1012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50-TH-8126-9-Prestar servicios profesionales jurídicos en la Dirección General de la UAECOB en la revisión, gestión y seguimiento de temas de infraestructura, POT, plan maestro de equipamiento y procesos contractuales y estratégicos de la misionalidad de la Entidad"/>
  </r>
  <r>
    <x v="513"/>
    <x v="393"/>
    <s v="09 - contratación directa"/>
    <x v="0"/>
    <s v="25 - contrato de prestacion de servicios profesionales"/>
    <s v="FEBRERO"/>
    <n v="11"/>
    <n v="0"/>
    <n v="660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51-TH-8126-9-Prestar servicios profesionales de apoyo a la Dirección General en la gestión de actividades de cooperación técnica internacional y articulación interinstitucional, orientadas al fortalecimiento institucional y al cumplimiento de los objetivos estratégicos del Cuerpo Oficial de Bomberos de Bogotá"/>
  </r>
  <r>
    <x v="514"/>
    <x v="394"/>
    <s v="09 - contratación directa"/>
    <x v="0"/>
    <s v="25 - contrato de prestacion de servicios profesionales"/>
    <s v="FEBRERO"/>
    <n v="11"/>
    <n v="0"/>
    <n v="1100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52-TH-8126-9-Prestar servicios profesionales especializados en la Dirección General de la UAECOB en la organización y liderazgo de los asuntos relacionados con cooperación técnica internacional y articulación interinstitucional de conformidad a la misionalidad de la entidad."/>
  </r>
  <r>
    <x v="515"/>
    <x v="395"/>
    <s v="09 - contratación directa"/>
    <x v="0"/>
    <s v="25 - contrato de prestacion de servicios profesionales"/>
    <s v="FEBRERO"/>
    <n v="11"/>
    <n v="0"/>
    <n v="660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53-TH-8126-9-Prestación de servicios profesionales para gestionar las actividades de articulación interinstitucional, protocolo y demás que le sean indicados en la Dirección General en concordancia al marco de sus funciones"/>
  </r>
  <r>
    <x v="516"/>
    <x v="396"/>
    <s v="09 - contratación directa"/>
    <x v="0"/>
    <s v="25 - contrato de prestacion de servicios profesionales"/>
    <s v="FEBRERO"/>
    <n v="10"/>
    <n v="0"/>
    <n v="660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54-TH-8126-9-Prestar servicios profesionales para promover, consolidar y administrar alianzas estratégicas con organismos internacionales, agencias de cooperación y entidades homólogas, con el fin de potenciar la proyección internacional y la gestión de recursos del Cuerpo Oficial de Bomberos de Bogotá."/>
  </r>
  <r>
    <x v="517"/>
    <x v="397"/>
    <s v="09 - contratación directa"/>
    <x v="0"/>
    <s v="25 - contrato de prestacion de servicios profesionales"/>
    <s v="FEBRERO"/>
    <n v="10"/>
    <n v="0"/>
    <n v="107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55-TH-8126-1-Prestar servicios profesionales especializados en la Dirección General de la UAECOB en la organización y liderazgo de los asuntos relacionados con comunicaciones de conformidad a la misionalidad de la entidad."/>
  </r>
  <r>
    <x v="518"/>
    <x v="398"/>
    <s v="09 - contratación directa"/>
    <x v="0"/>
    <s v="26 - contrato de prestacion de servicios de apoyo a la gestion"/>
    <s v="JULIO"/>
    <n v="4"/>
    <n v="0"/>
    <n v="182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57-TH-8126-1-Prestar servicios de apoyo para la gestión en asuntos de comunicaciones y prensa en la Dirección General, y demás acciones encaminadas al cumplimiento de las estrategias comunicacionales de la UAECOB"/>
  </r>
  <r>
    <x v="519"/>
    <x v="399"/>
    <s v="09 - contratación directa"/>
    <x v="0"/>
    <s v="25 - contrato de prestacion de servicios profesionales"/>
    <s v="FEBRERO"/>
    <n v="10"/>
    <n v="0"/>
    <n v="70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58-TH-8126-1-Prestación de servicios profesionales en asuntos de comunicaciones y prensa para apoyar la divulgación y socialización de la información relacionada con la misionalidad de la UAECOB de manera interna y externa"/>
  </r>
  <r>
    <x v="520"/>
    <x v="400"/>
    <s v="09 - contratación directa"/>
    <x v="0"/>
    <s v="25 - contrato de prestacion de servicios profesionales"/>
    <s v="FEBRERO"/>
    <n v="10"/>
    <n v="0"/>
    <n v="825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59-TH-8126-1-Prestar servicios profesionales para apoyar el desarrollo de estrategias de la dirección general, en asuntos relacionados con comunicaciones y prensa, encaminadas al posicionamiento, imagen y divulgación corporativa de la entidad y dirigidas a sus públicos internos"/>
  </r>
  <r>
    <x v="521"/>
    <x v="401"/>
    <s v="09 - contratación directa"/>
    <x v="0"/>
    <s v="25 - contrato de prestacion de servicios profesionales"/>
    <s v="FEBRERO"/>
    <n v="10"/>
    <n v="0"/>
    <n v="65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0-TH-8126-1-Prestar servicios profesionales en la Dirección General para  el manejo de redes sociales de la entidad y apoyo periodistico requerido en el marco de la estrategia de comunicaciones y prensa de la UEACOB."/>
  </r>
  <r>
    <x v="522"/>
    <x v="402"/>
    <s v="09 - contratación directa"/>
    <x v="0"/>
    <s v="25 - contrato de prestacion de servicios profesionales"/>
    <s v="FEBRERO"/>
    <n v="10"/>
    <n v="0"/>
    <n v="60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1-TH-8126-1-Prestar servicios profesionales en la Dirección General para el manejo de redes sociales, divulgación, socialización de información y apoyo periodístico, requerido en el marco de la estrategia de comunicaciones y prensa de la UAECOB."/>
  </r>
  <r>
    <x v="523"/>
    <x v="403"/>
    <s v="09 - contratación directa"/>
    <x v="0"/>
    <s v="25 - contrato de prestacion de servicios profesionales"/>
    <s v="FEBRERO"/>
    <n v="10"/>
    <n v="0"/>
    <n v="65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2-TH-8126-1-Prestación de servicios profesionales para apoyar a la Dirección en la elaboración, diseño y diagramación de piezas requeridas para los planes, programas, proyectos y procedimientos"/>
  </r>
  <r>
    <x v="524"/>
    <x v="404"/>
    <s v="09 - contratación directa"/>
    <x v="0"/>
    <s v="25 - contrato de prestacion de servicios profesionales"/>
    <s v="JULIO"/>
    <n v="4"/>
    <n v="0"/>
    <n v="204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3-TH-8126-1-Prestar servicios profesionales en la Dirección, en asuntos de comunicaciones y prensa, para la producción, diseño y edición de material audiovisual de la UAECOB."/>
  </r>
  <r>
    <x v="525"/>
    <x v="405"/>
    <s v="09 - contratación directa"/>
    <x v="0"/>
    <s v="25 - contrato de prestacion de servicios profesionales"/>
    <s v="FEBRERO"/>
    <n v="10"/>
    <n v="0"/>
    <n v="100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4-TH-8126-1-Prestar servicios profesionales especializados a la Dirección General de la UAECOB en la construcción ,acompañamiento, seguimiento y fortalecimiento de las estrategias de comunicación que adelante la entidad dentro del Distrito Capital"/>
  </r>
  <r>
    <x v="526"/>
    <x v="406"/>
    <s v="09 - contratación directa"/>
    <x v="0"/>
    <s v="25 - contrato de prestacion de servicios profesionales"/>
    <s v="FEBRERO"/>
    <n v="10"/>
    <n v="0"/>
    <n v="54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5-TH-8126-1-Prestación de servicios profesionales en asuntos de comunicaciones y prensa para apoyar las labores de reportería, periodismo y de divulgación de información y campañas, de acuerdo con la misionalidad de la UAECOB"/>
  </r>
  <r>
    <x v="527"/>
    <x v="407"/>
    <s v="09 - contratación directa"/>
    <x v="0"/>
    <s v="25 - contrato de prestacion de servicios profesionales"/>
    <s v="FEBRERO"/>
    <n v="10"/>
    <n v="0"/>
    <n v="54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6-TH-8126-1-Prestar servicios profesionales en comunicación y prensa para apoyar la producción y difusión de contenidos periodísticos y audiovisuales de la UAECOB"/>
  </r>
  <r>
    <x v="528"/>
    <x v="408"/>
    <s v="09 - contratación directa"/>
    <x v="0"/>
    <s v="26 - contrato de prestacion de servicios de apoyo a la gestion"/>
    <s v="JULIO"/>
    <n v="4"/>
    <n v="0"/>
    <n v="148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67-TH-8126-1-Prestar servicios a la Dirección General en la conducción, traslado y movilización de personal, equipos y materiales, garantizando el cumplimiento de las operaciones logísticas y misionales del Cuerpo Oficial de Bomberos de Bogotá"/>
  </r>
  <r>
    <x v="529"/>
    <x v="409"/>
    <s v="09 - contratación directa"/>
    <x v="0"/>
    <s v="25 - contrato de prestacion de servicios profesionales"/>
    <s v="FEBRERO"/>
    <n v="6"/>
    <n v="0"/>
    <n v="552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70-TH-8126-1-Prestación de servicios profesionales en asuntos de comunicaciones y prensa para revisar los procesos de comunicación de entidad con el fin de evaluar su eficacia interna y externa y detectar ineficiencias en los canales de comunicación"/>
  </r>
  <r>
    <x v="530"/>
    <x v="410"/>
    <s v="02 - selec. abrev. menor cuantía"/>
    <x v="1"/>
    <s v="25 - contrato de prestacion de servicios profesionales"/>
    <s v="ABRIL"/>
    <n v="10"/>
    <n v="0"/>
    <n v="400565186"/>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30"/>
    <s v="Si Secop "/>
    <s v="20260571-BS-8126-9-Prestación de servicios como operador logístico, relacionados con la organización, administración y ejecución de las diferentes temáticas que fortalezcan la misionalidad de la entidad a través de la protección de la vida, el medio ambiente y el patrimonio"/>
  </r>
  <r>
    <x v="531"/>
    <x v="283"/>
    <s v="09 - contratación directa"/>
    <x v="0"/>
    <s v="25 - contrato de prestacion de servicios profesionales"/>
    <s v="ENERO"/>
    <n v="6"/>
    <n v="0"/>
    <n v="30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572-TH-8173-5-Prestar  servicios profesionales  en las actividades de proyeccion e innovacion para la Subdirección de Gestión del Riesgo._SGR"/>
  </r>
  <r>
    <x v="532"/>
    <x v="283"/>
    <s v="09 - contratación directa"/>
    <x v="0"/>
    <s v="25 - contrato de prestacion de servicios profesionales"/>
    <s v="ENERO"/>
    <n v="6"/>
    <n v="0"/>
    <n v="36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573-TH-8173-5-Prestar  servicios profesionales  en las actividades de proyeccion e innovacion para la Subdirección de Gestión del Riesgo._SGR"/>
  </r>
  <r>
    <x v="533"/>
    <x v="283"/>
    <s v="09 - contratación directa"/>
    <x v="0"/>
    <s v="25 - contrato de prestacion de servicios profesionales"/>
    <s v="ENERO"/>
    <n v="6"/>
    <n v="0"/>
    <n v="546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574-TH-8173-5-Prestar  servicios profesionales  en las actividades de proyeccion e innovacion para la Subdirección de Gestión del Riesgo._SGR"/>
  </r>
  <r>
    <x v="534"/>
    <x v="411"/>
    <s v="09 - contratación directa"/>
    <x v="0"/>
    <s v="25 - contrato de prestacion de servicios profesionales"/>
    <s v="ENERO"/>
    <n v="8"/>
    <n v="0"/>
    <n v="56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575-TH-8173-9-SGH - Prestar sus servicios profesionales a la Subdirección de Gestión Humana de la UAE Cuerpo Oficial de Bomberos en el desarrollo de las actividades administrativas y de análisis relacionadas con la reorganización de conformación de las estaciones y grupos especializados como parte del fortalecimiento de la formación y la capacidad institucional."/>
  </r>
  <r>
    <x v="535"/>
    <x v="412"/>
    <s v="09 - contratación directa"/>
    <x v="0"/>
    <s v="25 - contrato de prestacion de servicios profesionales"/>
    <s v="FEBRERO"/>
    <n v="6"/>
    <n v="0"/>
    <n v="408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576-TH-8126-1-Prestación de servicios profesionales en asuntos de comunicaciones y prensa para detectar las necesidades de la Entidad y facilitar la inserción de nuevas estrategias de comunicación"/>
  </r>
  <r>
    <x v="536"/>
    <x v="413"/>
    <s v="09 - contratación directa"/>
    <x v="0"/>
    <s v="26 - contrato de prestacion de servicios de apoyo a la gestion"/>
    <s v="ENERO"/>
    <n v="6"/>
    <n v="0"/>
    <n v="216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577-TH-8173-4-Prestar servicios de apoyo técnico en las herramientas tecnologicas para el desarrollo de las estrategias de la Subdirección  Logística-SBLG"/>
  </r>
  <r>
    <x v="537"/>
    <x v="414"/>
    <s v="09 - contratación directa"/>
    <x v="0"/>
    <s v="26 - contrato de prestacion de servicios de apoyo a la gestion"/>
    <s v="ENERO"/>
    <n v="5"/>
    <n v="0"/>
    <n v="140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578-TH-8173-4-Prestar servicios de apoyo a la gestión en las actividades de soporte operacional de la UAECOB Subdirección Logística. SBLG"/>
  </r>
  <r>
    <x v="538"/>
    <x v="415"/>
    <s v="09 - contratación directa"/>
    <x v="0"/>
    <s v="26 - contrato de prestacion de servicios de apoyo a la gestion"/>
    <s v="ENERO"/>
    <n v="5"/>
    <n v="0"/>
    <n v="164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579-TH-8173-4-Prestar servicios de apoyo a la gestión en actividades administrativas y documentales que se desarrollen en la Subdirección Logística – SBLG&quot;."/>
  </r>
  <r>
    <x v="539"/>
    <x v="416"/>
    <s v="09 - contratación directa"/>
    <x v="0"/>
    <s v="26 - contrato de prestacion de servicios de apoyo a la gestion"/>
    <s v="ENERO"/>
    <n v="6"/>
    <n v="0"/>
    <n v="180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580-TH-8173-4-Prestación de servicios de apoyo a la gestión para realizar actividades documentales, administrativas relacionadas para el desarrollo de las estrategias de la Subdirección Logística. SBLG"/>
  </r>
  <r>
    <x v="540"/>
    <x v="417"/>
    <s v="09 - contratación directa"/>
    <x v="0"/>
    <s v="26 - contrato de prestacion de servicios de apoyo a la gestion"/>
    <s v="ENERO"/>
    <n v="6"/>
    <n v="0"/>
    <n v="144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581-TH-8173-4-Prestar servicios de apoyo a la gestión en el manejo de las herramientas tecnológicas en diligenciamiento, seguimiento y control de las herramientas de gestión asociadas a la mesa logística de la Subdirección Logística. – SBLG"/>
  </r>
  <r>
    <x v="541"/>
    <x v="418"/>
    <s v="09 - contratación directa"/>
    <x v="0"/>
    <s v="25 - contrato de prestacion de servicios profesionales"/>
    <s v="ENERO"/>
    <n v="6"/>
    <n v="0"/>
    <n v="33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582-TH-8173-9-SGH - 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
  </r>
  <r>
    <x v="542"/>
    <x v="419"/>
    <s v="09 - contratación directa"/>
    <x v="0"/>
    <s v="26 - contrato de prestacion de servicios de apoyo a la gestion"/>
    <s v="ENERO"/>
    <n v="6"/>
    <n v="0"/>
    <n v="2214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83-TH-8126-9-SGH – Prestar servicios de apoyo a la gestión en la Subdirección de Gestión Humana,  para la organización, actualización, clasificación y sistematización de los expedientes de incapacidades, así como la consolidación de la información en los sistemas y bases de datos institucionales y demás actividades propias del área de nómina que le sean asignadas, de conformidad con los lineamientos y procedimientos definidos por la entidad."/>
  </r>
  <r>
    <x v="543"/>
    <x v="207"/>
    <s v="09 - contratación directa"/>
    <x v="0"/>
    <s v="26 - contrato de prestacion de servicios de apoyo a la gestion"/>
    <s v="ENERO"/>
    <n v="7"/>
    <n v="0"/>
    <n v="217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584-TH-8173-2-Prestación de servicios de apoyo al proceso de comunicaciones en emergencias del centro de coordinación y comunicaciones (c.c.c.), para el desarrollo de los programas a cargo de la Subdirección Operativa-S.O."/>
  </r>
  <r>
    <x v="544"/>
    <x v="420"/>
    <s v="09 - contratación directa"/>
    <x v="0"/>
    <s v="25 - contrato de prestacion de servicios profesionales"/>
    <s v="ENERO"/>
    <n v="11"/>
    <n v="0"/>
    <n v="60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585-TH-8173-2-Prestación de servicios profesionales para apoyar en el análisis de información, reportes, y seguimientos relacionados con la atención de emergencias de la entidad y de los programas a cargo de la Subdirección Operativa-S.O."/>
  </r>
  <r>
    <x v="545"/>
    <x v="421"/>
    <s v="09 - contratación directa"/>
    <x v="0"/>
    <s v="25 - contrato de prestacion de servicios profesionales"/>
    <s v="ENERO"/>
    <n v="6"/>
    <n v="0"/>
    <n v="36000000"/>
    <s v="NO"/>
    <x v="0"/>
    <s v="Paula Ximena Henao Escobar"/>
    <x v="0"/>
    <s v="Subdirector@ de Gestión Corporativa"/>
    <x v="0"/>
    <n v="80111600"/>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586-TH-8126-7-Prestar servicios profesionales para diseñar, implementar, generar las políticas y procedimientos y fortalecer la gestión y el gobierno de los datos institucionales en el marco de las funciones de la Dirección de Tecnologías de la Información y las Comunicaciones de la Unidad Administrativa Especial Cuerpo Oficial de Bomberos de Bogotá."/>
  </r>
  <r>
    <x v="546"/>
    <x v="422"/>
    <s v="09 - contratación directa"/>
    <x v="0"/>
    <s v="25 - contrato de prestacion de servicios profesionales"/>
    <s v="JULIO"/>
    <n v="5"/>
    <n v="4"/>
    <n v="36000000"/>
    <s v="NO"/>
    <x v="0"/>
    <s v="Paula Ximena Henao Escobar"/>
    <x v="0"/>
    <s v="Subdirector@ de Gestión Corporativa"/>
    <x v="0"/>
    <n v="80111600"/>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587-TH-8126-7-Prestar servicios profesionales jurídicos al Área de Tecnologías de la Información y las Comunicaciones de la U.A.E. Cuerpo Oficial de Bomberos de Bogotá, para apoyar la planeación, estructuración, revisión y gestión de los procesos contractuales en todas sus fases, y adelantar las actuaciones jurídicas requeridas para garantizar la eficiencia y cumplimiento normativo de la gestión a cargo del área."/>
  </r>
  <r>
    <x v="547"/>
    <x v="423"/>
    <s v="04 - contratación mínima cuantía"/>
    <x v="1"/>
    <s v="08 - contrato de suministro"/>
    <s v="MARZO"/>
    <n v="1"/>
    <n v="12"/>
    <n v="2386600"/>
    <s v="NO"/>
    <x v="9"/>
    <s v="Fatima Veronica Quintero Nuñez"/>
    <x v="0"/>
    <s v="Subdirector@ de Gestión Corporativa"/>
    <x v="0"/>
    <s v="76101501;_x000a_47131829;"/>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6"/>
    <s v="No Secop"/>
    <s v="20260588-BS-8126-8-Adición y prórroga No. 1 al contrato 698 de 2025 que tiene como objeto “Prestar el servicio y mantenimiento de equipos de higienización, desodorización y aromatización para la UAECOB-SGC&quot;"/>
  </r>
  <r>
    <x v="548"/>
    <x v="424"/>
    <s v="09 - contratación directa"/>
    <x v="0"/>
    <s v="25 - contrato de prestacion de servicios profesionales"/>
    <s v="ENERO"/>
    <n v="10"/>
    <n v="0"/>
    <n v="51610870"/>
    <s v="NO"/>
    <x v="9"/>
    <s v="Fatima Veronica Quintero Nuñez"/>
    <x v="2"/>
    <s v="Subdirector@ de Gestión del Riesgo"/>
    <x v="0"/>
    <s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589-TH-8173-7-Prestación de servicios profesionales para apoyar las actividades jurídicas de la Subdirección de Gestión Corporativa-SGC"/>
  </r>
  <r>
    <x v="549"/>
    <x v="321"/>
    <s v="09 - contratación directa"/>
    <x v="0"/>
    <s v="26 - contrato de prestacion de servicios de apoyo a la gestion"/>
    <s v="ENERO"/>
    <n v="6"/>
    <n v="0"/>
    <n v="19705968"/>
    <s v="NO"/>
    <x v="9"/>
    <s v="Fatima Veronica Quintero Nuñez"/>
    <x v="0"/>
    <s v="Subdirector@ de Gestión Corporativa"/>
    <x v="0"/>
    <s v="801116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90-TH-8126-8-Prestación de servicios de apoyo a la gestión, en la Subdirección de Gestión Corporativa en temas de infraestructura para el sostenimiento y mejoramiento de los equipamientos de la Unidad Administrativa Especial Cuerpo Oficial de Bomberos de Bogotá-SGC"/>
  </r>
  <r>
    <x v="550"/>
    <x v="301"/>
    <s v="09 - contratación directa"/>
    <x v="0"/>
    <s v="26 - contrato de prestacion de servicios de apoyo a la gestion"/>
    <s v="ENERO"/>
    <n v="6"/>
    <n v="0"/>
    <n v="1689083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92-TH-8126-9-Prestación de servicios de apoyo a la gestión del proceso de inventarios de la Subdirección de Gestión Corporativa.-SGC"/>
  </r>
  <r>
    <x v="551"/>
    <x v="425"/>
    <s v="09 - contratación directa"/>
    <x v="0"/>
    <s v="25 - contrato de prestacion de servicios profesionales"/>
    <s v="ENERO"/>
    <n v="10"/>
    <n v="0"/>
    <n v="3096652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594-TH-8126-9-Prestación de servicios profesionales, en temas jurídicos de la gestión administrativa a cargo de la Subdirección de Gestión Corporativa.- SGC"/>
  </r>
  <r>
    <x v="552"/>
    <x v="426"/>
    <s v="01 - licitación pública"/>
    <x v="1"/>
    <s v="15 - contrato de seguros"/>
    <s v="ABRIL"/>
    <n v="3"/>
    <n v="12"/>
    <n v="1646510494"/>
    <s v="NO"/>
    <x v="9"/>
    <s v="Fatima Veronica Quintero Nuñez"/>
    <x v="1"/>
    <s v="Subdirector@ de Gestión Corporativa"/>
    <x v="1"/>
    <s v="84131501;_x000a_84131503;_x000a_84131504;_x000a_84131512;_x000a_84131513;_x000a_84131515; _x000a_84131601,_x000a_84131603;_x000a_84131607;_x000a_84131515;"/>
    <s v="No aplica"/>
    <s v="No a"/>
    <s v="l"/>
    <s v="NA"/>
    <s v="NA"/>
    <s v="NA"/>
    <s v="N/A"/>
    <s v="N/A"/>
    <s v="N/A-N/A"/>
    <s v="N/A"/>
    <s v="N/A"/>
    <s v="N/A_N/A"/>
    <s v="N/A-N/A N/A_N/A"/>
    <x v="1"/>
    <x v="1"/>
    <x v="6"/>
    <s v="No Secop"/>
    <s v="20260596-BS-No a-l-Adición No. 1 al contrato 501 de 2025 que tiene como objeto “ Seleccionar propuesta para contratar con una o varias compañías de seguros legalmente autorizadas para funcionar en el país, los seguros patrimoniales, generales y personas requeridos para la adecuada protección de los bienes e intereses patrimoniales de la UNIDAD ADMINISTRATIVA ESPECIAL CUERPO OFICIAL BOMBEROS BOGOTA, así como de aquellos por los que sea o fuere legalmente responsable o le corresponda asegurar en virtud de disposición legal o contractual-SGC"/>
  </r>
  <r>
    <x v="553"/>
    <x v="427"/>
    <s v="02 - selec. abrev. menor cuantía"/>
    <x v="1"/>
    <s v="15 - contrato de seguros"/>
    <s v="JUNIO"/>
    <n v="12"/>
    <n v="0"/>
    <n v="60000000"/>
    <s v="NO"/>
    <x v="9"/>
    <s v="Fatima Veronica Quintero Nuñez"/>
    <x v="1"/>
    <s v="Subdirector@ de Gestión Corporativa"/>
    <x v="1"/>
    <s v="84131501;_x000a_84131503;_x000a_84131504;_x000a_84131512;_x000a_84131513;_x000a_84131515; _x000a_84131601,_x000a_84131603;_x000a_84131607;_x000a_84131515;"/>
    <s v="No aplica"/>
    <s v="No a"/>
    <s v="l"/>
    <s v="NA"/>
    <s v="NA"/>
    <s v="NA"/>
    <s v="N/A"/>
    <s v="N/A"/>
    <s v="N/A-N/A"/>
    <s v="N/A"/>
    <s v="N/A"/>
    <s v="N/A_N/A"/>
    <s v="N/A-N/A N/A_N/A"/>
    <x v="1"/>
    <x v="1"/>
    <x v="6"/>
    <s v="No Secop"/>
    <s v="20260597-BS-No a-l-Adición y prórroga No. 1 al contrato 578 de 2025 que tiene como objeto “ Contratar los seguros obligatorios &quot;SOAT&quot; para el parque automotor de propiedad de la Unidad Administrativa Especial Cuerpo Oficial de Bomberos Bogotá D.C y de aquellos por los cuales fuere legalmente responsable-SGC"/>
  </r>
  <r>
    <x v="554"/>
    <x v="428"/>
    <s v="17 - acuerdo marco de precios"/>
    <x v="1"/>
    <s v="03 - contrato de prestacion de servicios"/>
    <s v="ENERO"/>
    <n v="1"/>
    <n v="0"/>
    <n v="44996886"/>
    <s v="NO"/>
    <x v="9"/>
    <s v="Fatima Veronica Quintero Nuñez"/>
    <x v="0"/>
    <s v="Subdirector@ de Gestión Corporativa"/>
    <x v="0"/>
    <s v="44121700;_x000a_44121800;_x000a_44121900;_x000a_441220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5"/>
    <s v="No Secop"/>
    <s v="20260598-BS-8126-8-Adición y prórroga No. 2 al contrato 597 de 2025  que tiene como objeto &quot; Contratar la prestación del servicio de aseo y cafetería incluido insumos para la UAE Cuerpo Oficial de Bomberos -SGC"/>
  </r>
  <r>
    <x v="555"/>
    <x v="428"/>
    <s v="17 - acuerdo marco de precios"/>
    <x v="1"/>
    <s v="03 - contrato de prestacion de servicios"/>
    <s v="ENERO"/>
    <n v="1"/>
    <n v="0"/>
    <n v="45000000"/>
    <s v="NO"/>
    <x v="9"/>
    <s v="Fatima Veronica Quintero Nuñez"/>
    <x v="1"/>
    <s v="Subdirector@ de Gestión Corporativa"/>
    <x v="1"/>
    <s v="44121700;_x000a_44121800;_x000a_44121900;_x000a_44122000;"/>
    <s v="No aplica"/>
    <s v="No a"/>
    <s v="l"/>
    <s v="NA"/>
    <s v="NA"/>
    <s v="NA"/>
    <s v="N/A"/>
    <s v="N/A"/>
    <s v="N/A-N/A"/>
    <s v="N/A"/>
    <s v="N/A"/>
    <s v="N/A_N/A"/>
    <s v="N/A-N/A N/A_N/A"/>
    <x v="1"/>
    <x v="1"/>
    <x v="6"/>
    <s v="No Secop"/>
    <s v="20260599-BS-No a-l-Adición y prórroga No. 2 al contrato 597 de 2025  que tiene como objeto &quot; Contratar la prestación del servicio de aseo y cafetería incluido insumos para la UAE Cuerpo Oficial de Bomberos -SGC"/>
  </r>
  <r>
    <x v="556"/>
    <x v="428"/>
    <s v="17 - acuerdo marco de precios"/>
    <x v="1"/>
    <s v="03 - contrato de prestacion de servicios"/>
    <s v="ENERO"/>
    <n v="1"/>
    <n v="0"/>
    <n v="25000000"/>
    <s v="NO"/>
    <x v="9"/>
    <s v="Fatima Veronica Quintero Nuñez"/>
    <x v="1"/>
    <s v="Subdirector@ de Gestión Corporativa"/>
    <x v="1"/>
    <s v="44121700;_x000a_44121800;_x000a_44121900;_x000a_44122000;"/>
    <s v="No aplica"/>
    <s v="No a"/>
    <s v="l"/>
    <s v="NA"/>
    <s v="NA"/>
    <s v="NA"/>
    <s v="N/A"/>
    <s v="N/A"/>
    <s v="N/A-N/A"/>
    <s v="N/A"/>
    <s v="N/A"/>
    <s v="N/A_N/A"/>
    <s v="N/A-N/A N/A_N/A"/>
    <x v="1"/>
    <x v="1"/>
    <x v="6"/>
    <s v="No Secop"/>
    <s v="20260600-BS-No a-l-Adición y prórroga No. 2 al contrato 597 de 2025  que tiene como objeto &quot; Contratar la prestación del servicio de aseo y cafetería incluido insumos para la UAE Cuerpo Oficial de Bomberos -SGC"/>
  </r>
  <r>
    <x v="557"/>
    <x v="429"/>
    <s v="04 - contratación mínima cuantía"/>
    <x v="1"/>
    <s v="03 - contrato de prestacion de servicios"/>
    <s v="ABRIL"/>
    <n v="0"/>
    <n v="0"/>
    <n v="22554375"/>
    <s v="NO"/>
    <x v="9"/>
    <s v="Fatima Veronica Quintero Nuñez"/>
    <x v="0"/>
    <s v="Subdirector@ de Gestión Corporativa"/>
    <x v="0"/>
    <s v="47111502;_x000a_47111503;_x000a_73151802;_x000a_731521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6"/>
    <s v="No Secop"/>
    <s v="20260601-BS-8126-8-Adición y prórroga No. 01 al contrato 524 de 2025 que tiene como objeto &quot;Mantenimiento preventivo y correctivo, que incluye el suministro de insumos y repuestos de las lavadoras y secadoras industriales ubicadas en las estaciones de bomberos de la UAE Cuerpo Oficial de Bomberos de Bogotá-SGC"/>
  </r>
  <r>
    <x v="558"/>
    <x v="307"/>
    <s v="09 - contratación directa"/>
    <x v="0"/>
    <s v="25 - contrato de prestacion de servicios profesionales"/>
    <s v="ENERO"/>
    <n v="4"/>
    <n v="0"/>
    <n v="20644348"/>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602-TH-8126-9-Prestación de servicios profesionales para la implementación, consolidación, seguimiento y reporte de los lineamientos ambientales establecidos en el Plan Institucional de Gestión Ambiental (PIGA) en cada una de las sedes de la UAE Cuerpo Oficial de Bomberos Bogotá-SGC."/>
  </r>
  <r>
    <x v="559"/>
    <x v="430"/>
    <s v="04 - contratación mínima cuantía"/>
    <x v="1"/>
    <s v="08 - contrato de suministro"/>
    <s v="MAYO"/>
    <n v="4"/>
    <n v="0"/>
    <n v="30000000"/>
    <s v="NO"/>
    <x v="9"/>
    <s v="Fatima Veronica Quintero Nuñez"/>
    <x v="2"/>
    <s v="Subdirector@ de Gestión del Riesgo"/>
    <x v="0"/>
    <s v="55121715;"/>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31"/>
    <s v="Si Secop "/>
    <s v="20260603-BS-8173-1-Suministro de banderas y accesorios para las sedes UAECOB-SGC"/>
  </r>
  <r>
    <x v="560"/>
    <x v="431"/>
    <s v="09 - contratación directa"/>
    <x v="0"/>
    <s v="25 - contrato de prestacion de servicios profesionales"/>
    <s v="FEBRERO"/>
    <n v="10"/>
    <n v="0"/>
    <n v="50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604-TH-8126-9-Prestar servicios profesionales para el registro, actualización y reporte de los procesos y decisiones disciplinarias expedidas por la Oficina de Control Disciplinario Interno de la UAECOB en el aplicativo Sistema de Información Disciplinario (SID) ."/>
  </r>
  <r>
    <x v="561"/>
    <x v="432"/>
    <s v="09 - contratación directa"/>
    <x v="0"/>
    <s v="25 - contrato de prestacion de servicios profesionales"/>
    <s v="FEBRERO"/>
    <n v="5"/>
    <n v="15"/>
    <n v="539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05-TH-8126-9-Adición y prórroga al Contrato 175 de 2025 con objeto &quot;Prestar servicios profesionales especializados en el desarrollo de las actividades y de los diferentes procesos que tiene a su cargo y bajo su seguimiento la Dirección General de la UAE Cuerpo Oficial de Bomberos de Bogotá&quot;"/>
  </r>
  <r>
    <x v="562"/>
    <x v="433"/>
    <s v="09 - contratación directa"/>
    <x v="0"/>
    <s v="25 - contrato de prestacion de servicios profesionales"/>
    <s v="FEBRERO"/>
    <n v="5"/>
    <n v="0"/>
    <n v="4500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06-TH-8126-9-Adición y prórroga al Contrato 460 de 2025 con objeto &quot;Prestar servicios profesionales especializados en el desarrollo de las actividades estrategicas de la Dirección General de la UAE Cuerpo Oficial de Bomberos de Bogotá&quot;"/>
  </r>
  <r>
    <x v="563"/>
    <x v="434"/>
    <s v="09 - contratación directa"/>
    <x v="0"/>
    <s v="25 - contrato de prestacion de servicios profesionales"/>
    <s v="FEBRERO"/>
    <n v="5"/>
    <n v="0"/>
    <n v="30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607-TH-8126-1-Adición y prórroga al Contrato 211 de 2025 con objeto &quot;Prestación de servicios profesionales en la Dirección en comunicaciones y prensa, para apoyar la difusión de la información al público interno y externo de la UAECOB&quot;"/>
  </r>
  <r>
    <x v="564"/>
    <x v="435"/>
    <s v="09 - contratación directa"/>
    <x v="0"/>
    <s v="25 - contrato de prestacion de servicios profesionales"/>
    <s v="FEBRERO"/>
    <n v="5"/>
    <n v="0"/>
    <n v="22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608-TH-8126-1-Adición y prórroga al Contrato 202 de 2025 con objeto &quot;Prestar servicios de apoyo para la gestión en asuntos de comunicaciones y prensa en la Dirección General, y demás acciones encaminadas al cumplimiento de las estrategias comunicacionales de la UAECOB&quot;"/>
  </r>
  <r>
    <x v="565"/>
    <x v="436"/>
    <s v="09 - contratación directa"/>
    <x v="0"/>
    <s v="25 - contrato de prestacion de servicios profesionales"/>
    <s v="FEBRERO"/>
    <n v="5"/>
    <n v="0"/>
    <n v="22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609-TH-8126-1-Adición y prórroga al Contrato 285 de 2025 con objeto &quot;Prestar apoyo técnico en la Dirección, en asuntos de comunicaciones y prensa, para la producción, diseño y edición de material audiovisual de la UAECOB&quot;"/>
  </r>
  <r>
    <x v="566"/>
    <x v="437"/>
    <s v="09 - contratación directa"/>
    <x v="0"/>
    <s v="26 - contrato de prestacion de servicios de apoyo a la gestion"/>
    <s v="FEBRERO"/>
    <n v="5"/>
    <n v="0"/>
    <n v="175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610-TH-8126-1-Adición y prórroga al Contrato 278 de 2025 con objeto &quot;Prestación de servicios como conductor en los diferentes recorridos de carácter operativo que se requieran en la Dirección General&quot;"/>
  </r>
  <r>
    <x v="567"/>
    <x v="438"/>
    <s v="09 - contratación directa"/>
    <x v="0"/>
    <s v="25 - contrato de prestacion de servicios profesionales"/>
    <s v="FEBRERO"/>
    <n v="5"/>
    <n v="0"/>
    <n v="26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611-TH-8126-1-Adición y prórroga al Contrato 356 de 2025 con objeto &quot;Prestación de servicios profesionales en asuntos de comunicaciones y prensa para apoyar la creación y divulgación audiovisual relacionada con la misionalidad de la UAECOB&quot;"/>
  </r>
  <r>
    <x v="568"/>
    <x v="439"/>
    <s v="09 - contratación directa"/>
    <x v="0"/>
    <s v="26 - contrato de prestacion de servicios de apoyo a la gestion"/>
    <s v="FEBRERO"/>
    <n v="11"/>
    <n v="0"/>
    <n v="42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612-TH-8126-1-Prestación de servicios de apoyo a la gestión en asuntos de comunicaciones y prensa para apoyar las labores de reportería, periodismo y de divulgación de información de acuerdo con la misionalidad de la UAECOB."/>
  </r>
  <r>
    <x v="569"/>
    <x v="440"/>
    <s v="02 - selec. abrev. menor cuantía"/>
    <x v="1"/>
    <s v="11 - orden de prestacion de servicios"/>
    <s v="MARZO"/>
    <n v="3"/>
    <n v="0"/>
    <n v="182388960"/>
    <s v="NO"/>
    <x v="8"/>
    <s v="William Tovar Segura"/>
    <x v="2"/>
    <s v="Subdirector@ de Gestión del Riesgo"/>
    <x v="0"/>
    <s v="78121600;78131800;92111600;_x000a_721415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20"/>
    <s v="No Secop"/>
    <s v="20260613-BS-8173-1-Adición  y prorroga  CTO 479-2025   Contratar los servicios de recolección, manipulación, almacenamiento temporal, transporte y disposición final (destrucción o devolución) de pólvora, fuegos artificiales, globos y demás artículos pirotécnicos incautados por las autoridades competentes en el Distrito Capital&quot;_SGR."/>
  </r>
  <r>
    <x v="570"/>
    <x v="441"/>
    <s v="09 - contratación directa"/>
    <x v="0"/>
    <s v="25 - contrato de prestacion de servicios profesionales"/>
    <s v="ENERO"/>
    <n v="10"/>
    <n v="0"/>
    <n v="65000000"/>
    <s v="NO"/>
    <x v="3"/>
    <s v="Carlos Andres Vargas Puert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614-TH-8126-9-Prestar los servicios profesionales  en la Oficina de Control Interno para el desarrollo del Plan Anual de Auditorías."/>
  </r>
  <r>
    <x v="571"/>
    <x v="441"/>
    <s v="09 - contratación directa"/>
    <x v="0"/>
    <s v="25 - contrato de prestacion de servicios profesionales"/>
    <s v="ENERO"/>
    <n v="10"/>
    <n v="0"/>
    <n v="77000000"/>
    <s v="NO"/>
    <x v="3"/>
    <s v="Carlos Andres Vargas Puert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615-TH-8126-9-Prestar los servicios profesionales  en la Oficina de Control Interno para el desarrollo del Plan Anual de Auditorías."/>
  </r>
  <r>
    <x v="572"/>
    <x v="442"/>
    <s v="09 - contratación directa"/>
    <x v="0"/>
    <s v="26 - contrato de prestacion de servicios de apoyo a la gestion"/>
    <s v="ENERO"/>
    <n v="8"/>
    <n v="0"/>
    <n v="24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616-TH-8173-2-Prestar servicios de apoyo a la gestión en el desarrollo de las actividades y trámites administrativos y operativos relacionados con los procesos que se encuentran a cargo de la Subdirección Operativa de la UAECOB-SO."/>
  </r>
  <r>
    <x v="573"/>
    <x v="443"/>
    <s v="09 - contratación directa"/>
    <x v="0"/>
    <s v="25 - contrato de prestacion de servicios profesionales"/>
    <s v="ENERO"/>
    <n v="6"/>
    <n v="0"/>
    <n v="48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617-TH-8173-2-Prestar los servicios profesionales a la Subdirección Operativa de la UAECOB desde el componente jurídico, en los asuntos a cargo de la dependencia para el adecuado alcance de las metas e indicadores asignados a esta, brindando plena aplicación a la normatividad vigente-S.O."/>
  </r>
  <r>
    <x v="574"/>
    <x v="444"/>
    <s v="03 - selec. abrev. subasta inversa"/>
    <x v="0"/>
    <s v="25 - contrato de prestacion de servicios profesionales"/>
    <s v="JULIO"/>
    <n v="4"/>
    <n v="0"/>
    <n v="120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10"/>
    <s v="Servicio de dotación y equipamento para el personal operativo"/>
    <s v="10-Servicio de dotación y equipamento para el personal operativo"/>
    <s v="004"/>
    <s v="Servicio de atención a emergencias y desastres"/>
    <s v="004_Servicio de atención a emergencias y desastres"/>
    <s v="10-Servicio de dotación y equipamento para el personal operativo 004_Servicio de atención a emergencias y desastres"/>
    <x v="9"/>
    <x v="9"/>
    <x v="14"/>
    <s v="Si Secop "/>
    <s v="20260618-TH-8173-2-Prestar los servicios profesionales para  la Subdirección Operativa en el fortalecimiento de los procesos de intercambio y formación del personal operativo y administrativo, en articulación con las demás áreas de la entidad S.O."/>
  </r>
  <r>
    <x v="575"/>
    <x v="445"/>
    <s v="17 - acuerdo marco de precios"/>
    <x v="1"/>
    <s v="01 - orden de compra"/>
    <s v="ENERO"/>
    <n v="2"/>
    <n v="0"/>
    <n v="509334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10"/>
    <s v="Servicio de dotación y equipamento para el personal operativo"/>
    <s v="10-Servicio de dotación y equipamento para el personal operativo"/>
    <s v="004"/>
    <s v="Servicio de atención a emergencias y desastres"/>
    <s v="004_Servicio de atención a emergencias y desastres"/>
    <s v="10-Servicio de dotación y equipamento para el personal operativo 004_Servicio de atención a emergencias y desastres"/>
    <x v="9"/>
    <x v="9"/>
    <x v="14"/>
    <s v="No Secop"/>
    <s v="20260619-BS-8173-2-Adición al contrato de compraventa número UAECOB CONTRATO-696-2025, correspondiente a la ORDEN DE COMPRA 156891 de la Tienda Virtual del Estado Colombiano y cuyo objeto es: “Adquisición de herramientas de corte para la atención de emergencias para  la UAE Cuerpo Oficial de Bomberos de Bogota -S.O.”"/>
  </r>
  <r>
    <x v="576"/>
    <x v="446"/>
    <s v="91 - n/a acto administrativo (resolución, decreto, acuerdo, etc.)"/>
    <x v="1"/>
    <s v="12 - resolucion"/>
    <s v="AGOSTO"/>
    <n v="11"/>
    <n v="0"/>
    <n v="180000000"/>
    <s v="NO"/>
    <x v="5"/>
    <s v="Jose Andres Ponce Caicedo"/>
    <x v="1"/>
    <s v="Subdirector@ de Gestión Corporativa"/>
    <x v="1"/>
    <s v="NA"/>
    <s v="No aplica"/>
    <s v="No a"/>
    <s v="l"/>
    <s v="NA"/>
    <s v="NA"/>
    <s v="NA"/>
    <s v="N/A"/>
    <s v="N/A"/>
    <s v="N/A-N/A"/>
    <s v="N/A"/>
    <s v="N/A"/>
    <s v="N/A_N/A"/>
    <s v="N/A-N/A N/A_N/A"/>
    <x v="1"/>
    <x v="1"/>
    <x v="6"/>
    <s v="Si Secop "/>
    <s v="20260620-BS-No a-l-SGH - INCENTIVOS"/>
  </r>
  <r>
    <x v="577"/>
    <x v="447"/>
    <s v="09 - contratación directa"/>
    <x v="0"/>
    <s v="25 - contrato de prestacion de servicios profesionales"/>
    <s v="ENERO"/>
    <n v="3"/>
    <n v="0"/>
    <n v="29400000"/>
    <s v="NO"/>
    <x v="5"/>
    <s v="Jose Andres Ponce Caiced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621-TH-8126-9-SGH – Prestar servicios profesionales a la Subdirección de Gestión Humana de la UAE Cuerpo Oficial de Bomberos de Bogotá D.C., para apoyar el fortalecimiento institucional, mediante la elaboración del diagnóstico de capacidades y la verificación, revisión y actualización del Modelo Operativo de Procesos (MOP), orientadas a la identificación de oportunidades de mejora en la gestión institucional."/>
  </r>
  <r>
    <x v="578"/>
    <x v="193"/>
    <s v="17 - acuerdo marco de precios"/>
    <x v="1"/>
    <s v="08 - contrato de suministro"/>
    <s v="MARZO"/>
    <n v="10"/>
    <n v="0"/>
    <n v="800000000"/>
    <s v="NO"/>
    <x v="6"/>
    <s v="Omer Mauricio Rivera Ruiz"/>
    <x v="2"/>
    <s v="Subdirector@ de Gestión del Riesgo"/>
    <x v="0"/>
    <n v="151015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3"/>
    <s v="Si Secop "/>
    <s v="20260622-BS-8173-4-Suministrar combustible para el parque automotor y los equipos especializados de la U.A.E. Cuerpo Oficial de Bomberos Bogotá, dentro y fuera del perímetro del Distrito Capital – SBLG."/>
  </r>
  <r>
    <x v="579"/>
    <x v="306"/>
    <s v="09 - contratación directa"/>
    <x v="0"/>
    <s v="26 - contrato de prestacion de servicios de apoyo a la gestion"/>
    <s v="ENERO"/>
    <n v="6"/>
    <n v="0"/>
    <n v="1689083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623-TH-8126-9-Prestación de servicios de apoyo a la gestión documental de la Subdirección de Gestión Corporativa de la Unidad.-SGC"/>
  </r>
  <r>
    <x v="580"/>
    <x v="448"/>
    <s v="09 - contratación directa"/>
    <x v="0"/>
    <s v="26 - contrato de prestacion de servicios de apoyo a la gestion"/>
    <s v="ENERO"/>
    <n v="6"/>
    <n v="0"/>
    <n v="22118946"/>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Si Secop "/>
    <s v="20260624-TH-8126-9- Prestación de servicios de apoyo a la gestión en la Subdirección de Gestión Corporativa, en las actividades asociadas a los procesos y procedimientos del almacén de la Entidad.- SGC"/>
  </r>
  <r>
    <x v="581"/>
    <x v="449"/>
    <s v="09 - contratación directa"/>
    <x v="0"/>
    <s v="25 - contrato de prestacion de servicios profesionales"/>
    <s v="ENERO"/>
    <n v="7"/>
    <n v="0"/>
    <n v="546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625-TH-8173-9-SGH -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 "/>
  </r>
  <r>
    <x v="582"/>
    <x v="450"/>
    <s v="09 - contratación directa"/>
    <x v="0"/>
    <s v="26 - contrato de prestacion de servicios de apoyo a la gestion"/>
    <s v="ENERO"/>
    <n v="7"/>
    <n v="0"/>
    <n v="2583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626-TH-8173-9-SGH - 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
  </r>
  <r>
    <x v="583"/>
    <x v="451"/>
    <s v="09 - contratación directa"/>
    <x v="0"/>
    <s v="26 - contrato de prestacion de servicios de apoyo a la gestion"/>
    <s v="ENERO"/>
    <n v="7"/>
    <n v="0"/>
    <n v="25802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627-TH-8173-2-Prestación de servicios de apoyo para el desarrollo de las actividades y trámites administrativos y operativos relacionados con los procesos que se encuentran a cargo de la Subdirección Operativa-SO."/>
  </r>
  <r>
    <x v="584"/>
    <x v="452"/>
    <s v="09 - contratación directa"/>
    <x v="0"/>
    <s v="26 - contrato de prestacion de servicios de apoyo a la gestion"/>
    <s v="FEBRERO"/>
    <n v="4"/>
    <n v="0"/>
    <n v="13136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628-TH-8173-2-Adición y Prórroga al contrato de prestación de servicios # 446-2025, cuyo objeto es: &quot;Prestar servicios de apoyo a la gestión en las actividades de monitoreo, seguimiento y reporte de información del Centro de Coordinación y Comunicaciones de la Subdirección Operativa&quot;."/>
  </r>
  <r>
    <x v="585"/>
    <x v="453"/>
    <s v="09 - contratación directa"/>
    <x v="0"/>
    <s v="25 - contrato de prestacion de servicios profesionales"/>
    <s v="ENERO"/>
    <n v="7"/>
    <n v="0"/>
    <n v="49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629-TH-8173-2-Prestar servicios profesionales para apoyar jurídicamente el seguimiento y la revisión de derechos de petición y demás requerimientos, así como en la revisión de documentación referida a procesos de contratación a cargo de la Subdirección Operativa S.O."/>
  </r>
  <r>
    <x v="586"/>
    <x v="259"/>
    <s v="09 - contratación directa"/>
    <x v="0"/>
    <s v="26 - contrato de prestacion de servicios de apoyo a la gestion"/>
    <s v="ENERO"/>
    <n v="7"/>
    <n v="0"/>
    <n v="2625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630-TH-8173-1-Prestar servicios de apoyo como conductor a las acciones misionales de la Subdirección de Gestión del Riesgo."/>
  </r>
  <r>
    <x v="587"/>
    <x v="274"/>
    <s v="09 - contratación directa"/>
    <x v="0"/>
    <s v="25 - contrato de prestacion de servicios profesionales"/>
    <s v="ENERO"/>
    <n v="6"/>
    <n v="0"/>
    <n v="21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631-TH-8173-1-Prestar servicios de apoyo en las actividades de Programas y Campañas de Prevención para la Subdirección de Gestión del Riesgo. _SGR"/>
  </r>
  <r>
    <x v="588"/>
    <x v="454"/>
    <s v="04 - contratación mínima cuantía"/>
    <x v="1"/>
    <s v="23 - contrato de alquiler"/>
    <s v="FEBRERO"/>
    <n v="2"/>
    <n v="0"/>
    <n v="6664000"/>
    <s v="NO"/>
    <x v="0"/>
    <s v="Paula Ximena Henao Escobar"/>
    <x v="0"/>
    <s v="Subdirector@ de Gestión Corporativa"/>
    <x v="0"/>
    <n v="81112401"/>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2"/>
    <s v="No Secop"/>
    <s v="20260632-BS-8126-5-Adición y prórroga al contrato No. 490 de 2025 cuyo objeto es: &quot;contratar el alquiler de equipos tecnológicos, periféricos y servicios complementarios para la U.A.E Cuerpo Oficial de bomberos de Bogota- TIC&quot;"/>
  </r>
  <r>
    <x v="589"/>
    <x v="455"/>
    <s v="17 - acuerdo marco de precios"/>
    <x v="1"/>
    <s v="03 - contrato de prestacion de servicios"/>
    <s v="FEBRERO"/>
    <n v="2"/>
    <n v="0"/>
    <n v="20246686"/>
    <s v="NO"/>
    <x v="0"/>
    <s v="Paula Ximena Henao Escobar"/>
    <x v="0"/>
    <s v="Subdirector@ de Gestión Corporativa"/>
    <x v="0"/>
    <s v="83121700; 83111600; 43221700; 25173100;  81112000; 32101600 "/>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No Secop"/>
    <s v="20260633-BS-8126-4-Adición y prórroga al contrato No. 411 de 2025 cuyo objeto es: &quot;Contratar la prestación del servicio de monitoreo, control y seguimiento satelital a los vehículos de propiedad de la U.A.E. Cuerpo Oficial de Bomberos de Bogotá - TIC&quot;"/>
  </r>
  <r>
    <x v="590"/>
    <x v="456"/>
    <s v="09 - contratación directa"/>
    <x v="0"/>
    <s v="26 - contrato de prestacion de servicios de apoyo a la gestion"/>
    <s v="ENERO"/>
    <n v="5"/>
    <n v="0"/>
    <n v="1640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634-TH-8173-4-Prestar servicio de apoyo a la gestión administrativa y operativa de los mantenimientos requeridos a los equipos menores y/o parque automotor de la Subdirección Logística - SBLG"/>
  </r>
  <r>
    <x v="591"/>
    <x v="457"/>
    <s v="01 - licitación pública"/>
    <x v="1"/>
    <s v="03 - contrato de prestacion de servicios"/>
    <s v="MAYO"/>
    <n v="0"/>
    <n v="0"/>
    <n v="550136715"/>
    <s v="NO"/>
    <x v="9"/>
    <s v="Fatima Veronica Quintero Nuñez"/>
    <x v="0"/>
    <s v="Subdirector@ de Gestión Corporativa"/>
    <x v="0"/>
    <s v="921215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3"/>
    <s v="No Secop"/>
    <s v="20260635-BS-8126-8-Adición No. 1 al contrato 629 de 2025 que tiene como objeto “Prestar el servicio de vigilancia y seguridad privada en la modalidad de vigilancia fija, según especificaciones técnicas, en las instalaciones donde la UAE Especial Cuerpo Oficial de Bomberos requiera-SGC"/>
  </r>
  <r>
    <x v="592"/>
    <x v="458"/>
    <s v="09 - contratación directa"/>
    <x v="0"/>
    <s v="25 - contrato de prestacion de servicios profesionales"/>
    <s v="NO APLICA"/>
    <n v="0"/>
    <n v="0"/>
    <n v="95000000"/>
    <s v="NO"/>
    <x v="12"/>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636-TH-8126-5-Congelamiento recursos 5% proyecto 8126"/>
  </r>
  <r>
    <x v="593"/>
    <x v="458"/>
    <s v="17 - acuerdo marco de precios"/>
    <x v="1"/>
    <s v="03 - contrato de prestacion de servicios"/>
    <s v="NO APLICA"/>
    <n v="0"/>
    <n v="0"/>
    <n v="65650000"/>
    <s v="NO"/>
    <x v="12"/>
    <s v="Paula Ximena Henao Escobar"/>
    <x v="0"/>
    <s v="Subdirector@ de Gestión Corporativa"/>
    <x v="0"/>
    <s v="83121700; 83111600; 43221700; 25173100;  81112000; 32101600 "/>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No Secop"/>
    <s v="20260637-BS-8126-4-Congelamiento recursos 5% proyecto 8126"/>
  </r>
  <r>
    <x v="594"/>
    <x v="458"/>
    <s v="09 - contratación directa"/>
    <x v="0"/>
    <s v="25 - contrato de prestacion de servicios profesionales"/>
    <s v="NO APLICA"/>
    <n v="0"/>
    <n v="0"/>
    <n v="251642325"/>
    <s v="NO"/>
    <x v="13"/>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38-TH-8126-9-Congelamiento recursos 5% proyecto 8126"/>
  </r>
  <r>
    <x v="595"/>
    <x v="459"/>
    <s v="01 - licitación pública"/>
    <x v="1"/>
    <s v="05 - contrato de obra"/>
    <s v="NO APLICA"/>
    <n v="0"/>
    <n v="0"/>
    <n v="3760200"/>
    <s v="NO"/>
    <x v="13"/>
    <s v="Fatima Veronica Quintero Nuñez"/>
    <x v="2"/>
    <s v="Subdirector@ de Gestión del Riesgo"/>
    <x v="0"/>
    <s v="72121400; 72151700; 72151700; 81101500"/>
    <s v="8173 7-Adecuar 4 Sedes de la UAECOB"/>
    <s v="8173"/>
    <s v="7"/>
    <s v="O230117"/>
    <s v="4503"/>
    <n v="20240255"/>
    <s v="08"/>
    <s v="Infraestructura física, mantenimiento y dotación (Sedes construidas, mantenidas reforzadas)"/>
    <s v="08-Infraestructura física, mantenimiento y dotación (Sedes construidas, mantenidas reforzadas)"/>
    <s v="031_"/>
    <s v="Documentos de lineamientos técnicos"/>
    <s v="031__Documentos de lineamientos técnicos"/>
    <s v="08-Infraestructura física, mantenimiento y dotación (Sedes construidas, mantenidas reforzadas) 031__Documentos de lineamientos técnicos"/>
    <x v="15"/>
    <x v="15"/>
    <x v="0"/>
    <s v="No Secop"/>
    <s v="20260639-BS-8173-7-Congelamiento recursos 5% proyecto 8173"/>
  </r>
  <r>
    <x v="596"/>
    <x v="458"/>
    <s v="09 - contratación directa"/>
    <x v="0"/>
    <s v="25 - contrato de prestacion de servicios profesionales"/>
    <s v="NO APLICA"/>
    <n v="0"/>
    <n v="0"/>
    <n v="20296300"/>
    <s v="NO"/>
    <x v="14"/>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No Secop"/>
    <s v="20260640-TH-8126-2-Congelamiento recursos 5% proyecto 8126"/>
  </r>
  <r>
    <x v="597"/>
    <x v="458"/>
    <s v="09 - contratación directa"/>
    <x v="0"/>
    <s v="25 - contrato de prestacion de servicios profesionales"/>
    <s v="NO APLICA"/>
    <n v="0"/>
    <n v="0"/>
    <n v="55442250"/>
    <s v="NO"/>
    <x v="14"/>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641-TH-8126-1-Congelamiento recursos 5% proyecto 8126"/>
  </r>
  <r>
    <x v="598"/>
    <x v="458"/>
    <s v="02 - selec. abrev. menor cuantía"/>
    <x v="1"/>
    <s v="03 - contrato de prestacion de servicios"/>
    <s v="NO APLICA"/>
    <n v="0"/>
    <n v="0"/>
    <n v="114350000"/>
    <s v="NO"/>
    <x v="12"/>
    <s v="Paula Ximena Henao Escobar"/>
    <x v="0"/>
    <s v="Subdirector@ de Gestión Corporativa"/>
    <x v="0"/>
    <s v="43191500_x000a_43221500_x000a_43222800_x000a_81161700_x000a_7215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2"/>
    <s v="No Secop"/>
    <s v="20260642-BS-8126-5-Congelamiento recursos 5% proyecto 8126"/>
  </r>
  <r>
    <x v="599"/>
    <x v="458"/>
    <s v="09 - contratación directa"/>
    <x v="0"/>
    <s v="25 - contrato de prestacion de servicios profesionales"/>
    <s v="NO APLICA"/>
    <n v="0"/>
    <n v="0"/>
    <n v="51177500"/>
    <s v="NO"/>
    <x v="15"/>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643-TH-8126-1-Congelamiento recursos 5% proyecto 8126"/>
  </r>
  <r>
    <x v="600"/>
    <x v="458"/>
    <s v="09 - contratación directa"/>
    <x v="0"/>
    <s v="25 - contrato de prestacion de servicios profesionales"/>
    <s v="NO APLICA"/>
    <n v="0"/>
    <n v="0"/>
    <n v="150000000"/>
    <s v="NO"/>
    <x v="16"/>
    <s v="Paula Ximena Henao Escobar"/>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44-TH-8126-9-Congelamiento recursos 5% proyecto 8126"/>
  </r>
  <r>
    <x v="601"/>
    <x v="458"/>
    <s v="09 - contratación directa"/>
    <x v="0"/>
    <s v="25 - contrato de prestacion de servicios profesionales"/>
    <s v="NO APLICA"/>
    <n v="0"/>
    <n v="0"/>
    <n v="41615310"/>
    <s v="NO"/>
    <x v="17"/>
    <s v="Yenire Yohansy Lozano Ascanio"/>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45-TH-8126-9-Congelamiento recursos 5% proyecto 8126"/>
  </r>
  <r>
    <x v="602"/>
    <x v="458"/>
    <s v="09 - contratación directa"/>
    <x v="0"/>
    <s v="25 - contrato de prestacion de servicios profesionales"/>
    <s v="NO APLICA"/>
    <n v="0"/>
    <n v="0"/>
    <n v="24969186"/>
    <s v="NO"/>
    <x v="18"/>
    <s v="Carlos Andres Vargas Puerto"/>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46-TH-8126-9-Congelamiento recursos 5% proyecto 8126"/>
  </r>
  <r>
    <x v="603"/>
    <x v="458"/>
    <s v="09 - contratación directa"/>
    <x v="0"/>
    <s v="25 - contrato de prestacion de servicios profesionales"/>
    <s v="NO APLICA"/>
    <n v="0"/>
    <n v="0"/>
    <n v="96470911"/>
    <s v="NO"/>
    <x v="19"/>
    <s v="Mónica María Pérez Barragán"/>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47-TH-8126-9-Congelamiento recursos 5% proyecto 8126"/>
  </r>
  <r>
    <x v="604"/>
    <x v="458"/>
    <s v="09 - contratación directa"/>
    <x v="0"/>
    <s v="25 - contrato de prestacion de servicios profesionales"/>
    <s v="NO APLICA"/>
    <n v="0"/>
    <n v="0"/>
    <n v="28365368"/>
    <s v="NO"/>
    <x v="20"/>
    <s v="Jose Andres Ponce Caicedo"/>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48-TH-8126-9-Congelamiento recursos 5% proyecto 8126"/>
  </r>
  <r>
    <x v="605"/>
    <x v="458"/>
    <s v="02 - selec. abrev. menor cuantía"/>
    <x v="1"/>
    <s v="17 - contrato de mantenimiento"/>
    <s v="NO APLICA"/>
    <n v="0"/>
    <n v="0"/>
    <n v="71000000"/>
    <s v="NO"/>
    <x v="13"/>
    <s v="Fatima Veronica Quintero Nuñez"/>
    <x v="0"/>
    <s v="Subdirector@ de Gestión Corporativa"/>
    <x v="0"/>
    <s v="72151000;_x000a_72101500;_x000a_72153200;_x000a_ 721540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14"/>
    <s v="No Secop"/>
    <s v="20260649-BS-8126-8-Congelamiento recursos 5% proyecto 8126"/>
  </r>
  <r>
    <x v="606"/>
    <x v="458"/>
    <s v="01 - licitación pública"/>
    <x v="1"/>
    <s v="05 - contrato de obra"/>
    <s v="NO APLICA"/>
    <n v="0"/>
    <n v="0"/>
    <n v="166144100"/>
    <s v="NO"/>
    <x v="13"/>
    <s v="Fatima Veronica Quintero Nuñez"/>
    <x v="0"/>
    <s v="Subdirector@ de Gestión Corporativa"/>
    <x v="0"/>
    <s v="72102900; _x000a_72121400; _x000a_72151700;_x000a_721540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4"/>
    <s v="No Secop"/>
    <s v="20260650-BS-8126-8-Congelamiento recursos 5% proyecto 8126"/>
  </r>
  <r>
    <x v="607"/>
    <x v="458"/>
    <s v="17 - acuerdo marco de precios"/>
    <x v="1"/>
    <s v="03 - contrato de prestacion de servicios"/>
    <s v="NO APLICA"/>
    <n v="0"/>
    <n v="0"/>
    <n v="26250000"/>
    <s v="NO"/>
    <x v="13"/>
    <s v="Fatima Veronica Quintero Nuñez"/>
    <x v="0"/>
    <s v="Subdirector@ de Gestión Corporativa"/>
    <x v="0"/>
    <s v="44121700;_x000a_44121800;_x000a_44121900;_x000a_441220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5"/>
    <s v="No Secop"/>
    <s v="20260651-BS-8126-8-Congelamiento recursos 5% proyecto 8126"/>
  </r>
  <r>
    <x v="608"/>
    <x v="460"/>
    <s v="09 - contratación directa"/>
    <x v="0"/>
    <s v="25 - contrato de prestacion de servicios profesionales"/>
    <s v="ENERO"/>
    <n v="7"/>
    <n v="0"/>
    <n v="553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652-TH-8173-9-SGH - Prestar servicios profesionales en la Subdirección de Gestión Humana, enfocados en el análisis de datos , estadística, gestión financiera  y apoyo a temas de proyección presupuestal en el marco de la estrategia de fortalecimiento institucional. "/>
  </r>
  <r>
    <x v="609"/>
    <x v="461"/>
    <s v="09 - contratación directa"/>
    <x v="0"/>
    <s v="26 - contrato de prestacion de servicios de apoyo a la gestion"/>
    <s v="ENERO"/>
    <n v="7"/>
    <n v="0"/>
    <n v="28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653-TH-8173-9-SGH - 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
  </r>
  <r>
    <x v="610"/>
    <x v="462"/>
    <s v="09 - contratación directa"/>
    <x v="0"/>
    <s v="25 - contrato de prestacion de servicios profesionales"/>
    <s v="ENERO"/>
    <n v="6"/>
    <n v="0"/>
    <n v="45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654-TH-8173-9-SGH - Prestar servicios profesionales en la Subdirección de Gestión Humana, enfocados al ajuste y actualización de los manuales de funciones, y demas documentos administrativos  y operativos de acuerdo a la planta propuesta, en el marco de la estrategia de fortalecimiento y rediseño institucional."/>
  </r>
  <r>
    <x v="611"/>
    <x v="410"/>
    <s v="02 - selec. abrev. menor cuantía"/>
    <x v="1"/>
    <s v="11 - orden de prestacion de servicios"/>
    <s v="MARZO"/>
    <n v="3"/>
    <n v="0"/>
    <n v="400000000"/>
    <s v="NO"/>
    <x v="8"/>
    <s v="William Tovar Segura"/>
    <x v="2"/>
    <s v="Subdirector@ de Gestión del Riesgo"/>
    <x v="0"/>
    <s v="80141900_x000a_90111500_x000a_90111600_x000a_80141600_x000a_80161502"/>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30"/>
    <s v="Si Secop "/>
    <s v="20260655-BS-8173-1-Prestación de servicios como operador logístico, relacionados con la organización, administración y ejecución de las diferentes temáticas que fortalezcan la misionalidad de la entidad a través de la protección de la vida, el medio ambiente y el patrimonio"/>
  </r>
  <r>
    <x v="612"/>
    <x v="463"/>
    <s v="17 - acuerdo marco de precios"/>
    <x v="1"/>
    <s v="03 - contrato de prestacion de servicios"/>
    <s v="FEBRERO"/>
    <n v="3"/>
    <n v="20"/>
    <n v="52231036"/>
    <s v="NO"/>
    <x v="9"/>
    <s v="Fatima Veronica Quintero Nuñez"/>
    <x v="1"/>
    <s v="Subdirector@ de Gestión Corporativa"/>
    <x v="1"/>
    <s v="78102206;"/>
    <s v="No aplica"/>
    <s v="No a"/>
    <s v="l"/>
    <s v="NA"/>
    <s v="NA"/>
    <s v="NA"/>
    <s v="N/A"/>
    <s v="N/A"/>
    <s v="N/A-N/A"/>
    <s v="N/A"/>
    <s v="N/A"/>
    <s v="N/A_N/A"/>
    <s v="N/A-N/A N/A_N/A"/>
    <x v="1"/>
    <x v="1"/>
    <x v="6"/>
    <s v="No Secop"/>
    <s v="20260656-BS-No a-l-Adición No. 2 y prórroga No. 3 al contrato 196 de 2025 que tiene como objeto &quot;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
  </r>
  <r>
    <x v="613"/>
    <x v="464"/>
    <s v="17 - acuerdo marco de precios"/>
    <x v="1"/>
    <s v="08 - contrato de suministro"/>
    <s v="ABRIL"/>
    <n v="10"/>
    <n v="0"/>
    <n v="400000000"/>
    <s v="NO"/>
    <x v="9"/>
    <s v="Fatima Veronica Quintero Nuñez"/>
    <x v="2"/>
    <s v="Subdirector@ de Gestión del Riesgo"/>
    <x v="0"/>
    <s v="23271800- 26111700- 26121500- 26121600- 27111500-27111800-27111900-27112000-27112100-27112800-30101500-3010300-30101700 -30111600-30131500-30151500-30151700-30151800-30161700-30171500-30181500-30181700-30191500-31161500-31162000-31162100-31162100-31162800-31201500-31201600-31211500-31211700-31211900-39101600-39101900-39121300-39121400-39121500-39121700-39122200-39131700-40101500-40141600-40141700-40151600-40171900-40183000-40183100-46181500-46181600-46181900-46182300-46181500 – 46181700"/>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8"/>
    <s v="Si Secop "/>
    <s v="20260657-BS-8173-1-Suministro de materiales, equipos y herramientas para el mejoramiento integral de las instalaciones para la Unidad Administrativa Especial Cuerpo Oficial de Bomberos Bogotá -SGC"/>
  </r>
  <r>
    <x v="614"/>
    <x v="465"/>
    <s v="17 - acuerdo marco de precios"/>
    <x v="1"/>
    <s v="03 - contrato de prestacion de servicios"/>
    <s v="MAYO"/>
    <n v="2"/>
    <n v="0"/>
    <n v="297849512"/>
    <s v="NO"/>
    <x v="9"/>
    <s v="Fatima Veronica Quintero Nuñez"/>
    <x v="0"/>
    <s v="Subdirector@ de Gestión Corporativa"/>
    <x v="0"/>
    <s v="44121700;_x000a_44121800;_x000a_44121900;_x000a_441220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25"/>
    <s v="No Secop"/>
    <s v="20260658-BS-8126-8-Adición y prórroga No. 1 al contrato 466 de 2026 que tiene como objeto &quot; Contratar la prestación del servicio de aseo y cafetería incluido insumos para la Unidad Administrativa Especial Cuerpo Oficial de Bomberos Bogotá -SGC"/>
  </r>
  <r>
    <x v="615"/>
    <x v="466"/>
    <s v="91 - n/a acto administrativo (resolución, decreto, acuerdo, etc.)"/>
    <x v="1"/>
    <s v="12 - resolucion"/>
    <s v="MARZO"/>
    <n v="6"/>
    <n v="0"/>
    <n v="51000000"/>
    <s v="NO"/>
    <x v="5"/>
    <s v="Jose Andres Ponce Caicedo"/>
    <x v="1"/>
    <s v="Subdirector@ de Gestión Corporativa"/>
    <x v="1"/>
    <s v="N/A"/>
    <s v="No aplica"/>
    <s v="No a"/>
    <s v="l"/>
    <s v="NA"/>
    <s v="NA"/>
    <s v="NA"/>
    <s v="N/A"/>
    <s v="N/A"/>
    <s v="N/A-N/A"/>
    <s v="N/A"/>
    <s v="N/A"/>
    <s v="N/A_N/A"/>
    <s v="N/A-N/A N/A_N/A"/>
    <x v="1"/>
    <x v="1"/>
    <x v="6"/>
    <s v="Si Secop "/>
    <s v="20260659-BS-No a-l-SGH - Utilización lista de elegibles CNSC para provisión de vacantes"/>
  </r>
  <r>
    <x v="616"/>
    <x v="467"/>
    <s v="09 - contratación directa"/>
    <x v="0"/>
    <s v="25 - contrato de prestacion de servicios profesionales"/>
    <s v="ABRIL"/>
    <n v="1"/>
    <n v="15"/>
    <n v="105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660-TH-8173-9-SGH - Adición y prórroga al contrato 717-2025 cuyo objeto es&quot;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quot;."/>
  </r>
  <r>
    <x v="617"/>
    <x v="468"/>
    <s v="06 - concurso de méritos abierto"/>
    <x v="1"/>
    <s v="03 - contrato de prestacion de servicios"/>
    <s v="MAYO"/>
    <n v="24"/>
    <n v="0"/>
    <n v="0"/>
    <s v="NO"/>
    <x v="5"/>
    <s v="Jose Andres Ponce Caicedo"/>
    <x v="3"/>
    <s v="Subdirector@ de Gestión Corporativa"/>
    <x v="4"/>
    <n v="84131605"/>
    <s v="No aplica"/>
    <s v="No a"/>
    <s v="l"/>
    <s v="NA"/>
    <s v="NA"/>
    <s v="NA"/>
    <s v="N/A"/>
    <s v="N/A"/>
    <s v="N/A-N/A"/>
    <s v="N/A"/>
    <s v="N/A"/>
    <s v="N/A_N/A"/>
    <s v="N/A-N/A N/A_N/A"/>
    <x v="1"/>
    <x v="1"/>
    <x v="6"/>
    <s v="No Secop"/>
    <s v="20260661-BS-No a-l-SGH -  Seleccionar una administradora de riesgos laborales (ARL) para la prevención, atención de accidentes de trabajo, enfermedades laborales de los funcionarios y contratistas de la Unidad Administrativa Especial Cuerpo Oficial de Bomberos de Bogotá, la asesoría, asistencia técnica del Sistema de Gestión de Seguridad y Salud en el Trabajo, establecida en la normatividad legal vigente de riesgos laborales."/>
  </r>
  <r>
    <x v="618"/>
    <x v="469"/>
    <s v="03 - selec. abrev. subasta inversa"/>
    <x v="1"/>
    <s v="06 - contrato de compraventa"/>
    <s v="JULIO"/>
    <n v="3"/>
    <n v="0"/>
    <n v="0"/>
    <s v="NO"/>
    <x v="7"/>
    <s v="Yenire Yohansy Lozano Ascanio"/>
    <x v="1"/>
    <s v="Subdirector@ de Gestión Corporativa"/>
    <x v="1"/>
    <n v="53102710"/>
    <s v="No aplica"/>
    <s v="No a"/>
    <s v="l"/>
    <s v="NA"/>
    <s v="NA"/>
    <s v="NA"/>
    <s v="N/A"/>
    <s v="N/A"/>
    <s v="N/A-N/A"/>
    <s v="N/A"/>
    <s v="N/A"/>
    <s v="N/A_N/A"/>
    <s v="N/A-N/A N/A_N/A"/>
    <x v="1"/>
    <x v="1"/>
    <x v="19"/>
    <s v="No Secop"/>
    <s v="20260662-BS-No a-l-Adición y prórrroga al contrato 604-2025, cuyo objeto es: &quot;Adquisición de elementos de protección personal (E.P.P.) para la atención de emergencias de la UAE cuerpo oficial de bomberos de Bogotá&quot; lote v. trajes de fontanero&quot;"/>
  </r>
  <r>
    <x v="619"/>
    <x v="470"/>
    <s v="09 - contratación directa"/>
    <x v="0"/>
    <s v="26 - contrato de prestacion de servicios de apoyo a la gestion"/>
    <s v="MARZO"/>
    <n v="1"/>
    <n v="15"/>
    <n v="51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63-TH-8126-9-Adición y prórroga al contrato 692 de 2025 cuyo objeto es: &quot;Brindar apoyo en temas propios de gestión documental de expedientes físicos y de soporte administrativo que se requieran en las actividades desplegadas por la Oficina Jurídica&quot;."/>
  </r>
  <r>
    <x v="620"/>
    <x v="471"/>
    <s v="09 - contratación directa"/>
    <x v="0"/>
    <s v="25 - contrato de prestacion de servicios profesionales"/>
    <s v="MARZO"/>
    <n v="1"/>
    <n v="15"/>
    <n v="165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64-TH-8126-9-Adición y prórroga al contrato 702 de 2025 cuyo objeto es: &quot;Prestar los servicios profesionales jurídicos especializados para apoyar el desarrollo de las funciones de la Oficina Jurídica&quot;"/>
  </r>
  <r>
    <x v="621"/>
    <x v="472"/>
    <s v="09 - contratación directa"/>
    <x v="0"/>
    <s v="25 - contrato de prestacion de servicios profesionales"/>
    <s v="MAYO"/>
    <n v="2"/>
    <n v="0"/>
    <n v="68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65-TH-8126-9-Adición y prórroga al contrato 730 de 2025 cuyo objeto es: &quot;Prestar el servicio de apoyo técnico y operativo a la gestión de los procesos disciplinarios en la etapa de juzgamiento, mediante la ejecución de tareas administrativas, logísticas y de soporte documental en la Oficina Jurídica&quot;"/>
  </r>
  <r>
    <x v="622"/>
    <x v="473"/>
    <s v="09 - contratación directa"/>
    <x v="0"/>
    <s v="26 - contrato de prestacion de servicios de apoyo a la gestion"/>
    <s v="ABRIL"/>
    <n v="2"/>
    <n v="0"/>
    <n v="124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666-TH-8126-9-Adición y prórroga al contrato 689 de 2025 cuyo objeto es: &quot;Prestar los servicios profesionales para apoyar las actividades propias de la gestión contractual a cargo de la Oficina Jurídica, en función de las necesidades identificadas por la entidad y con el propósito de garantizar el cumplimiento de su misionalidad.&quot;"/>
  </r>
  <r>
    <x v="623"/>
    <x v="474"/>
    <s v="09 - contratación directa"/>
    <x v="1"/>
    <s v="24 - contrato de servicio"/>
    <s v="ABRIL"/>
    <n v="2"/>
    <n v="26"/>
    <n v="57246059"/>
    <s v="NO"/>
    <x v="0"/>
    <s v="Paula Ximena Henao Escobar"/>
    <x v="1"/>
    <s v="Subdirector@ de Gestión Corporativa"/>
    <x v="1"/>
    <n v="80111600"/>
    <s v="No aplica"/>
    <s v="No a"/>
    <s v="l"/>
    <s v="NA"/>
    <s v="NA"/>
    <s v="NA"/>
    <s v="N/A"/>
    <s v="N/A"/>
    <s v="N/A-N/A"/>
    <s v="N/A"/>
    <s v="N/A"/>
    <s v="N/A_N/A"/>
    <s v="N/A-N/A N/A_N/A"/>
    <x v="1"/>
    <x v="1"/>
    <x v="6"/>
    <s v="No Secop"/>
    <s v="20260667-BS-No a-l-Adición y prórroga al Contrato No. 363-2025 cuyo objeto es: Contratar los servicios de canales de datos dedicados para la UAE Cuerpo Oficial de Bomberos de Bogotá – TIC"/>
  </r>
  <r>
    <x v="624"/>
    <x v="475"/>
    <s v="01 - licitación pública"/>
    <x v="1"/>
    <s v="06 - contrato de compraventa"/>
    <s v="MARZO"/>
    <n v="12"/>
    <n v="0"/>
    <n v="1166406235"/>
    <s v="NO"/>
    <x v="0"/>
    <s v="Paula Ximena Henao Escobar"/>
    <x v="0"/>
    <s v="Subdirector@ de Gestión Corporativa"/>
    <x v="0"/>
    <s v="43222500; 43231500; 43231501; 43231513; 43232309; 43232907; 43232915; 43233200; 43233203; 43233204; 43233205; 43233400; 43233403; 43233405; 43233415; 43233416; 81111802; 81111808; 81111811; 81111812; 81112201; 81112203; 81112222"/>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Si Secop "/>
    <s v="20260668-BS-8126-7-Contratar la adquisición, renovación, implementación y soporte técnico de soluciones integrales de infraestructura tecnológica, seguridad perimetral, gestión de servicios TI y continuidad del negocio (Cloud &amp; Backup) para la Unidad Administrativa Especial Cuerpo Oficial de Bomberos de Bogotá"/>
  </r>
  <r>
    <x v="625"/>
    <x v="476"/>
    <s v="91 - n/a acto administrativo (resolución, decreto, acuerdo, etc.)"/>
    <x v="1"/>
    <s v="03 - contrato de prestacion de servicios"/>
    <s v="MARZO"/>
    <n v="1"/>
    <n v="0"/>
    <n v="3212500"/>
    <s v="NO"/>
    <x v="0"/>
    <s v="Paula Ximena Henao Escobar"/>
    <x v="0"/>
    <s v="Subdirector@ de Gestión Corporativa"/>
    <x v="5"/>
    <s v="N/A"/>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669-BS-8126-5-Pago pasivo contrato 815 de 2024 cuyo objeto es: &quot;Contratar el servicio de soporte y mantenimiento del sistema de control de acceso para los visitantes y los funcionarios de la U.A.E. Cuerpo Oficial Bomberos de Bogotá&quot;, Otro Si No. 01 de 2025."/>
  </r>
  <r>
    <x v="626"/>
    <x v="477"/>
    <s v="03 - selec. abrev. subasta inversa"/>
    <x v="1"/>
    <s v="06 - contrato de compraventa"/>
    <s v="MARZO"/>
    <n v="0"/>
    <n v="0"/>
    <n v="628000"/>
    <s v="NO"/>
    <x v="9"/>
    <s v="Fatima Veronica Quintero Nuñez"/>
    <x v="2"/>
    <s v="Subdirector@ de Gestión del Riesgo"/>
    <x v="0"/>
    <s v="24131500;_x000a_52141500;_x000a_52151600;_x000a_ 52152000;_x000a_52152300; _x000a_52161500;"/>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6"/>
    <s v="No Secop"/>
    <s v="20260670-BS-8173-1-Adición No. 1 al contrato 709 de 2025 que tiene como objeto “Adquisicion de equipos electrodomésticos para las instalaciones de la UAE Cuerpo Oficial de Bomberos- SGC&quot;"/>
  </r>
  <r>
    <x v="627"/>
    <x v="478"/>
    <s v="09 - contratación directa"/>
    <x v="1"/>
    <s v="09 - convenio interadministrativo"/>
    <s v="JULIO"/>
    <n v="12"/>
    <n v="0"/>
    <n v="500000000"/>
    <s v="NO"/>
    <x v="0"/>
    <s v="Paula Ximena Henao Escobar"/>
    <x v="0"/>
    <s v="Subdirector@ de Gestión Corporativa"/>
    <x v="0"/>
    <s v="81111500; 81111900; 81112200; 43232400; 43231500; 43231500; 81111508; 81111509; 46171600; 81111805"/>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32"/>
    <s v="Si Secop "/>
    <s v="20260671-BS-8126-4-Aunar esfuerzos técnicos, administrativos, financieros y tecnológicos para el diagnóstico, modernización y mejoramiento de la infraestructura tecnológica de la Unidad Administrativa Especial Cuerpo Oficial de Bomberos Bogotá ; el fortalecimiento de las prácticas de ciberseguridad y el acompañamiento integral para la certificación en la norma ISO 27001; la estructuración e implementación de la Arquitectura Empresarial; y el desarrollo e implementación de soluciones tecnológicas colaborativas, de conformidad con los estudios previos y anexo técnico"/>
  </r>
  <r>
    <x v="628"/>
    <x v="197"/>
    <s v="03 - selec. abrev. subasta inversa"/>
    <x v="1"/>
    <s v="08 - contrato de suministro"/>
    <s v="MAYO"/>
    <n v="8"/>
    <n v="0"/>
    <n v="250000000"/>
    <s v="NO"/>
    <x v="6"/>
    <s v="Omer Mauricio Rivera Ruiz"/>
    <x v="2"/>
    <s v="Subdirector@ de Gestión del Riesgo"/>
    <x v="0"/>
    <s v="90101800;90101600;50192700;50112000;50202311;50201709;50161509;50192110;93131602; 50161500; 50192100; 50181900; 501017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7"/>
    <s v="Si Secop "/>
    <s v="20260672-BS-8173-4-Suministro de alimentación e hidratación para el cuerpo operativo en la atención de emergencias, entrenamientos, capacitaciones y actividades de prevención.-SBLG "/>
  </r>
  <r>
    <x v="629"/>
    <x v="479"/>
    <s v="17 - acuerdo marco de precios"/>
    <x v="1"/>
    <s v="01 - orden de compra"/>
    <s v="MARZO"/>
    <n v="3"/>
    <n v="0"/>
    <n v="12111000"/>
    <s v="NO"/>
    <x v="8"/>
    <s v="William Tovar Segura"/>
    <x v="2"/>
    <s v="Subdirector@ de Gestión del Riesgo"/>
    <x v="0"/>
    <s v="60121206,60121000,60121500,6012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33"/>
    <s v="No Secop"/>
    <s v="20260673-BS-8173-1-Adquisición de elementos de apoyo didáctico y pedagógico para actividades, programas y campañas requeridas en la Subdirección de Gestión del Riesgo_SGR”"/>
  </r>
  <r>
    <x v="630"/>
    <x v="480"/>
    <s v="03 - selec. abrev. subasta inversa"/>
    <x v="1"/>
    <s v="03 - contrato de prestacion de servicios"/>
    <s v="ABRIL"/>
    <n v="1"/>
    <n v="0"/>
    <n v="10570481"/>
    <s v="NO"/>
    <x v="0"/>
    <s v="Paula Ximena Henao Escobar"/>
    <x v="0"/>
    <s v="Subdirector@ de Gestión Corporativa"/>
    <x v="0"/>
    <s v="83121700; 83111600; 43221700; 25173100;  81112000; 32101600 "/>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No Secop"/>
    <s v="20260674-BS-8126-4-Adición y prórroga 2 al contrato No. 411 de 2025 cuyo objeto es: &quot;Contratar la prestación del servicio de monitoreo, control y seguimiento satelital a los vehículos de propiedad de la U.A.E. Cuerpo Oficial de Bomberos de Bogotá - TIC&quot;"/>
  </r>
  <r>
    <x v="631"/>
    <x v="481"/>
    <s v="03 - selec. abrev. subasta inversa"/>
    <x v="1"/>
    <s v="08 - contrato de suministro"/>
    <s v="MAYO"/>
    <n v="8"/>
    <n v="0"/>
    <n v="31000000"/>
    <s v="NO"/>
    <x v="6"/>
    <s v="Omer Mauricio Rivera Ruiz"/>
    <x v="2"/>
    <s v="Subdirector@ de Gestión del Riesgo"/>
    <x v="0"/>
    <s v="90101800;90101600;50192700;50112000;50202311;50201709;50161509;50192110;93131602; 50161500; 50192100; 50181900; 501017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7"/>
    <s v="No Secop"/>
    <s v="20260675-BS-8173-4-Adicion y prorroga al contrato 610-2025 cuyo objeto es: &quot;Suministro de alimentación e hidratación para el cuerpo operativo en la atención de emergencias, entrenamientos, capacitaciones y actividades de prevención.-SBLG&quot;"/>
  </r>
  <r>
    <x v="632"/>
    <x v="482"/>
    <s v="03 - selec. abrev. subasta inversa"/>
    <x v="1"/>
    <s v="06 - contrato de compraventa"/>
    <s v="JULIO"/>
    <n v="6"/>
    <n v="0"/>
    <n v="0"/>
    <s v="NO"/>
    <x v="6"/>
    <s v="Omer Mauricio Rivera Ruiz"/>
    <x v="2"/>
    <s v="Subdirector@ de Gestión del Riesgo"/>
    <x v="0"/>
    <n v="46191607"/>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4"/>
    <s v="Si Secop "/>
    <s v="20260677-BS-8173-4-Adquisición de agente encapsulador, para apagar incendios de baterías de iones de litio-SBLG"/>
  </r>
  <r>
    <x v="633"/>
    <x v="483"/>
    <s v="04 - contratación mínima cuantía"/>
    <x v="1"/>
    <s v="08 - contrato de suministro"/>
    <s v="JULIO"/>
    <n v="6"/>
    <n v="0"/>
    <n v="36000000"/>
    <s v="NO"/>
    <x v="6"/>
    <s v="Omer Mauricio Rivera Ruiz"/>
    <x v="2"/>
    <s v="Subdirector@ de Gestión del Riesgo"/>
    <x v="0"/>
    <n v="501927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7"/>
    <s v="Si Secop "/>
    <s v="20260678-BS-8173-4-Contratar el suministro de raciones para la atención de emergencias-SBLG"/>
  </r>
  <r>
    <x v="634"/>
    <x v="484"/>
    <s v="06 - concurso de méritos abierto"/>
    <x v="1"/>
    <s v="04 - contrato de consultoria"/>
    <s v="MAYO"/>
    <n v="1"/>
    <n v="0"/>
    <n v="5972249"/>
    <s v="NO"/>
    <x v="9"/>
    <s v="Fatima Veronica Quintero Nuñez"/>
    <x v="2"/>
    <s v="Subdirector@ de Gestión del Riesgo"/>
    <x v="0"/>
    <s v="81101500;_x000a_80101600"/>
    <s v="8173 10-Realizar 2 documentos de lineamientos técnicos para la construcción de estaciones de bomberos"/>
    <s v="8173"/>
    <s v="1"/>
    <s v="O230117"/>
    <s v="4503"/>
    <n v="20240255"/>
    <s v="08"/>
    <s v="Infraestructura física, mantenimiento y dotación (Sedes construidas, mantenidas reforzadas)"/>
    <s v="08-Infraestructura física, mantenimiento y dotación (Sedes construidas, mantenidas reforzadas)"/>
    <s v="031_"/>
    <s v="Documentos de lineamientos técnicos"/>
    <s v="031__Documentos de lineamientos técnicos"/>
    <s v="08-Infraestructura física, mantenimiento y dotación (Sedes construidas, mantenidas reforzadas) 031__Documentos de lineamientos técnicos"/>
    <x v="15"/>
    <x v="15"/>
    <x v="24"/>
    <s v="No Secop"/>
    <s v="20260679-BS-8173-1-Adición No. 1 al contrato 766 de 2024 que tiene como objeto “Elaboración de estudios y diseños técnicos para la construcción de la estación de bomberos de Ferias B-7 de la UAE Cuerpo Oficial de Bomberos de Bogotá – SGC&quot;"/>
  </r>
  <r>
    <x v="635"/>
    <x v="485"/>
    <s v="01 - licitación pública"/>
    <x v="1"/>
    <s v="05 - contrato de obra"/>
    <s v="JULIO"/>
    <n v="15"/>
    <n v="0"/>
    <n v="1860000000"/>
    <s v="SI"/>
    <x v="9"/>
    <s v="Fatima Veronica Quintero Nuñez"/>
    <x v="2"/>
    <s v="Subdirector@ de Gestión del Riesgo"/>
    <x v="3"/>
    <s v="72121400; 72151700; 72151700; 81101500"/>
    <s v="8173 8-Construir 1 sede de bomberos de la UAECOB"/>
    <s v="8173"/>
    <s v="8"/>
    <s v="O230117"/>
    <s v="4503"/>
    <n v="20240255"/>
    <n v="14"/>
    <s v="Infraestructura física misional construida mantenida y dotada "/>
    <s v="14-Infraestructura física misional construida mantenida y dotada "/>
    <s v="015"/>
    <s v="Estaciones de bomberos construidas"/>
    <s v="015_Estaciones de bomberos construidas"/>
    <s v="14-Infraestructura física misional construida mantenida y dotada  015_Estaciones de bomberos construidas"/>
    <x v="14"/>
    <x v="14"/>
    <x v="24"/>
    <s v="Si Secop "/>
    <s v="20260680-BS-8173-8-Construcción de la estación  Ferias  B-7  UAE Cuerpo Oficial de Bomberos de Bogotá – SGC"/>
  </r>
  <r>
    <x v="636"/>
    <x v="486"/>
    <s v="06 - concurso de méritos abierto"/>
    <x v="1"/>
    <s v="14 - contrato de interventoria"/>
    <s v="JULIO"/>
    <n v="15"/>
    <n v="0"/>
    <n v="240000000"/>
    <s v="SI"/>
    <x v="9"/>
    <s v="Fatima Veronica Quintero Nuñez"/>
    <x v="2"/>
    <s v="Subdirector@ de Gestión del Riesgo"/>
    <x v="3"/>
    <s v="81101500; 80101600; 72121400; 95121700"/>
    <s v="8173 8-Construir 1 sede de bomberos de la UAECOB"/>
    <s v="8173"/>
    <s v="8"/>
    <s v="O230117"/>
    <s v="4503"/>
    <n v="20240255"/>
    <n v="14"/>
    <s v="Infraestructura física misional construida mantenida y dotada "/>
    <s v="14-Infraestructura física misional construida mantenida y dotada "/>
    <s v="015"/>
    <s v="Estaciones de bomberos construidas"/>
    <s v="015_Estaciones de bomberos construidas"/>
    <s v="14-Infraestructura física misional construida mantenida y dotada  015_Estaciones de bomberos construidas"/>
    <x v="14"/>
    <x v="14"/>
    <x v="24"/>
    <s v="Si Secop "/>
    <s v="20260681-BS-8173-8-Interventoría técnica, administrativa, financiera, contable, jurídica, ambiental  y de Seguridad y Salud en el Trabajo para la construcción de la estación de bomberos Ferias B7 UAE Cuerpo Oficial de Bomberos de Bogotá – SGC"/>
  </r>
  <r>
    <x v="637"/>
    <x v="487"/>
    <s v="01 - licitación pública"/>
    <x v="1"/>
    <s v="05 - contrato de obra"/>
    <s v="JULIO"/>
    <n v="10"/>
    <n v="0"/>
    <n v="52700000"/>
    <s v="SI"/>
    <x v="9"/>
    <s v="Fatima Veronica Quintero Nuñez"/>
    <x v="2"/>
    <s v="Subdirector@ de Gestión del Riesgo"/>
    <x v="0"/>
    <s v="72121400; 72151700; 72151700; 811015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682-BS-8173-7-Adecuación de la nueva estación de bomberos de la UAE Cuerpo Oficial de Bomberos de Bogotá – SGC"/>
  </r>
  <r>
    <x v="638"/>
    <x v="488"/>
    <s v="06 - concurso de méritos abierto"/>
    <x v="1"/>
    <s v="14 - contrato de interventoria"/>
    <s v="JULIO"/>
    <n v="10"/>
    <n v="0"/>
    <n v="180000000"/>
    <s v="SI"/>
    <x v="9"/>
    <s v="Fatima Veronica Quintero Nuñez"/>
    <x v="2"/>
    <s v="Subdirector@ de Gestión del Riesgo"/>
    <x v="0"/>
    <s v="81101500; 80101600; 72121400; 951217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683-BS-8173-7-Interventoría técnica, administrativa, financiera, contable, jurídica, ambiental  y de Seguridad y Salud en el Trabajo para la Adecuación de la Nueva Estación de bomberos de la UAE Cuerpo Oficial de Bomberos de Bogotá – SGC"/>
  </r>
  <r>
    <x v="639"/>
    <x v="489"/>
    <s v="01 - licitación pública"/>
    <x v="1"/>
    <s v="05 - contrato de obra"/>
    <s v="JULIO"/>
    <n v="10"/>
    <n v="0"/>
    <n v="385000000"/>
    <s v="NO"/>
    <x v="9"/>
    <s v="Fatima Veronica Quintero Nuñez"/>
    <x v="2"/>
    <s v="Subdirector@ de Gestión del Riesgo"/>
    <x v="0"/>
    <s v="72121400; 72151700; 72151700; 811015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684-BS-8173-7-Realizar la adecuación y mejoramiento de las instalaciones de La Unidad Administrativa Especial Cuerpo Oficial de Bomberos de Bogotá D.C. – SGC.C"/>
  </r>
  <r>
    <x v="640"/>
    <x v="490"/>
    <s v="06 - concurso de méritos abierto"/>
    <x v="1"/>
    <s v="14 - contrato de interventoria"/>
    <s v="JULIO"/>
    <n v="10"/>
    <n v="0"/>
    <n v="17798000"/>
    <s v="NO"/>
    <x v="9"/>
    <s v="Fatima Veronica Quintero Nuñez"/>
    <x v="2"/>
    <s v="Subdirector@ de Gestión del Riesgo"/>
    <x v="0"/>
    <s v="81101500; 80101600; 72121400; 951217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685-BS-8173-7-Interventoría técnica, administrativa, financiera, contable, jurídica, ambiental y de Seguridad y Salud en el Trabajo para realizar la adecuación y mejoramiento de las instalaciones de La Unidad Administrativa Especial Cuerpo Oficial de Bomberos de Bogotá D.C. – SGC."/>
  </r>
  <r>
    <x v="641"/>
    <x v="489"/>
    <s v="01 - licitación pública"/>
    <x v="1"/>
    <s v="05 - contrato de obra"/>
    <s v="JULIO"/>
    <n v="10"/>
    <n v="0"/>
    <n v="500000000"/>
    <s v="NO"/>
    <x v="9"/>
    <s v="Fatima Veronica Quintero Nuñez"/>
    <x v="2"/>
    <s v="Subdirector@ de Gestión del Riesgo"/>
    <x v="3"/>
    <s v="72121400; 72151700; 72151700; 811015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686-BS-8173-7-Realizar la adecuación y mejoramiento de las instalaciones de La Unidad Administrativa Especial Cuerpo Oficial de Bomberos de Bogotá D.C. – SGC.C"/>
  </r>
  <r>
    <x v="642"/>
    <x v="490"/>
    <s v="06 - concurso de méritos abierto"/>
    <x v="1"/>
    <s v="14 - contrato de interventoria"/>
    <s v="JULIO"/>
    <n v="10"/>
    <n v="0"/>
    <n v="232202000"/>
    <s v="NO"/>
    <x v="9"/>
    <s v="Fatima Veronica Quintero Nuñez"/>
    <x v="2"/>
    <s v="Subdirector@ de Gestión del Riesgo"/>
    <x v="3"/>
    <s v="81101500; 80101600; 72121400; 951217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Si Secop "/>
    <s v="20260687-BS-8173-7-Interventoría técnica, administrativa, financiera, contable, jurídica, ambiental y de Seguridad y Salud en el Trabajo para realizar la adecuación y mejoramiento de las instalaciones de La Unidad Administrativa Especial Cuerpo Oficial de Bomberos de Bogotá D.C. – SGC."/>
  </r>
  <r>
    <x v="643"/>
    <x v="491"/>
    <s v="91 - n/a acto administrativo (resolución, decreto, acuerdo, etc.)"/>
    <x v="1"/>
    <s v="12 - resolucion"/>
    <s v="MAYO"/>
    <n v="0"/>
    <n v="0"/>
    <n v="40032337"/>
    <s v="NO"/>
    <x v="9"/>
    <s v="Fatima Veronica Quintero Nuñez"/>
    <x v="2"/>
    <s v="Subdirector@ de Gestión del Riesgo"/>
    <x v="5"/>
    <s v="N/A"/>
    <s v="8173 10-Realizar 2 documentos de lineamientos técnicos para la construcción de estaciones de bomberos"/>
    <s v="8173"/>
    <s v="1"/>
    <s v="O230117"/>
    <s v="4503"/>
    <n v="20240255"/>
    <s v="08"/>
    <s v="Infraestructura física, mantenimiento y dotación (Sedes construidas, mantenidas reforzadas)"/>
    <s v="08-Infraestructura física, mantenimiento y dotación (Sedes construidas, mantenidas reforzadas)"/>
    <s v="031_"/>
    <s v="Documentos de lineamientos técnicos"/>
    <s v="031__Documentos de lineamientos técnicos"/>
    <s v="08-Infraestructura física, mantenimiento y dotación (Sedes construidas, mantenidas reforzadas) 031__Documentos de lineamientos técnicos"/>
    <x v="15"/>
    <x v="15"/>
    <x v="24"/>
    <s v="No Secop"/>
    <s v="20260688-BS-8173-1-Reconocimiento y pago Pasivo Exigible contrato de interventoria No 760 de 2024 suscrito con CONSULTORIA ESTRUCTURAL Y DE CONSTRUCCIO N S A S , cuyo objeto es Interventoría técnica, administrativa, financiera, contable, jurídica y ambiental para la elaboración de estudios y diseños técnicos para la construcción de la estación de Bomberos de Ferias B-7 de la UAE Cuerpo Oficial de Bomberos de Bogotá – SGC Reconoce el valor de $40.032.337"/>
  </r>
  <r>
    <x v="644"/>
    <x v="492"/>
    <s v="91 - n/a acto administrativo (resolución, decreto, acuerdo, etc.)"/>
    <x v="1"/>
    <s v="12 - resolucion"/>
    <s v="MAYO"/>
    <n v="0"/>
    <n v="0"/>
    <n v="135000000"/>
    <s v="NO"/>
    <x v="9"/>
    <s v="Fatima Veronica Quintero Nuñez"/>
    <x v="2"/>
    <s v="Subdirector@ de Gestión del Riesgo"/>
    <x v="5"/>
    <s v="N/A"/>
    <s v="8173 10-Realizar 2 documentos de lineamientos técnicos para la construcción de estaciones de bomberos"/>
    <s v="8173"/>
    <s v="1"/>
    <s v="O230117"/>
    <s v="4503"/>
    <n v="20240255"/>
    <s v="08"/>
    <s v="Infraestructura física, mantenimiento y dotación (Sedes construidas, mantenidas reforzadas)"/>
    <s v="08-Infraestructura física, mantenimiento y dotación (Sedes construidas, mantenidas reforzadas)"/>
    <s v="031_"/>
    <s v="Documentos de lineamientos técnicos"/>
    <s v="031__Documentos de lineamientos técnicos"/>
    <s v="08-Infraestructura física, mantenimiento y dotación (Sedes construidas, mantenidas reforzadas) 031__Documentos de lineamientos técnicos"/>
    <x v="15"/>
    <x v="15"/>
    <x v="24"/>
    <s v="No Secop"/>
    <s v="20260689-BS-8173-1-Reconocimiento y pago Pasivo Exigible contrato de consultoria No 766 de 2024 suscrito con GRUPO M&amp;M CONSULTORIA SAS , cuyo objeto es Elaboración de estudios y diseños técnicos para la construcción de la estación de bomberos de Ferias B-7 de la UAE Cuerpo Oficial de Bomberos de Bogotá – SGC, Reconoce el valor de $135.000.000 "/>
  </r>
  <r>
    <x v="645"/>
    <x v="493"/>
    <s v="91 - n/a acto administrativo (resolución, decreto, acuerdo, etc.)"/>
    <x v="1"/>
    <s v="12 - resolucion"/>
    <s v="MAYO"/>
    <n v="0"/>
    <n v="0"/>
    <n v="10802121"/>
    <s v="NO"/>
    <x v="9"/>
    <s v="Fatima Veronica Quintero Nuñez"/>
    <x v="2"/>
    <s v="Subdirector@ de Gestión del Riesgo"/>
    <x v="5"/>
    <s v="N/A"/>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No Secop"/>
    <s v="20260690-BS-8173-7-Reconocimiento y pago Pasivo Exigible contrato de consultoria No 537 de 2022 suscrito con SOLUCIONES INTEGRALES DE INGENIERIA SA., cuyo objeto es  Interventoría técnica, administrativa, financiera, contable, jurídica y ambiental para la elaboración de estudios y diseños técnicos para la construcción de la estación de Bomberos de Caobos Salazar B-13 de la UAE Cuerpo Oficial de Bomberos de Bogotá – SGC, Reconoce el valor de $11.378.345"/>
  </r>
  <r>
    <x v="646"/>
    <x v="494"/>
    <s v="91 - n/a acto administrativo (resolución, decreto, acuerdo, etc.)"/>
    <x v="1"/>
    <s v="12 - resolucion"/>
    <s v="OCTUBRE"/>
    <n v="0"/>
    <n v="0"/>
    <n v="161794472"/>
    <s v="NO"/>
    <x v="9"/>
    <s v="Fatima Veronica Quintero Nuñez"/>
    <x v="2"/>
    <s v="Subdirector@ de Gestión del Riesgo"/>
    <x v="5"/>
    <s v="N/A"/>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No Secop"/>
    <s v="20260691-BS-8173-7-Reconocimiento y pago Pasivo Exigible FERIAS "/>
  </r>
  <r>
    <x v="647"/>
    <x v="495"/>
    <s v="02 - selec. abrev. menor cuantía"/>
    <x v="1"/>
    <s v="17 - contrato de mantenimiento"/>
    <s v="ABRIL"/>
    <n v="1"/>
    <n v="0"/>
    <n v="20000000"/>
    <s v="NO"/>
    <x v="9"/>
    <s v="Fatima Veronica Quintero Nuñez"/>
    <x v="0"/>
    <s v="Subdirector@ de Gestión Corporativa"/>
    <x v="0"/>
    <s v="72121400;_x000a_72151700;_x000a_72154109;_x000a_95121700;"/>
    <s v="8126 8-Implementar el 100% del programa de mantenimiento a las sedes de Bomberos de Bogotá"/>
    <s v="8126"/>
    <s v="8"/>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14"/>
    <s v="No Secop"/>
    <s v="20260693-BS-8126-8-Adición No. 1 al contrato 538 de 2025 que tiene como objeto “Realizar el mantenimiento preventivo, correctivo de puertas automatizadas para las salas de máquinas de las estaciones de la UAE Cuerpo Oficial de Bomberos-SGC"/>
  </r>
  <r>
    <x v="648"/>
    <x v="496"/>
    <s v="04 - contratación mínima cuantía"/>
    <x v="1"/>
    <s v="06 - contrato de compraventa"/>
    <s v="ABRIL"/>
    <n v="1"/>
    <n v="0"/>
    <n v="14994479"/>
    <s v="NO"/>
    <x v="9"/>
    <s v="Fatima Veronica Quintero Nuñez"/>
    <x v="2"/>
    <s v="Subdirector@ de Gestión del Riesgo"/>
    <x v="0"/>
    <s v="48101800;_x000a_48101915;_x000a_24112601;_x000a_49121509;"/>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34"/>
    <s v="No Secop"/>
    <s v="20260694-BS-8173-1-Adición y prorroga No. 1 al contrato 713 de 2025 que tiene como objeto “Adquisición de elementos de menaje para la UAECOB-SGC&quot;"/>
  </r>
  <r>
    <x v="649"/>
    <x v="245"/>
    <s v="09 - contratación directa"/>
    <x v="0"/>
    <s v="25 - contrato de prestacion de servicios profesionales"/>
    <s v="JULIO"/>
    <n v="7"/>
    <n v="0"/>
    <n v="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695-TH-8173-2-Prestación de servicios profesionales para atender las actividades de seguimiento, verificación y control de los procesos y procedimientos, para el desarrollo de los programas a cargo de la Subdirección Operativa-S.O."/>
  </r>
  <r>
    <x v="650"/>
    <x v="497"/>
    <s v="04 - contratación mínima cuantía"/>
    <x v="1"/>
    <s v="06 - contrato de compraventa"/>
    <s v="JULIO"/>
    <n v="3"/>
    <n v="0"/>
    <n v="48000000"/>
    <s v="NO"/>
    <x v="7"/>
    <s v="Yenire Yohansy Lozano Ascanio"/>
    <x v="2"/>
    <s v="Subdirector@ de Gestión del Riesgo"/>
    <x v="0"/>
    <n v="10101500"/>
    <s v="8173 2-Desarrollar un programa de renovación de equipos, herramientas, accesorios y elementos de protección personal en la UAECOB."/>
    <s v="8173"/>
    <s v="2"/>
    <s v="O230117"/>
    <s v="4503"/>
    <n v="20240255"/>
    <s v="10"/>
    <s v="Servicio de dotación y equipamento para el personal operativo"/>
    <s v="10-Servicio de dotación y equipamento para el personal operativo"/>
    <s v="004"/>
    <s v="Servicio de atención a emergencias y desastres"/>
    <s v="004_Servicio de atención a emergencias y desastres"/>
    <s v="10-Servicio de dotación y equipamento para el personal operativo 004_Servicio de atención a emergencias y desastres"/>
    <x v="9"/>
    <x v="9"/>
    <x v="35"/>
    <s v="Si Secop "/>
    <s v="20260696-BS-8173-2-Adquisición de semovientes caninos para el grupo BRAE, destinados al entrenamiento de búsqueda y localización cinotécnica   para la atención de emergencias de la UAE Cuerpo Oficial de Bomberos de Bogota, s.o."/>
  </r>
  <r>
    <x v="651"/>
    <x v="498"/>
    <s v="03 - selec. abrev. subasta inversa"/>
    <x v="1"/>
    <s v="08 - contrato de suministro"/>
    <s v="AGOSTO"/>
    <n v="2"/>
    <n v="0"/>
    <n v="19000000"/>
    <s v="NO"/>
    <x v="6"/>
    <s v="Omer Mauricio Rivera Ruiz"/>
    <x v="2"/>
    <s v="Subdirector@ de Gestión del Riesgo"/>
    <x v="0"/>
    <s v="39121321;31162800;39121700; 311623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4"/>
    <s v="No Secop"/>
    <s v="20260697-BS-8173-4-Adicion y prorroga al contrato 684-2025 cuyo objeto es: &quot;Suministro de herramientas especializadas, equipos, accesorios y otros elementos de ferretería para garantizar la preparación y atención de emergencias de la U.A.E. Cuerpo Oficial de Bomberos de Bogotá – SBLG&quot;."/>
  </r>
  <r>
    <x v="652"/>
    <x v="499"/>
    <s v="09 - contratación directa"/>
    <x v="1"/>
    <s v="03 - contrato de prestacion de servicios"/>
    <s v="JUNIO"/>
    <n v="4"/>
    <n v="0"/>
    <n v="160000000"/>
    <s v="NO"/>
    <x v="6"/>
    <s v="Omer Mauricio Rivera Ruiz"/>
    <x v="2"/>
    <s v="Subdirector@ de Gestión del Riesgo"/>
    <x v="0"/>
    <n v="72101509"/>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Si Secop "/>
    <s v="20260698-BS-8173-4-Prestación del servicio de mantenimiento preventivo y correctivo de los equipos de respiración autónoma interspiro propiedad de la UAECOB, incluido el suministro de repuestos, insumos mano de obra especializada –SBLG"/>
  </r>
  <r>
    <x v="653"/>
    <x v="200"/>
    <s v="03 - selec. abrev. subasta inversa"/>
    <x v="1"/>
    <s v="03 - contrato de prestacion de servicios"/>
    <s v="MAYO"/>
    <n v="8"/>
    <n v="0"/>
    <n v="34981000"/>
    <s v="NO"/>
    <x v="6"/>
    <s v="Omer Mauricio Rivera Ruiz"/>
    <x v="2"/>
    <s v="Subdirector@ de Gestión del Riesgo"/>
    <x v="0"/>
    <s v="46191506;46191601"/>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4"/>
    <s v="Si Secop "/>
    <s v="20260699-BS-8173-4-Prestar el servicio de  mantenimiento y recarga de extintores, cilindros y tanques de las maquinas extintoras de la UAECOB.  - SBLG"/>
  </r>
  <r>
    <x v="654"/>
    <x v="500"/>
    <s v="09 - contratación directa"/>
    <x v="1"/>
    <s v="13 - orden de servicio"/>
    <s v="MAYO"/>
    <n v="3"/>
    <n v="0"/>
    <n v="50700000"/>
    <s v="NO"/>
    <x v="0"/>
    <s v="Paula Ximena Henao Escobar"/>
    <x v="0"/>
    <s v="Subdirector@ de Gestión Corporativa"/>
    <x v="0"/>
    <s v="43233000;811122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1"/>
    <s v="No Secop"/>
    <s v="20260700-BS-8126-4-Adición y prórroga del contrato 253-2025 cuyo objeto es: Contratar el servicio de soporte y mantenimiento del sistema de gestión documental para la UAE Cuerpo Oficial de Bomberos de Bogotá- TIC."/>
  </r>
  <r>
    <x v="655"/>
    <x v="501"/>
    <s v="09 - contratación directa"/>
    <x v="0"/>
    <s v="25 - contrato de prestacion de servicios profesionales"/>
    <s v="MAYO"/>
    <n v="2"/>
    <n v="0"/>
    <n v="14000000"/>
    <s v="NO"/>
    <x v="2"/>
    <s v="Yenire Yohansy Lozano Ascanio"/>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701-TH-8126-9-Adición y prórroga del Contrato 202-2026 cuyo objeto es: Prestar servicios profesionales jurídicos para apoyar la instrucción y demás actuaciones que deban surtirse en los procesos disciplinarios adelantados por la Oficina de Control Disciplinario Interno."/>
  </r>
  <r>
    <x v="656"/>
    <x v="502"/>
    <s v="17 - acuerdo marco de precios"/>
    <x v="1"/>
    <s v="03 - contrato de prestacion de servicios"/>
    <s v="MAYO"/>
    <n v="12"/>
    <n v="0"/>
    <n v="640816367"/>
    <s v="NO"/>
    <x v="0"/>
    <s v="Paula Ximena Henao Escobar"/>
    <x v="1"/>
    <s v="Subdirector@ de Gestión Corporativa"/>
    <x v="1"/>
    <s v="43231512;81112501"/>
    <s v="No aplica"/>
    <s v="No a"/>
    <s v="l"/>
    <s v="NA"/>
    <s v="NA"/>
    <s v="NA"/>
    <s v="N/A"/>
    <s v="N/A"/>
    <s v="N/A-N/A"/>
    <s v="N/A"/>
    <s v="N/A"/>
    <s v="N/A_N/A"/>
    <s v="N/A-N/A N/A_N/A"/>
    <x v="1"/>
    <x v="1"/>
    <x v="3"/>
    <s v="Si Secop "/>
    <s v="20260703-BS-No a-l-Contratar la adquisición, renovación y  suscripciones de licencia Microsoft y modulos de seguridad y vulnerabilidad para la U.A.E. Cuerpo Oficial de Bomberos de Bogotá - TIC"/>
  </r>
  <r>
    <x v="657"/>
    <x v="503"/>
    <s v="09 - contratación directa"/>
    <x v="1"/>
    <s v="19 - contrato de renovacion de licencias"/>
    <s v="NOVIEMBRE"/>
    <n v="12"/>
    <n v="0"/>
    <n v="64410000"/>
    <s v="NO"/>
    <x v="0"/>
    <s v="Paula Ximena Henao Escobar"/>
    <x v="1"/>
    <s v="Subdirector@ de Gestión Corporativa"/>
    <x v="1"/>
    <n v="81112217"/>
    <s v="No aplica"/>
    <s v="No a"/>
    <s v="l"/>
    <s v="NA"/>
    <s v="NA"/>
    <s v="NA"/>
    <s v="N/A"/>
    <s v="N/A"/>
    <s v="N/A-N/A"/>
    <s v="N/A"/>
    <s v="N/A"/>
    <s v="N/A_N/A"/>
    <s v="N/A-N/A N/A_N/A"/>
    <x v="1"/>
    <x v="1"/>
    <x v="3"/>
    <s v="Si Secop "/>
    <s v="20260704-BS-No a-l-Contratar el servicio de actualización y soporte de licenciamiento ArcGIS para la U.A.E. Cuerpo Oficial de Bomberos de Bogotá.- TIC"/>
  </r>
  <r>
    <x v="658"/>
    <x v="504"/>
    <s v="03 - selec. abrev. subasta inversa"/>
    <x v="1"/>
    <s v="03 - contrato de prestacion de servicios"/>
    <s v="JULIO"/>
    <n v="12"/>
    <n v="0"/>
    <n v="205000000"/>
    <s v="NO"/>
    <x v="0"/>
    <s v="Paula Ximena Henao Escobar"/>
    <x v="1"/>
    <s v="Subdirector@ de Gestión Corporativa"/>
    <x v="1"/>
    <n v="44103100"/>
    <s v="No aplica"/>
    <s v="No a"/>
    <s v="l"/>
    <s v="NA"/>
    <s v="NA"/>
    <s v="NA"/>
    <s v="N/A"/>
    <s v="N/A"/>
    <s v="N/A-N/A"/>
    <s v="N/A"/>
    <s v="N/A"/>
    <s v="N/A_N/A"/>
    <s v="N/A-N/A N/A_N/A"/>
    <x v="1"/>
    <x v="1"/>
    <x v="3"/>
    <s v="Si Secop "/>
    <s v="20260705-BS-No a-l-Suministro de consumibles de impresión para el adecuado funcionamiento de las impresoras destinadas a cada una de las sedes de la UAE Cuerpo Oficial de Bomberos de Bogotá."/>
  </r>
  <r>
    <x v="659"/>
    <x v="505"/>
    <s v="03 - selec. abrev. subasta inversa"/>
    <x v="1"/>
    <s v="19 - contrato de renovacion de licencias"/>
    <s v="OCTUBRE"/>
    <n v="12"/>
    <n v="0"/>
    <n v="70000000"/>
    <s v="NO"/>
    <x v="0"/>
    <s v="Paula Ximena Henao Escobar"/>
    <x v="1"/>
    <s v="Subdirector@ de Gestión Corporativa"/>
    <x v="1"/>
    <n v="43222635"/>
    <s v="No aplica"/>
    <s v="No a"/>
    <s v="l"/>
    <s v="NA"/>
    <s v="NA"/>
    <s v="NA"/>
    <s v="N/A"/>
    <s v="N/A"/>
    <s v="N/A-N/A"/>
    <s v="N/A"/>
    <s v="N/A"/>
    <s v="N/A_N/A"/>
    <s v="N/A-N/A N/A_N/A"/>
    <x v="1"/>
    <x v="1"/>
    <x v="3"/>
    <s v="Si Secop "/>
    <s v="20260706-BS-No a-l-Contratar la renovación de garantía y soporte de fabrica de los equipos activos que hacen parte de la infraestructura tecnológica de la U.A.E. Cuerpo Oficial de Bomberos de Bogotá."/>
  </r>
  <r>
    <x v="660"/>
    <x v="506"/>
    <s v="09 - contratación directa"/>
    <x v="1"/>
    <s v="19 - contrato de renovacion de licencias"/>
    <s v="OCTUBRE"/>
    <n v="12"/>
    <n v="0"/>
    <n v="19462500"/>
    <s v="NO"/>
    <x v="0"/>
    <s v="Paula Ximena Henao Escobar"/>
    <x v="1"/>
    <s v="Subdirector@ de Gestión Corporativa"/>
    <x v="1"/>
    <s v="81112501; 43232102; 43231512; 81111808; 81111805; 81112217"/>
    <s v="No aplica"/>
    <s v="No a"/>
    <s v="l"/>
    <s v="NA"/>
    <s v="NA"/>
    <s v="NA"/>
    <s v="N/A"/>
    <s v="N/A"/>
    <s v="N/A-N/A"/>
    <s v="N/A"/>
    <s v="N/A"/>
    <s v="N/A_N/A"/>
    <s v="N/A-N/A N/A_N/A"/>
    <x v="1"/>
    <x v="1"/>
    <x v="3"/>
    <s v="Si Secop "/>
    <s v="20260707-BS-No a-l-Contratar el servicio de acceso y soporte de la plataforma Wildfire Solution, para el fortalecimiento del los procesos de monitorio de incendios forestales y alertas tempranas de variabilidad climática, en cumplimiento de los objetivos misionales de la U.A.E Cuerpo Oficial de Bomberos"/>
  </r>
  <r>
    <x v="661"/>
    <x v="478"/>
    <s v="09 - contratación directa"/>
    <x v="1"/>
    <s v="09 - convenio interadministrativo"/>
    <s v="JULIO"/>
    <n v="12"/>
    <n v="0"/>
    <n v="345297598"/>
    <s v="NO"/>
    <x v="0"/>
    <s v="Paula Ximena Henao Escobar"/>
    <x v="1"/>
    <s v="Subdirector@ de Gestión Corporativa"/>
    <x v="1"/>
    <s v="81111500; 81111900; 81112200; 43232400; 43231500; 43231500; 81111508; 81111509; 46171600; 81111805"/>
    <s v="No aplica"/>
    <s v="No a"/>
    <s v="l"/>
    <s v="NA"/>
    <s v="NA"/>
    <s v="NA"/>
    <s v="N/A"/>
    <s v="N/A"/>
    <s v="N/A-N/A"/>
    <s v="N/A"/>
    <s v="N/A"/>
    <s v="N/A_N/A"/>
    <s v="N/A-N/A N/A_N/A"/>
    <x v="1"/>
    <x v="1"/>
    <x v="3"/>
    <s v="Si Secop "/>
    <s v="20260709-BS-No a-l-Aunar esfuerzos técnicos, administrativos, financieros y tecnológicos para el diagnóstico, modernización y mejoramiento de la infraestructura tecnológica de la Unidad Administrativa Especial Cuerpo Oficial de Bomberos Bogotá ; el fortalecimiento de las prácticas de ciberseguridad y el acompañamiento integral para la certificación en la norma ISO 27001; la estructuración e implementación de la Arquitectura Empresarial; y el desarrollo e implementación de soluciones tecnológicas colaborativas, de conformidad con los estudios previos y anexo técnico"/>
  </r>
  <r>
    <x v="662"/>
    <x v="507"/>
    <s v="09 - contratación directa"/>
    <x v="0"/>
    <s v="25 - contrato de prestacion de servicios profesionales"/>
    <s v="JULIO"/>
    <n v="7"/>
    <n v="0"/>
    <n v="521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710-TH-8173-2-Prestación de servicios profesionales para realizar  el seguimiento y reporte de las actividades de los programas a cargo  de la Subdirección Operativa, S.O."/>
  </r>
  <r>
    <x v="663"/>
    <x v="508"/>
    <s v="09 - contratación directa"/>
    <x v="0"/>
    <s v="26 - contrato de prestacion de servicios de apoyo a la gestion"/>
    <s v="JULIO"/>
    <n v="5"/>
    <n v="0"/>
    <n v="1642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711-TH-8173-2-Prestar los servicios de apoyo al proceso de comunicaciones en emergencias del centro de coordinación y comunicaciones (c.c.c.), para el desarrollo de los programas a cargo de la Subdirección Operativa-S.O."/>
  </r>
  <r>
    <x v="664"/>
    <x v="509"/>
    <s v="09 - contratación directa"/>
    <x v="0"/>
    <s v="25 - contrato de prestacion de servicios profesionales"/>
    <s v="AGOSTO"/>
    <n v="4"/>
    <n v="15"/>
    <n v="3600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712-TH-8173-1-Prestación de servicios profesionales a la Subdirección Operativa,  en el componente jurídico, para el adecuado alcance de las metas e indicadores asignados, brindando plena aplicación a la normatividad vigente-S.O."/>
  </r>
  <r>
    <x v="665"/>
    <x v="510"/>
    <s v="09 - contratación directa"/>
    <x v="0"/>
    <s v="25 - contrato de prestacion de servicios profesionales"/>
    <s v="AGOSTO"/>
    <n v="5"/>
    <n v="0"/>
    <n v="4000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713-TH-8173-1-Prestar los servicios profesionales para realizar el análisis de información, reportes, documentos técnicos y demás productos relacionados con la atención de emergencias,  de los  programas y metas a cargo de la Subdirección  Operativa-S.O."/>
  </r>
  <r>
    <x v="666"/>
    <x v="511"/>
    <s v="09 - contratación directa"/>
    <x v="0"/>
    <s v="26 - contrato de prestacion de servicios de apoyo a la gestion"/>
    <s v="AGOSTO"/>
    <n v="4"/>
    <n v="15"/>
    <n v="139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714-TH-8173-2-Prestar los servicios de  apoyo para el proceso de comunicaciones en emergencias del centro de coordinación y comunicaciones (c.c.c.), para el desarrollo de los programas a cargo de la Subdirección Operativa-S.O."/>
  </r>
  <r>
    <x v="667"/>
    <x v="442"/>
    <s v="09 - contratación directa"/>
    <x v="0"/>
    <s v="26 - contrato de prestacion de servicios de apoyo a la gestion"/>
    <s v="AGOSTO"/>
    <n v="4"/>
    <n v="0"/>
    <n v="14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715-TH-8173-2-Prestar servicios de apoyo a la gestión en el desarrollo de las actividades y trámites administrativos y operativos relacionados con los procesos que se encuentran a cargo de la Subdirección Operativa de la UAECOB-SO."/>
  </r>
  <r>
    <x v="668"/>
    <x v="512"/>
    <s v="09 - contratación directa"/>
    <x v="0"/>
    <s v="26 - contrato de prestacion de servicios de apoyo a la gestion"/>
    <s v="AGOSTO"/>
    <n v="4"/>
    <n v="0"/>
    <n v="12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16-TH-8173-2-ADICIÓN Y PRÓRROGA AL CONTRATO DE PRESTACIÓN DE SERVICIOS #699-2025, cuyo objeto es: &quot;Prestación de servicios de apoyo al proceso de comunicaciones en emergencias del centro de coordinación y comunicaciones (c.c.c.), para el desarrollo de los programas a cargo de la Subdirección Operativa-S.O.&quot;"/>
  </r>
  <r>
    <x v="669"/>
    <x v="513"/>
    <s v="09 - contratación directa"/>
    <x v="0"/>
    <s v="26 - contrato de prestacion de servicios de apoyo a la gestion"/>
    <s v="SEPTIEMBRE"/>
    <n v="4"/>
    <n v="0"/>
    <n v="14744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717-TH-8173-2-Prestar los servicios de apoyo para el desarrollo de las actividades y trámites administrativos, relacionados con los procesos de la Subdirección Operativa-SO."/>
  </r>
  <r>
    <x v="670"/>
    <x v="514"/>
    <s v="09 - contratación directa"/>
    <x v="0"/>
    <s v="25 - contrato de prestacion de servicios profesionales"/>
    <s v="SEPTIEMBRE"/>
    <n v="3"/>
    <n v="0"/>
    <n v="21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18-TH-8173-2-ADICIÓN Y PRÓRROGA AL CONTRATO DE PRESTACIÓN DE SERVICIOS #446-2026, cuyo objeto es: &quot;Prestar servicios profesionales para apoyar jurídicamente el seguimiento y la revisión de derechos de petición y demás requerimientos, así como en la revisión de documentación referida a procesos de contratación a cargo de la Subdirección Operativa S.O.&quot;"/>
  </r>
  <r>
    <x v="671"/>
    <x v="515"/>
    <s v="09 - contratación directa"/>
    <x v="0"/>
    <s v="25 - contrato de prestacion de servicios profesionales"/>
    <s v="AGOSTO"/>
    <n v="4"/>
    <n v="0"/>
    <n v="206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19-TH-8173-2-ADICIÓN Y PRÓRROGA AL CONTRATO DE PRESTACIÓN DE SERVICIOS # 114-2026, cuyo objeto es: &quot;Prestación de servicios profesionales para brindar el apoyo administrativo de las gestiones  de la Subdirección, así como proyectar las respuestas a las solicitudes de carácter interno o externo para  el desarrollo de los programas a cargo de la Subdirección Operativa-S.O.&quot;"/>
  </r>
  <r>
    <x v="672"/>
    <x v="516"/>
    <s v="09 - contratación directa"/>
    <x v="0"/>
    <s v="25 - contrato de prestacion de servicios profesionales"/>
    <s v="AGOSTO"/>
    <n v="4"/>
    <n v="0"/>
    <n v="328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0-TH-8173-2-ADICIÓN Y PRÓRROGA AL CONTRATO DE PRESTACIÓN DE SERVICIOS # 152-2026, cuyo objeto es: Prestación de servicios profesionales para apoyar las gestiones de carácter contractual en sus diferentes etapas y las gestiones administrativas a cargo, para el desarrollo de los programas de la Subdirección operativa-S.O."/>
  </r>
  <r>
    <x v="673"/>
    <x v="517"/>
    <s v="09 - contratación directa"/>
    <x v="0"/>
    <s v="25 - contrato de prestacion de servicios profesionales"/>
    <s v="AGOSTO"/>
    <n v="4"/>
    <n v="0"/>
    <n v="188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1-TH-8173-2-ADICIÓN Y PRÓRROGA AL CONTRATO DE PRESTACIÓN DE SERVICIOS # 089-2026, cuyo objeto es: &quot;Prestación de servicios profesionales para realizar el seguimiento, verificación, control y diligenciamiento de los requerimientos propios, en los sistemas de información de la Entidad, para el desarrollo de los programas de la Subdirección Operativa-S.O&quot;"/>
  </r>
  <r>
    <x v="674"/>
    <x v="518"/>
    <s v="09 - contratación directa"/>
    <x v="0"/>
    <s v="25 - contrato de prestacion de servicios profesionales"/>
    <s v="AGOSTO"/>
    <n v="4"/>
    <n v="0"/>
    <n v="22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2-TH-8173-2-ADICIÓN Y PRÓRROGA AL CONTRATO DE PRESTACIÓN DE SERVICIOS # 139-2026, cuyo objeto es: &quot;Prestación de servicios profesionales para atender las actividades de bienestar de los caninos y los animales rescatados o recuperados que atiende el grupo BRAE, para el desarrollo de los programas a cargo de la Subdirección Operativa-S.O.&quot;"/>
  </r>
  <r>
    <x v="675"/>
    <x v="519"/>
    <s v="09 - contratación directa"/>
    <x v="0"/>
    <s v="25 - contrato de prestacion de servicios profesionales"/>
    <s v="AGOSTO"/>
    <n v="4"/>
    <n v="0"/>
    <n v="36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3-TH-8173-2-ADICIÓN Y PRÓRROGA AL CONTRATO DE PRESTACIÓN DE SERVICIOS # 148-2026, cuyo objeto es: &quot;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quot;"/>
  </r>
  <r>
    <x v="676"/>
    <x v="520"/>
    <s v="09 - contratación directa"/>
    <x v="0"/>
    <s v="25 - contrato de prestacion de servicios profesionales"/>
    <s v="AGOSTO"/>
    <n v="4"/>
    <n v="0"/>
    <n v="224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4-TH-8173-2-ADICIÓN Y PRÓRROGA AL CONTRATO DE PRESTACIÓN DE SERVICIOS # 188-2026, cuyo objeto es: &quot;Prestación de servicios profesionales para la elaboración, diagramación de piezas gráficas con estilos de textos e informes requeridos frente a los procesos y procedimientos, para el desarrollo de los programas de la Subdirección Operativa-S.O.&quot;"/>
  </r>
  <r>
    <x v="677"/>
    <x v="521"/>
    <s v="09 - contratación directa"/>
    <x v="0"/>
    <s v="25 - contrato de prestacion de servicios profesionales"/>
    <s v="AGOSTO"/>
    <n v="4"/>
    <n v="0"/>
    <n v="36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5-TH-8173-2-ADICIÓN Y PRÓRROGA AL CONTRATO DE PRESTACIÓN DE SERVICIOS # 239-2026, cuyo objeto es: &quot;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quot;"/>
  </r>
  <r>
    <x v="678"/>
    <x v="522"/>
    <s v="09 - contratación directa"/>
    <x v="0"/>
    <s v="25 - contrato de prestacion de servicios profesionales"/>
    <s v="AGOSTO"/>
    <n v="4"/>
    <n v="0"/>
    <n v="288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6-TH-8173-2-ADICIÓN Y PRÓRROGA AL CONTRATO DE PRESTACIÓN DE SERVICIOS # 292-2026, cuyo objeto es: &quot;Prestación de servicios profesionales para la elaboración de informes o documentos técnicos, infografías, reportes y consolidación de indicadores relacionados con los procesos, y procedimientos, para el desarrollo de los programas de la Subdirección Operativa-S.O.&quot;"/>
  </r>
  <r>
    <x v="679"/>
    <x v="523"/>
    <s v="09 - contratación directa"/>
    <x v="0"/>
    <s v="25 - contrato de prestacion de servicios profesionales"/>
    <s v="AGOSTO"/>
    <n v="4"/>
    <n v="0"/>
    <n v="225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7-TH-8173-2-ADICIÓN Y PRÓRROGA AL CONTRATO DE PRESTACIÓN DE SERVICIOS # 260-2026, cuyo objeto es: &quot;Prestación de servicios profesionales para atender las actividades de bienestar de los caninos y los animales rescatados o recuperados que  atiende el grupo BRAE, para el desarrollo de los programas a cargo de la Subdirección Operativa-S.O.&quot;"/>
  </r>
  <r>
    <x v="680"/>
    <x v="524"/>
    <s v="09 - contratación directa"/>
    <x v="0"/>
    <s v="25 - contrato de prestacion de servicios profesionales"/>
    <s v="SEPTIEMBRE"/>
    <n v="3"/>
    <n v="0"/>
    <n v="216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8-TH-8173-2-ADICIÓN Y PRÓRROGA AL CONTRATO DE PRESTACIÓN DE SERVICIOS # 063-2026, cuyo objeto es: &quot;Prestación de servicios profesionales para ejecutar los aspectos jurídicos en las diferentes modalidades de contratación que requiera la Subdirección operativa para el cumplimiento de su misionalidad y de los programas a cargo-S.O.&quot;"/>
  </r>
  <r>
    <x v="681"/>
    <x v="525"/>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29-TH-8173-2-ADICIÓN Y PRÓRROGA AL CONTRATO DE PRESTACIÓN DE SERVICIOS # 053-2026, cuyo objeto es:  &quot;Prestación de servicios para realizar la gestión administrativa requerida en la estación de bomberos asignada, para el desarrollo de los programas a cargo de la Subdirección Operativa-S.O.&quot;"/>
  </r>
  <r>
    <x v="682"/>
    <x v="526"/>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0-TH-8173-2-ADICIÓN Y PRÓRROGA AL CONTRATO DE PRESTACIÓN DE SERVICIOS # 057-2026, cuyo objeto es:  &quot;Prestación de servicios para realizar la gestión administrativa requerida en la estación de bomberos asignada, para el desarrollo de los programas a cargo de la Subdirección Operativa-S.O.&quot;"/>
  </r>
  <r>
    <x v="683"/>
    <x v="527"/>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1-TH-8173-2-ADICIÓN Y PRÓRROGA AL CONTRATO DE PRESTACIÓN DE SERVICIOS # 094-2026, cuyo objeto es:  &quot;Prestación de servicios para realizar la gestión administrativa requerida en la estación de bomberos asignada, para el desarrollo de los programas a cargo de la Subdirección Operativa-S.O.&quot;"/>
  </r>
  <r>
    <x v="684"/>
    <x v="528"/>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2-TH-8173-2-ADICIÓN Y PRÓRROGA AL CONTRATO DE PRESTACIÓN DE SERVICIOS # 062-2026, cuyo objeto es:  &quot;Prestación de servicios para realizar la gestión administrativa requerida en la estación de bomberos asignada, para el desarrollo de los programas a cargo de la Subdirección Operativa-S.O.&quot;"/>
  </r>
  <r>
    <x v="685"/>
    <x v="529"/>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3-TH-8173-2-ADICIÓN Y PRÓRROGA AL CONTRATO DE PRESTACIÓN DE SERVICIOS # 050-2026, cuyo objeto es:  &quot;Prestación de servicios para realizar la gestión administrativa requerida en la estación de bomberos asignada, para el desarrollo de los programas a cargo de la Subdirección Operativa-S.O.&quot;"/>
  </r>
  <r>
    <x v="686"/>
    <x v="530"/>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4-TH-8173-2-ADICIÓN Y PRÓRROGA AL CONTRATO DE PRESTACIÓN DE SERVICIOS # 078-2026, cuyo objeto es:  &quot;Prestación de servicios para realizar la gestión administrativa requerida en la estación de bomberos asignada, para el desarrollo de los programas a cargo de la Subdirección Operativa-S.O.&quot;"/>
  </r>
  <r>
    <x v="687"/>
    <x v="531"/>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5-TH-8173-2-ADICIÓN Y PRÓRROGA AL CONTRATO DE PRESTACIÓN DE SERVICIOS # 160-2026, cuyo objeto es:  &quot;Prestación de servicios para realizar la gestión administrativa requerida en la estación de bomberos asignada, para el desarrollo de los programas a cargo de la Subdirección Operativa-S.O.&quot;"/>
  </r>
  <r>
    <x v="688"/>
    <x v="532"/>
    <s v="09 - contratación directa"/>
    <x v="0"/>
    <s v="26 - contrato de prestacion de servicios de apoyo a la gestion"/>
    <s v="SEPTIEMBRE"/>
    <n v="3"/>
    <n v="0"/>
    <n v="99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6-TH-8173-2-ADICIÓN Y PRÓRROGA AL CONTRATO DE PRESTACIÓN DE SERVICIOS # 092-2026, cuyo objeto es: &quot;Prestación de servicios de apoyo para ejecutar las actividades administrativas, trámite, seguimiento y verificación de solicitudes recibidas en el canal de comunicación de gestión operativa para el desarrollo de los programas de la Subdirección Operativa-S.O.&quot;"/>
  </r>
  <r>
    <x v="689"/>
    <x v="533"/>
    <s v="09 - contratación directa"/>
    <x v="0"/>
    <s v="25 - contrato de prestacion de servicios profesionales"/>
    <s v="SEPTIEMBRE"/>
    <n v="2"/>
    <n v="15"/>
    <n v="1875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7-TH-8173-2-ADICIÓN Y PRÓRROGA AL CONTRATO DE PRESTACIÓN DE SERVICIOS # 098-2026, cuyo objeto es: &quot;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quot;"/>
  </r>
  <r>
    <x v="690"/>
    <x v="534"/>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8-TH-8173-2-ADICIÓN Y PRÓRROGA AL CONTRATO DE PRESTACIÓN DE SERVICIOS # 131-2026, cuyo objeto es:  &quot;Prestación de servicios para realizar la gestión administrativa requerida en la estación de bomberos asignada, para el desarrollo de los programas a cargo de la Subdirección Operativa-S.O.&quot;"/>
  </r>
  <r>
    <x v="691"/>
    <x v="535"/>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39-TH-8173-2-ADICIÓN Y PRÓRROGA AL CONTRATO DE PRESTACIÓN DE SERVICIOS # 117-2026, cuyo objeto es:  &quot;Prestación de servicios para realizar la gestión administrativa requerida en la estación de bomberos asignada, para el desarrollo de los programas a cargo de la Subdirección Operativa-S.O.&quot;"/>
  </r>
  <r>
    <x v="692"/>
    <x v="536"/>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0-TH-8173-2-ADICIÓN Y PRÓRROGA AL CONTRATO DE PRESTACIÓN DE SERVICIOS # 120-2026, cuyo objeto es:  &quot;Prestación de servicios para realizar la gestión administrativa requerida en la estación de bomberos asignada, para el desarrollo de los programas a cargo de la Subdirección Operativa-S.O.&quot;"/>
  </r>
  <r>
    <x v="693"/>
    <x v="537"/>
    <s v="09 - contratación directa"/>
    <x v="0"/>
    <s v="26 - contrato de prestacion de servicios de apoyo a la gestion"/>
    <s v="SEPTIEMBRE"/>
    <n v="3"/>
    <n v="0"/>
    <n v="111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1-TH-8173-2-ADICIÓN Y PRÓRROGA AL CONTRATO DE PRESTACIÓN DE SERVICIOS # 149-2026, cuyo objeto es:   &quot;Prestación de servicios de apoyo para desarrollar y mantener las condiciones básicas de bienestar de los caninos y animales rescatados o recuperados que atiende el grupo BRAE, para la gestión de los programas a cargo de la Subdirección Operativa-S.O.&quot;"/>
  </r>
  <r>
    <x v="694"/>
    <x v="538"/>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2-TH-8173-2-ADICIÓN Y PRÓRROGA AL CONTRATO DE PRESTACIÓN DE SERVICIOS # 211-2026, cuyo objeto es:  &quot;Prestación de servicios para realizar la gestión administrativa requerida en la estación de bomberos asignada, para el desarrollo de los programas a cargo de la Subdirección Operativa-S.O.&quot;"/>
  </r>
  <r>
    <x v="695"/>
    <x v="539"/>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3-TH-8173-2-ADICIÓN Y PRÓRROGA AL CONTRATO DE PRESTACIÓN DE SERVICIOS # 051-2026, cuyo objeto es:  &quot;Prestación de servicios para realizar la gestión administrativa requerida en la estación de bomberos asignada, para el desarrollo de los programas a cargo de la Subdirección Operativa-S.O.&quot;"/>
  </r>
  <r>
    <x v="696"/>
    <x v="540"/>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4-TH-8173-2-ADICIÓN Y PRÓRROGA AL CONTRATO DE PRESTACIÓN DE SERVICIOS # 121-2026, cuyo objeto es:  &quot;Prestación de servicios para realizar la gestión administrativa requerida en la estación de bomberos asignada, para el desarrollo de los programas a cargo de la Subdirección Operativa-S.O.&quot;"/>
  </r>
  <r>
    <x v="697"/>
    <x v="541"/>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5-TH-8173-2-ADICIÓN Y PRÓRROGA AL CONTRATO DE PRESTACIÓN DE SERVICIOS # 105-2026, cuyo objeto es:  &quot;Prestación de servicios para realizar la gestión administrativa requerida en la estación de bomberos asignada, para el desarrollo de los programas a cargo de la Subdirección Operativa-S.O.&quot;"/>
  </r>
  <r>
    <x v="698"/>
    <x v="542"/>
    <s v="09 - contratación directa"/>
    <x v="0"/>
    <s v="26 - contrato de prestacion de servicios de apoyo a la gestion"/>
    <s v="SEPTIEMBRE"/>
    <n v="3"/>
    <n v="0"/>
    <n v="11059473"/>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6-TH-8173-2-ADICIÓN Y PRÓRROGA AL CONTRATO DE PRESTACIÓN DE SERVICIOS # 208-2026, cuyo objeto es: &quot;Prestación de servicios de apoyo para desarrollar y mantener las condiciones básicas de bienestar de los caninos y animales rescatados o recuperados que atiende el grupo BRAE, para la gestión de los programas a cargo de la Subdirección Operativa-S.O.&quot;"/>
  </r>
  <r>
    <x v="699"/>
    <x v="543"/>
    <s v="09 - contratación directa"/>
    <x v="0"/>
    <s v="26 - contrato de prestacion de servicios de apoyo a la gestion"/>
    <s v="SEPTIEMBRE"/>
    <n v="3"/>
    <n v="0"/>
    <n v="9852984"/>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7-TH-8173-2-ADICIÓN Y PRÓRROGA AL CONTRATO DE PRESTACIÓN DE SERVICIOS # 217-2026, cuyo objeto es:  &quot;Prestación de servicios para la gestión administrativa y documental realizando los reportes requeridos para el desarrollo de los programas a cargo de la Subdirección Operativa-S.O.&quot;"/>
  </r>
  <r>
    <x v="700"/>
    <x v="544"/>
    <s v="09 - contratación directa"/>
    <x v="0"/>
    <s v="26 - contrato de prestacion de servicios de apoyo a la gestion"/>
    <s v="SEPTIEMBRE"/>
    <n v="3"/>
    <n v="0"/>
    <n v="897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8-TH-8173-2-ADICIÓN Y PRÓRROGA AL CONTRATO DE PRESTACIÓN DE SERVICIOS # 256-2026, cuyo objeto es:  &quot;Prestación de servicios para realizar la gestión administrativa requerida en la estación de bomberos asignada, para el desarrollo de los programas a cargo de la Subdirección Operativa-S.O.&quot;"/>
  </r>
  <r>
    <x v="701"/>
    <x v="545"/>
    <s v="09 - contratación directa"/>
    <x v="0"/>
    <s v="26 - contrato de prestacion de servicios de apoyo a la gestion"/>
    <s v="OCTUBRE"/>
    <n v="2"/>
    <n v="0"/>
    <n v="598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49-TH-8173-2-ADICIÓN Y PRÓRROGA AL CONTRATO DE PRESTACIÓN DE SERVICIOS # 345-2026, cuyo objeto es:  &quot;Prestación de servicios para realizar la gestión administrativa requerida en la estación de bomberos asignada, para el desarrollo de los programas a cargo de la Subdirección Operativa-S.O.&quot;"/>
  </r>
  <r>
    <x v="702"/>
    <x v="546"/>
    <s v="09 - contratación directa"/>
    <x v="0"/>
    <s v="26 - contrato de prestacion de servicios de apoyo a la gestion"/>
    <s v="OCTUBRE"/>
    <n v="2"/>
    <n v="0"/>
    <n v="62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50-TH-8173-2-ADICIÓN Y PRÓRROGA AL CONTRATO DE PRESTACIÓN DE SERVICIOS # 101-2026, cuyo objeto es: Prestación de servicios de apoyo al proceso de comunicaciones en emergencias del centro de coordinación y comunicaciones (c.c.c.), para el desarrollo de los programas a cargo de la Subdirección Operativa-S.O."/>
  </r>
  <r>
    <x v="703"/>
    <x v="547"/>
    <s v="09 - contratación directa"/>
    <x v="0"/>
    <s v="26 - contrato de prestacion de servicios de apoyo a la gestion"/>
    <s v="OCTUBRE"/>
    <n v="2"/>
    <n v="0"/>
    <n v="62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51-TH-8173-2-ADICIÓN Y PRÓRROGA AL CONTRATO DE PRESTACIÓN DE SERVICIOS # 132-2026, cuyo objeto es: Prestación de servicios de apoyo al proceso de comunicaciones en emergencias del centro de coordinación y comunicaciones (c.c.c.), para el desarrollo de los programas a cargo de la Subdirección Operativa-S.O."/>
  </r>
  <r>
    <x v="704"/>
    <x v="548"/>
    <s v="09 - contratación directa"/>
    <x v="0"/>
    <s v="26 - contrato de prestacion de servicios de apoyo a la gestion"/>
    <s v="OCTUBRE"/>
    <n v="1"/>
    <n v="0"/>
    <n v="31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52-TH-8173-2-ADICIÓN Y PRÓRROGA AL CONTRATO DE PRESTACIÓN DE SERVICIOS # 134-2026, cuyo objeto es: Prestación de servicios de apoyo al proceso de comunicaciones en emergencias del centro de coordinación y comunicaciones (c.c.c.), para el desarrollo de los programas a cargo de la Subdirección Operativa-S.O."/>
  </r>
  <r>
    <x v="705"/>
    <x v="549"/>
    <s v="09 - contratación directa"/>
    <x v="0"/>
    <s v="26 - contrato de prestacion de servicios de apoyo a la gestion"/>
    <s v="OCTUBRE"/>
    <n v="2"/>
    <n v="0"/>
    <n v="62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53-TH-8173-2-ADICIÓN Y PRÓRROGA AL CONTRATO DE PRESTACIÓN DE SERVICIOS # 135-2026, cuyo objeto es: Prestación de servicios de apoyo al proceso de comunicaciones en emergencias del centro de coordinación y comunicaciones (c.c.c.), para el desarrollo de los programas a cargo de la Subdirección Operativa-S.O."/>
  </r>
  <r>
    <x v="706"/>
    <x v="550"/>
    <s v="09 - contratación directa"/>
    <x v="0"/>
    <s v="26 - contrato de prestacion de servicios de apoyo a la gestion"/>
    <s v="OCTUBRE"/>
    <n v="2"/>
    <n v="0"/>
    <n v="62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No Secop"/>
    <s v="20260754-TH-8173-2-ADICIÓN Y PRÓRROGA AL CONTRATO DE PRESTACIÓN DE SERVICIOS # 175-2026, cuyo objeto es: Prestación de servicios de apoyo al proceso de comunicaciones en emergencias del centro de coordinación y comunicaciones (c.c.c.), para el desarrollo de los programas a cargo de la Subdirección Operativa-S.O."/>
  </r>
  <r>
    <x v="707"/>
    <x v="551"/>
    <s v="03 - selec. abrev. subasta inversa"/>
    <x v="1"/>
    <s v="08 - contrato de suministro"/>
    <s v="MAYO"/>
    <n v="12"/>
    <n v="0"/>
    <n v="15000000"/>
    <s v="NO"/>
    <x v="6"/>
    <s v="Omer Mauricio Rivera Ruiz"/>
    <x v="2"/>
    <s v="Subdirector@ de Gestión del Riesgo"/>
    <x v="0"/>
    <n v="251725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2"/>
    <s v="No Secop"/>
    <s v="20260755-BS-8173-4-Adición y prórroga del Contrato 732-2025 cuyo objeto “Prestar el servicio de instalación, alineación, balanceo y conexos, incluyendo el suministro de llantas a los vehículos del parque automotor de la U.A.E. Cuerpo Oficial de Bomberos de Bogotá - SBLG.”"/>
  </r>
  <r>
    <x v="708"/>
    <x v="552"/>
    <s v="04 - contratación mínima cuantía"/>
    <x v="1"/>
    <s v="03 - contrato de prestacion de servicios"/>
    <s v="MAYO"/>
    <n v="12"/>
    <n v="0"/>
    <n v="1569006"/>
    <s v="NO"/>
    <x v="6"/>
    <s v="Omer Mauricio Rivera Ruiz"/>
    <x v="1"/>
    <s v="Subdirector@ de Gestión Corporativa"/>
    <x v="1"/>
    <n v="78181505"/>
    <s v="No aplica"/>
    <s v="No a"/>
    <s v="l"/>
    <s v="NA"/>
    <s v="NA"/>
    <s v="NA"/>
    <s v="N/A"/>
    <s v="N/A"/>
    <s v="N/A-N/A"/>
    <s v="N/A"/>
    <s v="N/A"/>
    <s v="N/A_N/A"/>
    <s v="N/A-N/A N/A_N/A"/>
    <x v="1"/>
    <x v="1"/>
    <x v="6"/>
    <s v="No Secop"/>
    <s v="20260756-BS-No a-l-Adición y prórroga del Contrato 467 de 2025, cuyo objeto “Contratar el servicio de revisión técnico mecánica y de emisión de gases contaminantes para los vehículos que forman parte del parque automotor de la Unidad Administrativa Especial Cuerpo Oficial de Bomberos de Bogotá - UAECOB-SBLG”"/>
  </r>
  <r>
    <x v="709"/>
    <x v="553"/>
    <s v="09 - contratación directa"/>
    <x v="0"/>
    <s v="25 - contrato de prestacion de servicios profesionales"/>
    <s v="MAYO"/>
    <n v="3"/>
    <n v="0"/>
    <n v="150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757-TH-8126-1-Adición y prórroga al Contrato 678 de 2025 con objeto &quot;Prestación de servicios profesionales a la gestión en la Dirección para el acompañamiento en las labores administrativas en asuntos de comunicaciones y prensa de la UAECOB&quot;"/>
  </r>
  <r>
    <x v="710"/>
    <x v="554"/>
    <s v="02 - selec. abrev. menor cuantía"/>
    <x v="1"/>
    <s v="03 - contrato de prestacion de servicios"/>
    <s v="MAYO"/>
    <n v="4"/>
    <n v="0"/>
    <n v="150000000"/>
    <s v="NO"/>
    <x v="5"/>
    <s v="Jose Andres Ponce Caicedo"/>
    <x v="1"/>
    <s v="Subdirector@ de Gestión Corporativa"/>
    <x v="1"/>
    <s v="85121503;85121603;85121604;85121608;85121610;85121611;85121612;85121702;85122201"/>
    <s v="No aplica"/>
    <s v="No a"/>
    <s v="l"/>
    <s v="NA"/>
    <s v="NA"/>
    <s v="NA"/>
    <s v="N/A"/>
    <s v="N/A"/>
    <s v="N/A-N/A"/>
    <s v="N/A"/>
    <s v="N/A"/>
    <s v="N/A_N/A"/>
    <s v="N/A-N/A N/A_N/A"/>
    <x v="1"/>
    <x v="1"/>
    <x v="6"/>
    <s v="No Secop"/>
    <s v="20260758-BS-No a-l-Adición y Prórroga CONTRATO DE PRESTACION DE SERVICIOS 560 DE 2025 cuyo objeto es &quot;SGH -Contratar la realización de los exámenes Médicos Ocupacionales para el personal de la UAE Cuerpo Oficial de Bomberos de Bogotá&quot;"/>
  </r>
  <r>
    <x v="711"/>
    <x v="555"/>
    <s v="02 - selec. abrev. menor cuantía"/>
    <x v="1"/>
    <s v="03 - contrato de prestacion de servicios"/>
    <s v="JUNIO"/>
    <n v="6"/>
    <n v="0"/>
    <n v="200000000"/>
    <s v="NO"/>
    <x v="5"/>
    <s v="Jose Andres Ponce Caicedo"/>
    <x v="2"/>
    <s v="Subdirector@ de Gestión del Riesgo"/>
    <x v="0"/>
    <s v="86101600, 86101700, 86101800, 86111600, 86141500,  86121800, 80111500,86131800, 86101711"/>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9"/>
    <s v="Si Secop "/>
    <s v="20260759-BS-8173-9-SGH - Prestar los servicios de capacitación, formación y entrenamiento mediante la realización de cursos para soporte operacional, dirigidos al personal operativo y a los grupos especializados de la UAE del Cuerpo Oficial de Bomberos Bogotá, con el fin de fortalecer las competencias técnicas y la capacidad de respuesta ante emergencias, de conformidad con las necesidades institucionales."/>
  </r>
  <r>
    <x v="712"/>
    <x v="556"/>
    <s v="09 - contratación directa"/>
    <x v="0"/>
    <s v="25 - contrato de prestacion de servicios profesionales"/>
    <s v="ENERO"/>
    <n v="2"/>
    <n v="0"/>
    <n v="10322174"/>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760-TH-8126-9-Adición y prórroga No. 1 al contrato 315 de 2026 que tiene como objeto &quot; Prestación de servicios profesionales para la implementación, consolidación, seguimiento y reporte de los lineamientos ambientales establecidos en el Plan Institucional de Gestión Ambiental (PIGA) en cada una de las sedes de la UAE Cuerpo Oficial de Bomberos Bogotá-SGC."/>
  </r>
  <r>
    <x v="713"/>
    <x v="465"/>
    <s v="17 - acuerdo marco de precios"/>
    <x v="1"/>
    <s v="03 - contrato de prestacion de servicios"/>
    <s v="MAYO"/>
    <n v="2"/>
    <n v="0"/>
    <n v="32733508"/>
    <s v="NO"/>
    <x v="9"/>
    <s v="Fatima Veronica Quintero Nuñez"/>
    <x v="1"/>
    <s v="Subdirector@ de Gestión Corporativa"/>
    <x v="1"/>
    <s v="44121700;_x000a_44121800;_x000a_44121900;_x000a_44122000;"/>
    <s v="No aplica"/>
    <s v="No a"/>
    <s v="l"/>
    <s v="NA"/>
    <s v="NA"/>
    <s v="NA"/>
    <s v="N/A"/>
    <s v="N/A"/>
    <s v="N/A-N/A"/>
    <s v="N/A"/>
    <s v="N/A"/>
    <s v="N/A_N/A"/>
    <s v="N/A-N/A N/A_N/A"/>
    <x v="1"/>
    <x v="1"/>
    <x v="6"/>
    <s v="No Secop"/>
    <s v="20260761-BS-No a-l-Adición y prórroga No. 1 al contrato 466 de 2026 que tiene como objeto &quot; Contratar la prestación del servicio de aseo y cafetería incluido insumos para la Unidad Administrativa Especial Cuerpo Oficial de Bomberos Bogotá -SGC"/>
  </r>
  <r>
    <x v="714"/>
    <x v="557"/>
    <s v="03 - selec. abrev. subasta inversa"/>
    <x v="1"/>
    <s v="06 - contrato de compraventa"/>
    <s v="JUNIO"/>
    <n v="1"/>
    <n v="0"/>
    <n v="11474832"/>
    <s v="NO"/>
    <x v="9"/>
    <s v="Fatima Veronica Quintero Nuñez"/>
    <x v="2"/>
    <s v="Subdirector@ de Gestión del Riesgo"/>
    <x v="0"/>
    <s v="72154000;_x000a_55121900;_x000a_60121400;_x000a_52101500;_x000a_55121700;"/>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36"/>
    <s v="No Secop"/>
    <s v="20260762-BS-8173-1-Adición No. 1  prórroga No. 3 al contrato 703 de 2025 con objeto&quot; Adquisición de elementos para el fortalecimiento de la imagen institucional y la identidad visual de la UAECOB-SGC."/>
  </r>
  <r>
    <x v="715"/>
    <x v="558"/>
    <s v="03 - selec. abrev. subasta inversa"/>
    <x v="1"/>
    <s v="06 - contrato de compraventa"/>
    <s v="MAYO"/>
    <n v="1"/>
    <n v="0"/>
    <n v="47790000"/>
    <s v="NO"/>
    <x v="9"/>
    <s v="Fatima Veronica Quintero Nuñez"/>
    <x v="2"/>
    <s v="Subdirector@ de Gestión del Riesgo"/>
    <x v="0"/>
    <s v="56101500; _x000a_56101700; _x000a_56101900; _x000a_56111500; _x000a_48101800;_x000a_48101915;_x000a_24112601;_x000a_49121509;"/>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7"/>
    <s v="No Secop"/>
    <s v="20260763-BS-8173-1-Adición No. 1 prórroga No. 3 al contrato 721 de 2025 con objeto &quot;Adquisición de mobiliario y elementos para la dotación de las instalaciones de la UAE Cuerpo Oficial de Bomberos Bogotá- SGC."/>
  </r>
  <r>
    <x v="716"/>
    <x v="559"/>
    <s v="91 - n/a acto administrativo (resolución, decreto, acuerdo, etc.)"/>
    <x v="1"/>
    <s v="12 - resolucion"/>
    <s v="MAYO"/>
    <n v="0"/>
    <n v="0"/>
    <n v="11378345"/>
    <s v="NO"/>
    <x v="9"/>
    <s v="Fatima Veronica Quintero Nuñez"/>
    <x v="2"/>
    <s v="Subdirector@ de Gestión del Riesgo"/>
    <x v="5"/>
    <s v="N/A"/>
    <s v="8173 7-Adecuar 4 Sedes de la UAECOB"/>
    <s v="8173"/>
    <s v="7"/>
    <s v="O230117"/>
    <s v="4503"/>
    <n v="20240255"/>
    <s v="08"/>
    <s v="Infraestructura física, mantenimiento y dotación (Sedes construidas, mantenidas reforzadas)"/>
    <s v="08-Infraestructura física, mantenimiento y dotación (Sedes construidas, mantenidas reforzadas)"/>
    <s v="031_"/>
    <s v="Documentos de lineamientos técnicos"/>
    <s v="031__Documentos de lineamientos técnicos"/>
    <s v="08-Infraestructura física, mantenimiento y dotación (Sedes construidas, mantenidas reforzadas) 031__Documentos de lineamientos técnicos"/>
    <x v="15"/>
    <x v="15"/>
    <x v="18"/>
    <s v="No Secop"/>
    <s v="20260764-BS-8173-7-Reconocimiento y pago Pasivo Exigible contrato de consultoria No 569 de 2023 suscrito con INGENIERIA DE BOMBAS Y PLANTAS S.A.S.,  cuyo objeto es Mantenimiento correctivo y/o preventivo, suministros y repuestos de los equipos hidroneumáticos, motobombas eléctricas, bombas sumergibles, tableros de control y fuerza y demás equipos de bombeo instalados en las estaciones de bomberos de la UAE Cuerpo oficial de Bomberos -SGC,"/>
  </r>
  <r>
    <x v="717"/>
    <x v="560"/>
    <s v="04 - contratación mínima cuantía"/>
    <x v="1"/>
    <s v="06 - contrato de compraventa"/>
    <s v="JULIO"/>
    <n v="3"/>
    <n v="0"/>
    <n v="20000000"/>
    <s v="NO"/>
    <x v="8"/>
    <s v="William Tovar Segura"/>
    <x v="2"/>
    <s v="Subdirector@ de Gestión del Riesgo"/>
    <x v="0"/>
    <s v="27112001, 27112074,27112000,27112027,46181500,46181701"/>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14"/>
    <s v="Si Secop "/>
    <s v="20260765-BS-8173-1-Adquisición de herramientas, equipo y accesorios para el desarrollo de actividades de reduccion del riesgo adelantados por la Subdirección de Gestión del Riesgo_SGR"/>
  </r>
  <r>
    <x v="718"/>
    <x v="561"/>
    <s v="09 - contratación directa"/>
    <x v="1"/>
    <s v="13 - orden de servicio"/>
    <s v="AGOSTO"/>
    <n v="12"/>
    <n v="0"/>
    <n v="60013535"/>
    <s v="NO"/>
    <x v="0"/>
    <s v="Paula Ximena Henao Escobar"/>
    <x v="1"/>
    <s v="Subdirector@ de Gestión Corporativa"/>
    <x v="1"/>
    <s v="43233000;81112200"/>
    <s v="No aplica"/>
    <s v="No a"/>
    <s v="l"/>
    <s v="NA"/>
    <s v="NA"/>
    <s v="NA"/>
    <s v="N/A"/>
    <s v="N/A"/>
    <s v="N/A-N/A"/>
    <s v="N/A"/>
    <s v="N/A"/>
    <s v="N/A_N/A"/>
    <s v="N/A-N/A N/A_N/A"/>
    <x v="1"/>
    <x v="1"/>
    <x v="3"/>
    <s v="Si Secop "/>
    <s v="20260766-BS-No a-l-Contratar el servicio de soporte y mantenimiento del sistema de gestión documental  para la U.A.E. Cuerpo Oficial de Bomberos de Bogotá- TIC"/>
  </r>
  <r>
    <x v="719"/>
    <x v="562"/>
    <s v="09 - contratación directa"/>
    <x v="0"/>
    <s v="25 - contrato de prestacion de servicios profesionales"/>
    <s v="JULIO"/>
    <n v="5"/>
    <n v="9"/>
    <n v="2915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767-TH-8126-4-Prestar servicios profesionales para apoyar la gestión, seguimiento y fortalecimiento de los servicios tecnológicos que respaldan el funcionamiento institucional en las sedes y puntos de atención de la U.A.E. Cuerpo Oficial de Bomberos de Bogotá D.C., a cargo del Área de Tecnologías de la Información y las Comunicaciones."/>
  </r>
  <r>
    <x v="720"/>
    <x v="563"/>
    <s v="09 - contratación directa"/>
    <x v="0"/>
    <s v="25 - contrato de prestacion de servicios profesionales"/>
    <s v="JULIO"/>
    <n v="6"/>
    <n v="22"/>
    <n v="54466667"/>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768-TH-8126-4-Prestar servicios profesionales para apoyar la revisión, seguimiento y fortalecimiento funcional del Sistema Integrado de Administración de Personal – SIAP, a cargo del Área de Tecnologías de la Información y las Comunicaciones de la U.A.E. Cuerpo Oficial de Bomberos de Bogotá"/>
  </r>
  <r>
    <x v="721"/>
    <x v="564"/>
    <s v="09 - contratación directa"/>
    <x v="0"/>
    <s v="25 - contrato de prestacion de servicios profesionales"/>
    <s v="NOVIEMBRE"/>
    <n v="1"/>
    <n v="23"/>
    <n v="1378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69-TH-8126-5-Adición y prórroga al contrato No. 01 de 2026 cuyo objeto es: &quot;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quot;"/>
  </r>
  <r>
    <x v="722"/>
    <x v="565"/>
    <s v="09 - contratación directa"/>
    <x v="0"/>
    <s v="25 - contrato de prestacion de servicios profesionales"/>
    <s v="AGOSTO"/>
    <n v="3"/>
    <n v="0"/>
    <n v="21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70-TH-8126-4-Adición y prórroga al contrato No. 84 de 2026 cuyo objeto es: 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
  </r>
  <r>
    <x v="723"/>
    <x v="566"/>
    <s v="09 - contratación directa"/>
    <x v="0"/>
    <s v="26 - contrato de prestacion de servicios de apoyo a la gestion"/>
    <s v="JULIO"/>
    <n v="5"/>
    <n v="15"/>
    <n v="24695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771-TH-8126-4-Prestar servicios de apoyo a la gestión para acompañar la revisión, organización y validación de información asociada a las herramientas tecnológicas a cargo del Área de Tecnologías de la Información y las Comunicaciones de la U.A.E. Cuerpo Oficial de Bomberos de Bogotá."/>
  </r>
  <r>
    <x v="724"/>
    <x v="567"/>
    <s v="09 - contratación directa"/>
    <x v="0"/>
    <s v="25 - contrato de prestacion de servicios profesionales"/>
    <s v="AGOSTO"/>
    <n v="3"/>
    <n v="0"/>
    <n v="150000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72-TH-8126-4-Adición y prórroga al contrato No. 90 de 2026 cuyo objeto es: Prestar los servicios profesionales en apoyo a la estructuración e implementación, de las herramientas misionales, creadas como soporte a los procesos y procedimientos de la U.A.E. Cuerpo Oficial de Bomberos de Bogotá."/>
  </r>
  <r>
    <x v="725"/>
    <x v="568"/>
    <s v="09 - contratación directa"/>
    <x v="0"/>
    <s v="25 - contrato de prestacion de servicios profesionales"/>
    <s v="AGOSTO"/>
    <n v="4"/>
    <n v="21"/>
    <n v="24256700"/>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773-TH-8126-4-Prestar servicios profesionales para apoyar el seguimiento, fortalecimiento y mejora funcional de las herramientas misionales que sirven de soporte a los procesos y procedimientos de la U.A.E. Cuerpo Oficial de Bomberos de Bogotá."/>
  </r>
  <r>
    <x v="726"/>
    <x v="569"/>
    <s v="09 - contratación directa"/>
    <x v="0"/>
    <s v="26 - contrato de prestacion de servicios de apoyo a la gestion"/>
    <s v="AGOSTO"/>
    <n v="4"/>
    <n v="22"/>
    <n v="18933333"/>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774-TH-8126-5-Prestar servicios de apoyo a la gestión para atender, registrar y hacer seguimiento a los requerimientos de soporte técnico asociados a los servicios tecnológicos del Área de Tecnologías de la Información y las Comunicaciones de la U.A.E. Cuerpo Oficial de Bomberos de Bogotá."/>
  </r>
  <r>
    <x v="727"/>
    <x v="570"/>
    <s v="09 - contratación directa"/>
    <x v="0"/>
    <s v="25 - contrato de prestacion de servicios profesionales"/>
    <s v="NOVIEMBRE"/>
    <n v="1"/>
    <n v="3"/>
    <n v="8580000"/>
    <s v="NO"/>
    <x v="0"/>
    <s v="Paula Ximena Henao Escobar"/>
    <x v="0"/>
    <s v="Subdirector@ de Gestión Corporativa"/>
    <x v="0"/>
    <n v="80111600"/>
    <s v="8126 6-Formular e Implementar 1 Plan Estratégico de Tecnologías de la Información y Transformación Digital de la UAECOB."/>
    <s v="8126"/>
    <s v="6"/>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75-TH-8126-6-Adición y prórroga al contrato No. 158 de 2026 cuyo objeto es: Prestar servicios profesionales para apoyar la implementación, seguimiento y fortalecimiento del Sistema de Gestión de Seguridad de la Información (SGSI) y de la política de Gobierno Digital de la UAE Cuerpo Oficial de Bomberos de Bogotá"/>
  </r>
  <r>
    <x v="728"/>
    <x v="571"/>
    <s v="09 - contratación directa"/>
    <x v="0"/>
    <s v="25 - contrato de prestacion de servicios profesionales"/>
    <s v="NOVIEMBRE"/>
    <n v="1"/>
    <n v="11"/>
    <n v="1025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76-TH-8126-5-Adición y prórroga al contrato No. 85 de 2026 cuyo objeto es: Prestar servicios profesionales, orientados al fortalecimiento de los procesos de planeación, estructuración, revisión, trámite y seguimiento de la gestión contractual y administrativa del área de tecnología de la información y las comunicaciones de la U.A.E Cuerpo Oficial de Bomberos de Bogotá D.C."/>
  </r>
  <r>
    <x v="729"/>
    <x v="572"/>
    <s v="09 - contratación directa"/>
    <x v="0"/>
    <s v="25 - contrato de prestacion de servicios profesionales"/>
    <s v="DICIEMBRE"/>
    <n v="0"/>
    <n v="26"/>
    <n v="676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77-TH-8126-5-Adición y prórroga al contrato No. 374 de 2026 cuyo objeto es: 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
  </r>
  <r>
    <x v="730"/>
    <x v="573"/>
    <s v="09 - contratación directa"/>
    <x v="0"/>
    <s v="25 - contrato de prestacion de servicios profesionales"/>
    <s v="DICIEMBRE"/>
    <n v="0"/>
    <n v="25"/>
    <n v="4583333"/>
    <s v="NO"/>
    <x v="0"/>
    <s v="Paula Ximena Henao Escobar"/>
    <x v="0"/>
    <s v="Subdirector@ de Gestión Corporativa"/>
    <x v="0"/>
    <n v="80111600"/>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78-TH-8126-7-Adición y prórroga al contrato No. 118 de 2026 cuyo objeto es: 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
  </r>
  <r>
    <x v="731"/>
    <x v="574"/>
    <s v="09 - contratación directa"/>
    <x v="0"/>
    <s v="25 - contrato de prestacion de servicios profesionales"/>
    <s v="NOVIEMBRE"/>
    <n v="1"/>
    <n v="18"/>
    <n v="1248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79-TH-8126-5-Adición y prórroga al contrato No. 10 de 2026 cuyo objeto es: 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
  </r>
  <r>
    <x v="732"/>
    <x v="575"/>
    <s v="09 - contratación directa"/>
    <x v="0"/>
    <s v="25 - contrato de prestacion de servicios profesionales"/>
    <s v="DICIEMBRE"/>
    <n v="0"/>
    <n v="12"/>
    <n v="22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80-TH-8126-5-Adicion y prórroga al contrato No. 36 de 2026 cuyo objeto es: Prestar servicios profesionales orientados al fortalecimiento, administración y soporte de los sistemas, plataformas, infraestructura tecnológica y servicios informáticos a cargo de la Dirección de Tics de la U.A.E Cuerpo Oficial de Bomberos de Bogotá D.C"/>
  </r>
  <r>
    <x v="733"/>
    <x v="576"/>
    <s v="09 - contratación directa"/>
    <x v="0"/>
    <s v="26 - contrato de prestacion de servicios de apoyo a la gestion"/>
    <s v="DICIEMBRE"/>
    <n v="0"/>
    <n v="22"/>
    <n v="2933333"/>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81-TH-8126-5-Adicion y prorroga al contrato No. 156 de 2026 cuyo objeto es: Prestar los servicios de apoyo a la gestión para desarrollar actividades de soporte técnico nivel (1 y 2) que requiera el área de Tecnologías de la Información y las Comunicaciones de la U.A.E. Cuerpo Oficial de Bomberos Bogotá"/>
  </r>
  <r>
    <x v="734"/>
    <x v="577"/>
    <s v="09 - contratación directa"/>
    <x v="0"/>
    <s v="25 - contrato de prestacion de servicios profesionales"/>
    <s v="DICIEMBRE"/>
    <n v="0"/>
    <n v="22"/>
    <n v="5720000"/>
    <s v="NO"/>
    <x v="0"/>
    <s v="Paula Ximena Henao Escobar"/>
    <x v="0"/>
    <s v="Subdirector@ de Gestión Corporativa"/>
    <x v="0"/>
    <n v="80111600"/>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82-TH-8126-7-Adición y prórroga al contrato No. 240 de 2026 cuyo objeto es:  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
  </r>
  <r>
    <x v="735"/>
    <x v="578"/>
    <s v="09 - contratación directa"/>
    <x v="0"/>
    <s v="25 - contrato de prestacion de servicios profesionales"/>
    <s v="NOVIEMBRE"/>
    <n v="1"/>
    <n v="5"/>
    <n v="6021167"/>
    <s v="NO"/>
    <x v="0"/>
    <s v="Paula Ximena Henao Escobar"/>
    <x v="0"/>
    <s v="Subdirector@ de Gestión Corporativa"/>
    <x v="0"/>
    <n v="80111600"/>
    <s v="8126 4-Administrar, soportar y mantener el 100% del servicio de Herramientas de Colaboración y sistemas de información."/>
    <s v="8126"/>
    <s v="4"/>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83-TH-8126-4-Adición y prórroga al contrato No. 247 de 2026 cuyo objeto es: 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
  </r>
  <r>
    <x v="736"/>
    <x v="22"/>
    <s v="09 - contratación directa"/>
    <x v="0"/>
    <s v="25 - contrato de prestacion de servicios profesionales"/>
    <s v="DICIEMBRE"/>
    <n v="0"/>
    <n v="15"/>
    <n v="4200000"/>
    <s v="NO"/>
    <x v="0"/>
    <s v="Paula Ximena Henao Escobar"/>
    <x v="0"/>
    <s v="Subdirector@ de Gestión Corporativa"/>
    <x v="0"/>
    <n v="80111600"/>
    <s v="8126 5-Desarrollar el 100% de las acciones asociadas al fortalecimiento de la infraestructura tecnológica y de comunicaciones de la UAECOB"/>
    <s v="8126"/>
    <s v="5"/>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No Secop"/>
    <s v="20260784-TH-8126-5-Adición y prórroga al contrato No. 17 de 2026 cuyo objeto es: Prestar servicios profesionales en la administración y gestión de la infraestructura de redes y comunicaciones de la entidad, garantizando su operatividad, disponibilidad y seguridad de la infraestructura tecnológica a cargo del área de Tecnologías de la Información y las Comunicaciones."/>
  </r>
  <r>
    <x v="737"/>
    <x v="579"/>
    <s v="09 - contratación directa"/>
    <x v="0"/>
    <s v="25 - contrato de prestacion de servicios profesionales"/>
    <s v="JULIO"/>
    <n v="5"/>
    <n v="4"/>
    <n v="30800000"/>
    <s v="NO"/>
    <x v="0"/>
    <s v="Paula Ximena Henao Escobar"/>
    <x v="0"/>
    <s v="Subdirector@ de Gestión Corporativa"/>
    <x v="0"/>
    <n v="80111600"/>
    <s v="8126 7-Actualizar e implementar el 100% del Plan Anual de Seguridad y Privacidad de la Información."/>
    <s v="8126"/>
    <s v="7"/>
    <s v="O230117"/>
    <s v="4599"/>
    <n v="20240207"/>
    <s v="11"/>
    <s v="Infraestructura Tecnológica   (Sistemas de Información y Tecnologia)"/>
    <s v="11-Infraestructura Tecnológica   (Sistemas de Información y Tecnologia)"/>
    <s v="007"/>
    <s v="Servicios tecnológicos"/>
    <s v="007_Servicios tecnológicos"/>
    <s v="11-Infraestructura Tecnológica   (Sistemas de Información y Tecnologia) 007_Servicios tecnológicos"/>
    <x v="0"/>
    <x v="0"/>
    <x v="0"/>
    <s v="Si Secop "/>
    <s v="20260785-TH-8126-7-Prestar servicios profesionales jurídicos al Área de Tecnologías de la Información y las Comunicaciones de la U.A.E. Cuerpo Oficial de Bomberos de Bogotá, para apoyar la planeación, revisión y gestión contractual de los procesos a cargo del área."/>
  </r>
  <r>
    <x v="738"/>
    <x v="580"/>
    <s v="09 - contratación directa"/>
    <x v="0"/>
    <s v="25 - contrato de prestacion de servicios profesionales"/>
    <s v="SEPTIEMBRE"/>
    <n v="3"/>
    <n v="18"/>
    <n v="24624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787-TH-8126-9-Adición y prórroga al contrato 335 de 2026 cuyo objeto es: &quot;Prestar servicios profesionales para apoyar en la estructuración de las acciones de mejora, elaboración de informes y soporte de las funciones administrativas y de mejora&quot;"/>
  </r>
  <r>
    <x v="739"/>
    <x v="581"/>
    <s v="09 - contratación directa"/>
    <x v="0"/>
    <s v="25 - contrato de prestacion de servicios profesionales"/>
    <s v="OCTUBRE "/>
    <n v="4"/>
    <n v="0"/>
    <n v="2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789-TH-8173-1-Adicion y prorroga cto 032-2026 Prestar servicios profesionales para apoyar la planeación y gestión de las  estrategias de reducción y/o conocimiento del riesgo  para la Subdirección de Gestión del Riesgo._SGR"/>
  </r>
  <r>
    <x v="740"/>
    <x v="582"/>
    <s v="09 - contratación directa"/>
    <x v="0"/>
    <s v="25 - contrato de prestacion de servicios profesionales"/>
    <s v="SEPTIEMBRE"/>
    <n v="3"/>
    <n v="0"/>
    <n v="15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790-TH-8173-1-Adicion y prorroga cto 167-2026  Prestar servicios profesionales en  los componentes tecnológicos e informáticos relacionados con los aspectos misionales de la Subdirección de Gestión del Riesgo._SGR"/>
  </r>
  <r>
    <x v="741"/>
    <x v="263"/>
    <s v="09 - contratación directa"/>
    <x v="0"/>
    <s v="25 - contrato de prestacion de servicios profesionales"/>
    <s v="SEPTIEMBRE"/>
    <n v="4"/>
    <n v="0"/>
    <n v="2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791-TH-8173-1-Prestar servicios profesionales en la gestión misional mediante el  análisis y seguimiento financiero de la Subdirección de Gestión del Riesgo_SGR"/>
  </r>
  <r>
    <x v="742"/>
    <x v="583"/>
    <s v="09 - contratación directa"/>
    <x v="0"/>
    <s v="25 - contrato de prestacion de servicios profesionales"/>
    <s v="OCTUBRE "/>
    <n v="2"/>
    <n v="0"/>
    <n v="1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792-TH-8173-1-Adicion y prorroga cto 047-2026 Prestar servicios profesionales para la gestión misional  mediante la estructuración y seguimiento de procesos contractuales y asuntos jurídicos de la Subdirección de Gestión del Riesgo_SGR"/>
  </r>
  <r>
    <x v="743"/>
    <x v="584"/>
    <s v="09 - contratación directa"/>
    <x v="0"/>
    <s v="25 - contrato de prestacion de servicios profesionales"/>
    <s v="DICIEMBRE"/>
    <n v="2"/>
    <n v="0"/>
    <n v="1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793-TH-8173-1-Adicion y prorroga cto 350-2026 Prestar servicios profesionales para la gestión misional en sus componentes técnico, administrativo y financiero de la Subdirección de Gestión del Riesgo_SGR. "/>
  </r>
  <r>
    <x v="744"/>
    <x v="585"/>
    <s v="09 - contratación directa"/>
    <x v="0"/>
    <s v="25 - contrato de prestacion de servicios profesionales"/>
    <s v="OCTUBRE "/>
    <n v="3"/>
    <n v="0"/>
    <n v="273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794-TH-8173-1-Adicion y prorroga cto 038-2026 Prestar servicios profesionales  liderando las actividades del proceso de inspecciones técnicas de la subdireccion de gestion del riesgo.._SGR"/>
  </r>
  <r>
    <x v="745"/>
    <x v="586"/>
    <s v="09 - contratación directa"/>
    <x v="0"/>
    <s v="25 - contrato de prestacion de servicios profesionales"/>
    <s v="OCTUBRE "/>
    <n v="2"/>
    <n v="0"/>
    <n v="1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795-TH-8173-1-Adicion y prorroga cto 219-2026 Prestar  servicios profesionales en las actividades relacionadas con la emision de conceptos a cargo de la Subdirección de Gestión del Riesgo._SGR"/>
  </r>
  <r>
    <x v="746"/>
    <x v="587"/>
    <s v="09 - contratación directa"/>
    <x v="0"/>
    <s v="25 - contrato de prestacion de servicios profesionales"/>
    <s v="OCTUBRE "/>
    <n v="2"/>
    <n v="0"/>
    <n v="10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796-TH-8173-1-Adicion y prorroga cto 104-2026 Prestar  servicios profesionales en las actividades relacionadas con la emision de conceptos a cargo de la Subdirección de Gestión del Riesgo._SGR"/>
  </r>
  <r>
    <x v="747"/>
    <x v="588"/>
    <s v="09 - contratación directa"/>
    <x v="0"/>
    <s v="25 - contrato de prestacion de servicios profesionales"/>
    <s v="SEPTIEMBRE"/>
    <n v="3"/>
    <n v="0"/>
    <n v="1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797-TH-8173-1-Adicion y prorroga cto 048-2026 Prestarservicios profesionales en las actividades relacionadas con la emision de conceptos a cargo de la Subdirección de Gestión del Riesgo._SGR"/>
  </r>
  <r>
    <x v="748"/>
    <x v="589"/>
    <s v="09 - contratación directa"/>
    <x v="0"/>
    <s v="25 - contrato de prestacion de servicios profesionales"/>
    <s v="SEPTIEMBRE"/>
    <n v="2"/>
    <n v="15"/>
    <n v="15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798-TH-8173-1-Adicion y prorroga cto 244-2026 Prestarservicios profesionales en las actividades relacionadas con la emision de conceptos a cargo de la Subdirección de Gestión del Riesgo._SGR"/>
  </r>
  <r>
    <x v="749"/>
    <x v="590"/>
    <s v="09 - contratación directa"/>
    <x v="0"/>
    <s v="25 - contrato de prestacion de servicios profesionales"/>
    <s v="SEPTIEMBRE"/>
    <n v="2"/>
    <n v="15"/>
    <n v="15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799-TH-8173-1-Adicion y prorroga cto 349-2026 Prestarservicios profesionales en las actividades relacionadas con la emision de conceptos a cargo de la Subdirección de Gestión del Riesgo._SGR"/>
  </r>
  <r>
    <x v="750"/>
    <x v="591"/>
    <s v="09 - contratación directa"/>
    <x v="0"/>
    <s v="25 - contrato de prestacion de servicios profesionales"/>
    <s v="NOVIEMBRE"/>
    <n v="1"/>
    <n v="0"/>
    <n v="7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0-TH-8173-1-Adicion y prorroga cto 238-2026 Prestarservicios profesionales en las actividades relacionadas con la emision de conceptos a cargo de la Subdirección de Gestión del Riesgo._SGR"/>
  </r>
  <r>
    <x v="751"/>
    <x v="592"/>
    <s v="09 - contratación directa"/>
    <x v="0"/>
    <s v="25 - contrato de prestacion de servicios profesionales"/>
    <s v="NOVIEMBRE"/>
    <n v="1"/>
    <n v="0"/>
    <n v="7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1-TH-8173-1-Adicion y prorroga cto 346-2026 Prestarservicios profesionales en las actividades relacionadas con la emision de conceptos a cargo de la Subdirección de Gestión del Riesgo._SGR"/>
  </r>
  <r>
    <x v="752"/>
    <x v="593"/>
    <s v="09 - contratación directa"/>
    <x v="0"/>
    <s v="26 - contrato de prestacion de servicios de apoyo a la gestion"/>
    <s v="NOVIEMBRE"/>
    <n v="1"/>
    <n v="0"/>
    <n v="45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2-TH-8173-1-Adicion y prorroga cto 248-2026 Prestar  servicios de apoyo tecnico para realizar las inspecciones relacionadas con la emision de conceptos a cargo de la Subdirección de Gestión del Riesgo._SGR"/>
  </r>
  <r>
    <x v="753"/>
    <x v="594"/>
    <s v="09 - contratación directa"/>
    <x v="0"/>
    <s v="26 - contrato de prestacion de servicios de apoyo a la gestion"/>
    <s v="NOVIEMBRE"/>
    <n v="2"/>
    <n v="0"/>
    <n v="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3-TH-8173-1-Adicion y prorroga cto 106-2026 Prestar  servicios de apoyo tecnico para realizar las inspecciones relacionadas con la emision de conceptos a cargo de la Subdirección de Gestión del Riesgo._SGR"/>
  </r>
  <r>
    <x v="754"/>
    <x v="595"/>
    <s v="09 - contratación directa"/>
    <x v="0"/>
    <s v="26 - contrato de prestacion de servicios de apoyo a la gestion"/>
    <s v="SEPTIEMBRE"/>
    <n v="2"/>
    <n v="0"/>
    <n v="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4-TH-8173-1-Adicion y prorroga cto 043-2026 Prestar  servicios de apoyo tecnico para realizar las inspecciones relacionadas con la emision de conceptos a cargo de la Subdirección de Gestión del Riesgo._SGR"/>
  </r>
  <r>
    <x v="755"/>
    <x v="596"/>
    <s v="09 - contratación directa"/>
    <x v="0"/>
    <s v="26 - contrato de prestacion de servicios de apoyo a la gestion"/>
    <s v="NOVIEMBRE"/>
    <n v="1"/>
    <n v="0"/>
    <n v="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5-TH-8173-1-Adicion y prorroga cto 274-2026 Prestar  servicios de apoyo tecnico para realizar las inspecciones relacionadas con la emision de conceptos a cargo de la Subdirección de Gestión del Riesgo._SGR"/>
  </r>
  <r>
    <x v="756"/>
    <x v="597"/>
    <s v="09 - contratación directa"/>
    <x v="0"/>
    <s v="26 - contrato de prestacion de servicios de apoyo a la gestion"/>
    <s v="OCTUBRE "/>
    <n v="1"/>
    <n v="0"/>
    <n v="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6-TH-8173-1-Adicion y prorroga cto 183-2026 Prestar  servicios de apoyo tecnico para realizar las inspecciones relacionadas con la emision de conceptos a cargo de la Subdirección de Gestión del Riesgo._SGR"/>
  </r>
  <r>
    <x v="757"/>
    <x v="598"/>
    <s v="09 - contratación directa"/>
    <x v="0"/>
    <s v="26 - contrato de prestacion de servicios de apoyo a la gestion"/>
    <s v="OCTUBRE "/>
    <n v="2"/>
    <n v="0"/>
    <n v="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7-TH-8173-1-Adicion y prorroga cto 184-2026 Prestar  servicios de apoyo tecnico para realizar las inspecciones relacionadas con la emision de conceptos a cargo de la Subdirección de Gestión del Riesgo._SGR"/>
  </r>
  <r>
    <x v="758"/>
    <x v="599"/>
    <s v="09 - contratación directa"/>
    <x v="0"/>
    <s v="26 - contrato de prestacion de servicios de apoyo a la gestion"/>
    <s v="OCTUBRE "/>
    <n v="1"/>
    <n v="0"/>
    <n v="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8-TH-8173-1-Adicion y prorroga cto 447-2026  Prestar  servicios de apoyo tecnico para realizar las inspecciones relacionadas con la emision de conceptos a cargo de la Subdirección de Gestión del Riesgo._SGR"/>
  </r>
  <r>
    <x v="759"/>
    <x v="600"/>
    <s v="09 - contratación directa"/>
    <x v="0"/>
    <s v="26 - contrato de prestacion de servicios de apoyo a la gestion"/>
    <s v="OCTUBRE "/>
    <n v="3"/>
    <n v="0"/>
    <n v="1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09-TH-8173-1-Adicion y prorroga cto 441-2026 Prestar  servicios de apoyo tecnico para realizar las inspecciones relacionadas con la emision de conceptos a cargo de la Subdirección de Gestión del Riesgo._SGR"/>
  </r>
  <r>
    <x v="760"/>
    <x v="601"/>
    <s v="09 - contratación directa"/>
    <x v="0"/>
    <s v="25 - contrato de prestacion de servicios profesionales"/>
    <s v="SEPTIEMBRE"/>
    <n v="3"/>
    <n v="0"/>
    <n v="21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10-TH-8173-1-Adicion y prorroga cto 246-2026 Prestar servicios profesionales para la gestión misional  mediante la estructuración y seguimiento de procesos contractuales y asuntos jurídicos de la Subdirección de Gestión del Riesgo_SGR"/>
  </r>
  <r>
    <x v="761"/>
    <x v="602"/>
    <s v="09 - contratación directa"/>
    <x v="0"/>
    <s v="25 - contrato de prestacion de servicios profesionales"/>
    <s v="OCTUBRE "/>
    <n v="3"/>
    <n v="0"/>
    <n v="165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11-TH-8173-6-Adicion y prorroga cto 376-2026 Prestar servicios profesionales en las actividades de monitoreo del riesgo para la Subdirección de Gestión del Riesgo._SGR"/>
  </r>
  <r>
    <x v="762"/>
    <x v="603"/>
    <s v="09 - contratación directa"/>
    <x v="0"/>
    <s v="25 - contrato de prestacion de servicios profesionales"/>
    <s v="OCTUBRE "/>
    <n v="4"/>
    <n v="0"/>
    <n v="2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812-TH-8173-1- Prestar servicios profesionales liderando las actividades de Programas y Campañas de Prevención para la Subdirección de Gestión del Riesgo._SGR"/>
  </r>
  <r>
    <x v="763"/>
    <x v="604"/>
    <s v="09 - contratación directa"/>
    <x v="0"/>
    <s v="25 - contrato de prestacion de servicios profesionales"/>
    <s v="OCTUBRE "/>
    <n v="3"/>
    <n v="0"/>
    <n v="18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13-TH-8173-1-Adicion y prorroga cto 174-2026  Prestar servicios profesionales en las actividades de Programas y Campañas de Prevención para la Subdirección de Gestión del Riesgo._SGR"/>
  </r>
  <r>
    <x v="764"/>
    <x v="605"/>
    <s v="09 - contratación directa"/>
    <x v="0"/>
    <s v="25 - contrato de prestacion de servicios profesionales"/>
    <s v="AGOSTO"/>
    <n v="6"/>
    <n v="0"/>
    <n v="30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814-TH-8173-5-  Prestar  servicios profesionales  en las actividades de proyeccion e innovacion para la Subdirección de Gestión del Riesgo._SGR"/>
  </r>
  <r>
    <x v="765"/>
    <x v="283"/>
    <s v="09 - contratación directa"/>
    <x v="0"/>
    <s v="25 - contrato de prestacion de servicios profesionales"/>
    <s v="SEPTIEMBRE"/>
    <n v="5"/>
    <n v="0"/>
    <n v="30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Si Secop "/>
    <s v="20260815-TH-8173-5-Prestar  servicios profesionales  en las actividades de proyeccion e innovacion para la Subdirección de Gestión del Riesgo._SGR"/>
  </r>
  <r>
    <x v="766"/>
    <x v="606"/>
    <s v="09 - contratación directa"/>
    <x v="0"/>
    <s v="25 - contrato de prestacion de servicios profesionales"/>
    <s v="SEPTIEMBRE"/>
    <n v="4"/>
    <n v="0"/>
    <n v="1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816-TH-8173-1- Prestar servicios de apoyo en las actividades de Programas y Campañas de Prevención para la Subdirección de Gestión del Riesgo. _SGR"/>
  </r>
  <r>
    <x v="767"/>
    <x v="607"/>
    <s v="09 - contratación directa"/>
    <x v="0"/>
    <s v="25 - contrato de prestacion de servicios profesionales"/>
    <s v="SEPTIEMBRE"/>
    <n v="2"/>
    <n v="0"/>
    <n v="110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17-TH-8173-6-Adicion y prorroga cto 187-2026 Prestar servicios profesionales en las actividades de monitoreo del riesgo para la Subdirección de Gestión del Riesgo._SGR"/>
  </r>
  <r>
    <x v="768"/>
    <x v="608"/>
    <s v="02 - selec. abrev. menor cuantía"/>
    <x v="1"/>
    <s v="03 - contrato de prestacion de servicios"/>
    <s v="JUNIO"/>
    <n v="1"/>
    <n v="0"/>
    <n v="80000000"/>
    <s v="NO"/>
    <x v="9"/>
    <s v="Fatima Veronica Quintero Nuñez"/>
    <x v="2"/>
    <s v="Subdirector@ de Gestión del Riesgo"/>
    <x v="0"/>
    <s v="72151800;_x000a_72151500;_x000a_73152100;"/>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14"/>
    <s v="No Secop"/>
    <s v="20260818-BS-8173-1-Adición No.1 y prórroga No.2 al contrato 723 de 2025 que tiene como objeto “Actualización de las transferencias, repuestos y redes de la infraestructura de las Plantas Eléctricas de las edificaciones de la Unidad Administrativa Especial del Cuerpo Oficial de Bomberos Bogotá D.C -SGC"/>
  </r>
  <r>
    <x v="769"/>
    <x v="465"/>
    <s v="17 - acuerdo marco de precios"/>
    <x v="1"/>
    <s v="03 - contrato de prestacion de servicios"/>
    <s v="MAYO"/>
    <n v="2"/>
    <n v="0"/>
    <n v="52960812"/>
    <s v="NO"/>
    <x v="9"/>
    <s v="Fatima Veronica Quintero Nuñez"/>
    <x v="1"/>
    <s v="Subdirector@ de Gestión Corporativa"/>
    <x v="1"/>
    <s v="44121700;_x000a_44121800;_x000a_44121900;_x000a_44122000;"/>
    <s v="No aplica"/>
    <s v="No a"/>
    <s v="l"/>
    <s v="NA"/>
    <s v="NA"/>
    <s v="NA"/>
    <s v="N/A"/>
    <s v="N/A"/>
    <s v="N/A-N/A"/>
    <s v="N/A"/>
    <s v="N/A"/>
    <s v="N/A_N/A"/>
    <s v="N/A-N/A N/A_N/A"/>
    <x v="1"/>
    <x v="1"/>
    <x v="6"/>
    <s v="No Secop"/>
    <s v="20260819-BS-No a-l-Adición y prórroga No. 1 al contrato 466 de 2026 que tiene como objeto &quot; Contratar la prestación del servicio de aseo y cafetería incluido insumos para la Unidad Administrativa Especial Cuerpo Oficial de Bomberos Bogotá -SGC"/>
  </r>
  <r>
    <x v="770"/>
    <x v="494"/>
    <s v="91 - n/a acto administrativo (resolución, decreto, acuerdo, etc.)"/>
    <x v="1"/>
    <s v="12 - resolucion"/>
    <s v="OCTUBRE"/>
    <n v="0"/>
    <n v="0"/>
    <n v="224627918"/>
    <s v="NO"/>
    <x v="9"/>
    <s v="Fatima Veronica Quintero Nuñez"/>
    <x v="2"/>
    <s v="Subdirector@ de Gestión del Riesgo"/>
    <x v="5"/>
    <s v="N/A"/>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24"/>
    <s v="No Secop"/>
    <s v="20260820-BS-8173-7-Reconocimiento y pago Pasivo Exigible FERIAS "/>
  </r>
  <r>
    <x v="771"/>
    <x v="609"/>
    <s v="09 - contratación directa"/>
    <x v="0"/>
    <s v="25 - contrato de prestacion de servicios profesionales"/>
    <s v="AGOSTO"/>
    <n v="5"/>
    <n v="0"/>
    <n v="32500000"/>
    <s v="NO"/>
    <x v="1"/>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821-TH-8126-2-Prestar servicios profesionales a la Oficina Asesora de Planeación para apoyar la implementación, seguimiento y fortalecimiento de las políticas del Modelo Integrado de Planeación y Gestión – MIPG, así como de los procesos institucionales asignados en el marco de la gestión institucional."/>
  </r>
  <r>
    <x v="772"/>
    <x v="610"/>
    <s v="09 - contratación directa"/>
    <x v="0"/>
    <s v="25 - contrato de prestacion de servicios profesionales"/>
    <s v="DICIEMBRE"/>
    <n v="1"/>
    <n v="0"/>
    <n v="10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22-TH-8126-1-Adición y prórroga al contrato 189 de 2026 cuyo objeto es: Prestar servicios profesionales para la gestión, formulación, actualización y seguimiento de los proyectos de inversión asignados, en el marco de la política de Gestión Presupuestal y Eficiencia del Gasto Público del Modelo Integrado de Planeación y Gestión - MIPG."/>
  </r>
  <r>
    <x v="773"/>
    <x v="611"/>
    <s v="09 - contratación directa"/>
    <x v="0"/>
    <s v="25 - contrato de prestacion de servicios profesionales"/>
    <s v="SEPTIEMBRE"/>
    <n v="3"/>
    <n v="0"/>
    <n v="126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23-TH-8126-1-Adición y prórroga al contrato 294 de 2026 cuyo objeto es: Prestar servicios de apoyo a la gestión administrativa para la ejecución de actividades asistenciales, logísticas y de gestión documental, requeridas para la implementación del Sistema de Gestión de la Calidad en el marco del Modelo Integrado de Planeación y Gestión - MIPG."/>
  </r>
  <r>
    <x v="774"/>
    <x v="612"/>
    <s v="09 - contratación directa"/>
    <x v="0"/>
    <s v="25 - contrato de prestacion de servicios profesionales"/>
    <s v="DICIEMBRE"/>
    <n v="1"/>
    <n v="0"/>
    <n v="9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24-TH-8126-1-Adición y prórroga al contrato 133 de 2026 cuyo objeto es: 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
  </r>
  <r>
    <x v="775"/>
    <x v="613"/>
    <s v="09 - contratación directa"/>
    <x v="0"/>
    <s v="25 - contrato de prestacion de servicios profesionales"/>
    <s v="DICIEMBRE"/>
    <n v="1"/>
    <n v="0"/>
    <n v="8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25-TH-8126-1-Adición y prórroga al contrato 141 de 2026 cuyo objeto es: 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
  </r>
  <r>
    <x v="776"/>
    <x v="614"/>
    <s v="09 - contratación directa"/>
    <x v="0"/>
    <s v="25 - contrato de prestacion de servicios profesionales"/>
    <s v="JULIO"/>
    <n v="3"/>
    <n v="0"/>
    <n v="24236736"/>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26-TH-8126-1-Adición y prórroga al contrato 192 de 2026 cuyo objeto es: 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
  </r>
  <r>
    <x v="777"/>
    <x v="615"/>
    <s v="09 - contratación directa"/>
    <x v="0"/>
    <s v="25 - contrato de prestacion de servicios profesionales"/>
    <s v="SEPTIEMBRE"/>
    <n v="2"/>
    <n v="0"/>
    <n v="13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27-TH-8126-1-Adición y prórroga al contrato 186 de 2026 cuyo objeto es: 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
  </r>
  <r>
    <x v="778"/>
    <x v="56"/>
    <s v="09 - contratación directa"/>
    <x v="0"/>
    <s v="25 - contrato de prestacion de servicios profesionales"/>
    <s v="AGOSTO"/>
    <n v="5"/>
    <n v="0"/>
    <n v="50000000"/>
    <s v="NO"/>
    <x v="1"/>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Si Secop "/>
    <s v="20260828-TH-8126-2-Prestar servicios profesionales para realizar el seguimiento y control de los riesgos relacionados con el Sistema de Gestión de Riesgos para la Integridad Pública (SIGRIP). Asimismo, apoyar con el monitoreo y consolidación de la información del Programa de Transparencia y Ética Pública, en el marco del Modelo Integrado de Planeación y Gestión - MIPG."/>
  </r>
  <r>
    <x v="779"/>
    <x v="616"/>
    <s v="09 - contratación directa"/>
    <x v="0"/>
    <s v="25 - contrato de prestacion de servicios profesionales"/>
    <s v="AGOSTO"/>
    <n v="5"/>
    <n v="0"/>
    <n v="33500000"/>
    <s v="NO"/>
    <x v="1"/>
    <s v="Manuel Eduardo Castillo Guzman"/>
    <x v="0"/>
    <s v="Subdirector@ de Gestión Corporativa"/>
    <x v="0"/>
    <n v="80111600"/>
    <s v="8126 2-Formular y ejecutar el 100%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8126"/>
    <s v="2"/>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Si Secop "/>
    <s v="20260829-TH-8126-2-Prestar servicios profesionales a la Oficina Asesora de Planeación para acompañar la gestión de los procesos asignados, orientada al fortalecimiento organizacional, así como apoyar la implementación y seguimiento de las políticas de Gestión de la Información Estadística y Racionalización de Trámites, en el marco del Modelo Integrado de Planeación y Gestión – MIPG."/>
  </r>
  <r>
    <x v="780"/>
    <x v="617"/>
    <s v="09 - contratación directa"/>
    <x v="0"/>
    <s v="26 - contrato de prestacion de servicios de apoyo a la gestion"/>
    <s v="SEPTIEMBRE"/>
    <n v="4"/>
    <n v="0"/>
    <n v="17963264"/>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23"/>
    <s v="Servicio de Implementación Sistemas de Gestión"/>
    <s v="023_Servicio de Implementación Sistemas de Gestión"/>
    <s v="13-Servicios para la planeación y sistemas de gestión y comunicación estratégica 023_Servicio de Implementación Sistemas de Gestión"/>
    <x v="3"/>
    <x v="3"/>
    <x v="0"/>
    <s v="No Secop"/>
    <s v="20260830-TH-8126-1-Adición y prórroga al contrato 030 de 2026 cuyo objeto es: 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
  </r>
  <r>
    <x v="781"/>
    <x v="618"/>
    <s v="09 - contratación directa"/>
    <x v="0"/>
    <s v="25 - contrato de prestacion de servicios profesionales"/>
    <s v="SEPTIEMBRE"/>
    <n v="3"/>
    <n v="0"/>
    <n v="21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31-TH-8126-1-Adición y prórroga al contrato 298 de 2026 cuyo objeto es: 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
  </r>
  <r>
    <x v="782"/>
    <x v="619"/>
    <s v="09 - contratación directa"/>
    <x v="0"/>
    <s v="26 - contrato de prestacion de servicios de apoyo a la gestion"/>
    <s v="AGOSTO"/>
    <n v="5"/>
    <n v="0"/>
    <n v="35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832-TH-8126-1-Prestar servicios profesionales para apoyar al Jefe de la Oficina Asesora de Planeación en asuntos estratégicos de la gestión administrativa de la UAECOB."/>
  </r>
  <r>
    <x v="783"/>
    <x v="62"/>
    <s v="09 - contratación directa"/>
    <x v="0"/>
    <s v="25 - contrato de prestacion de servicios profesionales"/>
    <s v="AGOSTO"/>
    <n v="5"/>
    <n v="0"/>
    <n v="350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Si Secop "/>
    <s v="20260833-TH-8126-1-Prestar servicios profesionales a la Oficina Asesora de Planeación en los asuntos concernientes que se le asignen para la implementación del Modelo Integrado de Planeación y Gestión MIPG."/>
  </r>
  <r>
    <x v="784"/>
    <x v="620"/>
    <s v="09 - contratación directa"/>
    <x v="0"/>
    <s v="25 - contrato de prestacion de servicios profesionales"/>
    <s v="OCTUBRE"/>
    <n v="3"/>
    <n v="15"/>
    <n v="245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34-TH-8173-1-Adicion y prorroga cto 375-2026 Prestar servicios profesionales en los procesos de formacion y capacitacion de la subdirección de gestión del riesgo._SGR"/>
  </r>
  <r>
    <x v="785"/>
    <x v="621"/>
    <s v="09 - contratación directa"/>
    <x v="0"/>
    <s v="25 - contrato de prestacion de servicios profesionales"/>
    <s v="OCTUBRE"/>
    <n v="3"/>
    <n v="0"/>
    <n v="165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35-TH-8173-5-Adicion y prorroga cto 237-2026 Prestar servicios profesionales en las actividades de identificacion y caracterizacion  de escenarios  de riesgos a cargo de la Subdirección de Gestión del Riesgo._SGR"/>
  </r>
  <r>
    <x v="786"/>
    <x v="622"/>
    <s v="09 - contratación directa"/>
    <x v="0"/>
    <s v="25 - contrato de prestacion de servicios profesionales"/>
    <s v="OCTUBRE"/>
    <n v="3"/>
    <n v="0"/>
    <n v="12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36-TH-8173-1-Adicion y prorroga cto 352-2026Prestar servicios de apoyo en las actividades de Programas y Campañas de Prevención para la Subdirección de Gestión del Riesgo. _SGR"/>
  </r>
  <r>
    <x v="787"/>
    <x v="623"/>
    <s v="09 - contratación directa"/>
    <x v="0"/>
    <s v="25 - contrato de prestacion de servicios profesionales"/>
    <s v="OCTUBRE"/>
    <n v="3"/>
    <n v="0"/>
    <n v="1125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37-TH-8173-1-Adicion y prorroga cto 301-2026Prestar servicios de apoyo en las actividades de Programas y Campañas de Prevención para la Subdirección de Gestión del Riesgo. _SGR"/>
  </r>
  <r>
    <x v="788"/>
    <x v="624"/>
    <s v="09 - contratación directa"/>
    <x v="0"/>
    <s v="25 - contrato de prestacion de servicios profesionales"/>
    <s v="OCTUBRE"/>
    <n v="3"/>
    <n v="0"/>
    <n v="273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38-TH-8173-6-Adicion y prorroga cto 046-2026 prestar servicios profesionales liderando las actividades de monitoreo del riesgo de la subdirecion  de gestión del riesgo_SGR"/>
  </r>
  <r>
    <x v="789"/>
    <x v="625"/>
    <s v="04 - contratación mínima cuantía"/>
    <x v="1"/>
    <s v="08 - contrato de suministro"/>
    <s v="MAYO"/>
    <n v="8"/>
    <n v="0"/>
    <n v="3530000"/>
    <s v="NO"/>
    <x v="6"/>
    <s v="Omer Mauricio Rivera Ruiz"/>
    <x v="2"/>
    <s v="Subdirector@ de Gestión del Riesgo"/>
    <x v="0"/>
    <s v="10121801; 10121802; 10121804"/>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5"/>
    <s v="No Secop"/>
    <s v="20260839-BS-8173-4-Adición y prorroga al contrato 596-2025 Cuyo objeto es: &quot;Contratar el suministro de alimentación para los caninos del cuerpo oficial y animales rescatados por la U.A.E. del Cuerpo Oficial de Bomberos de Bogotá –  SBLG&quot;"/>
  </r>
  <r>
    <x v="790"/>
    <x v="626"/>
    <s v="03 - selec. abrev. subasta inversa"/>
    <x v="1"/>
    <s v="08 - contrato de suministro"/>
    <s v="MAYO"/>
    <n v="8"/>
    <n v="0"/>
    <n v="6100000"/>
    <s v="NO"/>
    <x v="6"/>
    <s v="Omer Mauricio Rivera Ruiz"/>
    <x v="2"/>
    <s v="Subdirector@ de Gestión del Riesgo"/>
    <x v="0"/>
    <s v="90101800;90101600;50192700;50112000;50202311;50201709;50161509;50192110;93131602; 50161500; 50192100; 50181900; 501017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17"/>
    <s v="No Secop"/>
    <s v="20260840-BS-8173-4-Adicion y prorroga 2 al contrato 610-2025 cuyo objeto es: &quot;Suministro de alimentación e hidratación para el cuerpo operativo en la atención de emergencias, entrenamientos, capacitaciones y actividades de prevención.-SBLG&quot;"/>
  </r>
  <r>
    <x v="791"/>
    <x v="627"/>
    <s v="09 - contratación directa"/>
    <x v="0"/>
    <s v="25 - contrato de prestacion de servicios profesionales"/>
    <s v="ENERO"/>
    <n v="8"/>
    <n v="0"/>
    <n v="1125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No Secop"/>
    <s v="20260841-TH-8173-4-Adición y prorroga al contrato 19-2026 cuyo objeto es: &quot;Prestar servicios profesionales de caracter tecnologico apoyando la estructuración, elaboración, manejo y optimización de las herramientas tecnológicas a cargo de la Subdirección Logística – SBLG.&quot;"/>
  </r>
  <r>
    <x v="792"/>
    <x v="628"/>
    <s v="09 - contratación directa"/>
    <x v="0"/>
    <s v="25 - contrato de prestacion de servicios profesionales"/>
    <s v="JULIO"/>
    <n v="4"/>
    <n v="0"/>
    <n v="248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842-TH-8126-1-Prestación de servicios profesionales en la Dirección en comunicaciones y prensa, para apoyar la difusión de la información al público interno y externo de la UAECOB."/>
  </r>
  <r>
    <x v="793"/>
    <x v="629"/>
    <s v="09 - contratación directa"/>
    <x v="0"/>
    <s v="25 - contrato de prestacion de servicios profesionales"/>
    <s v="JULIO"/>
    <n v="4"/>
    <n v="0"/>
    <n v="216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843-TH-8126-1-Prestación de servicios profesionales en asuntos de comunicaciones para realizar el cubrimiento periodístico, fotográfico y audiovisual de las actividades operativas y misionales de la UAECOB, así como la elaboración de contenidos informativos para su difusión."/>
  </r>
  <r>
    <x v="794"/>
    <x v="630"/>
    <s v="01 - licitación pública"/>
    <x v="1"/>
    <s v="17 - contrato de mantenimiento"/>
    <s v="JUNIO"/>
    <n v="6"/>
    <n v="0"/>
    <n v="500000000"/>
    <s v="NO"/>
    <x v="6"/>
    <s v="Omer Mauricio Rivera Ruiz"/>
    <x v="2"/>
    <s v="Subdirector@ de Gestión del Riesgo"/>
    <x v="0"/>
    <n v="781815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11"/>
    <s v="No Secop"/>
    <s v="20260844-BS-8173-4-Adición al contrato 608-2025 cuyo objeto es: &quot;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quot;"/>
  </r>
  <r>
    <x v="795"/>
    <x v="631"/>
    <s v="09 - contratación directa"/>
    <x v="1"/>
    <s v="03 - contrato de prestacion de servicios"/>
    <s v="AGOSTO"/>
    <n v="10"/>
    <n v="0"/>
    <n v="160000000"/>
    <s v="NO"/>
    <x v="5"/>
    <s v="Jose Andres Ponce Caicedo"/>
    <x v="1"/>
    <s v="Subdirector@ de Gestión Corporativa"/>
    <x v="1"/>
    <s v="90101600;90111600;90141700;90151700"/>
    <s v="No aplica"/>
    <s v="No a"/>
    <s v="l"/>
    <s v="NA"/>
    <s v="NA"/>
    <s v="NA"/>
    <s v="N/A"/>
    <s v="N/A"/>
    <s v="N/A-N/A"/>
    <s v="N/A"/>
    <s v="N/A"/>
    <s v="N/A_N/A"/>
    <s v="N/A-N/A N/A_N/A"/>
    <x v="1"/>
    <x v="1"/>
    <x v="6"/>
    <s v="No Secop"/>
    <s v="20260845-BS-No a-l-Adición  CONTRATO DE PRESTACION DE SERVICIOS 458 DE 2026 cuyo objeto es &quot;SGH - Contratar la Prestación de Servicios para desarrollar el Plan de Bienestar de la UAE Cuerpo Oficial de Bomberos para la Vigencia 2026&quot;"/>
  </r>
  <r>
    <x v="796"/>
    <x v="632"/>
    <s v="04 - contratación mínima cuantía"/>
    <x v="1"/>
    <s v="03 - contrato de prestacion de servicios"/>
    <s v="AGOSTO"/>
    <n v="5"/>
    <n v="0"/>
    <n v="48000000"/>
    <s v="NO"/>
    <x v="5"/>
    <s v="Jose Andres Ponce Caicedo"/>
    <x v="1"/>
    <s v="Subdirector@ de Gestión Corporativa"/>
    <x v="1"/>
    <s v="85121600_x000a_85121500_x000a_85122000_x000a_85122201_x000a_85101600"/>
    <s v="No aplica"/>
    <s v="No a"/>
    <s v="l"/>
    <s v="NA"/>
    <s v="NA"/>
    <s v="NA"/>
    <s v="N/A"/>
    <s v="N/A"/>
    <s v="N/A-N/A"/>
    <s v="N/A"/>
    <s v="N/A"/>
    <s v="N/A_N/A"/>
    <s v="N/A-N/A N/A_N/A"/>
    <x v="1"/>
    <x v="1"/>
    <x v="6"/>
    <s v="Si Secop "/>
    <s v="20260846-BS-No a-l-SGH - Contratar los servicios de aplicación, análisis y entrega de resultados de la Batería de Riesgo Psicosocial, en cumplimiento de la Resolución 2764 de 2022 o normatividad vigente, a los funcionarios y contratistas de la UAE Cuerpo Oficial de Bomberos de Bogotá"/>
  </r>
  <r>
    <x v="797"/>
    <x v="633"/>
    <s v="09 - contratación directa"/>
    <x v="0"/>
    <s v="25 - contrato de prestacion de servicios profesionales"/>
    <s v="JULIO"/>
    <n v="3"/>
    <n v="0"/>
    <n v="195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47-TH-8126-1-Adición y prórroga al contrato 143 de 2026 cuyo objeto es: Prestar servicios profesionales para brindar apoyo jurídico en la gestión contractual y administrativa de la Oficina Asesora de Planeación, de acuerdo con los lineamientos internos y en el marco del Modelo Integrado de Planeación y Gestión - MIPG."/>
  </r>
  <r>
    <x v="798"/>
    <x v="634"/>
    <s v="09 - contratación directa"/>
    <x v="0"/>
    <s v="25 - contrato de prestacion de servicios profesionales"/>
    <s v="JULIO"/>
    <n v="3"/>
    <n v="0"/>
    <n v="19500000"/>
    <s v="NO"/>
    <x v="1"/>
    <s v="Manuel Eduardo Castillo Guzman"/>
    <x v="0"/>
    <s v="Subdirector@ de Gestión Corporativa"/>
    <x v="0"/>
    <n v="80111600"/>
    <s v="8126 1-Implementar el 100% de las actividades de seguimiento y control de los requisitos y directrices de las políticas del Modelo integrado de Planeación y Gestión - MIPG"/>
    <s v="8126"/>
    <s v="1"/>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48-TH-8126-1-Adición y prórroga al contrato 150 de 2026 cuyo objeto es: Prestar servicios profesionales para el desarrollo de actividades orientadas a la implementación de las políticas establecidas en el marco del Modelo Integrado de Planeación y Gestión - MIPG, liderado por la Oficina Asesora de Planeación."/>
  </r>
  <r>
    <x v="799"/>
    <x v="635"/>
    <s v="09 - contratación directa"/>
    <x v="0"/>
    <s v="25 - contrato de prestacion de servicios profesionales"/>
    <s v="DICIEMBRE"/>
    <n v="1"/>
    <n v="0"/>
    <n v="9200000"/>
    <s v="NO"/>
    <x v="1"/>
    <s v="Manuel Eduardo Castillo Guzman"/>
    <x v="0"/>
    <s v="Subdirector@ de Gestión Corporativa"/>
    <x v="0"/>
    <n v="80111600"/>
    <s v="8126 3-Implementar el 100% de los sistemas y modelos de gestión que defina la UAECOB en el marco del MIPG"/>
    <s v="8126"/>
    <s v="3"/>
    <s v="O230117"/>
    <s v="4599"/>
    <n v="20240207"/>
    <s v="13"/>
    <s v="Servicios para la planeación y sistemas de gestión y comunicación estratégica"/>
    <s v="13-Servicios para la planeación y sistemas de gestión y comunicación estratégica"/>
    <s v="031"/>
    <s v="Servicio de asistencia técnica"/>
    <s v="031_Servicio de asistencia técnica"/>
    <s v="13-Servicios para la planeación y sistemas de gestión y comunicación estratégica 031_Servicio de asistencia técnica"/>
    <x v="2"/>
    <x v="2"/>
    <x v="0"/>
    <s v="No Secop"/>
    <s v="20260849-TH-8126-3-Adición y prórroga al contrato 007 de 2026 cuyo objeto es: 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
  </r>
  <r>
    <x v="800"/>
    <x v="636"/>
    <s v="09 - contratación directa"/>
    <x v="0"/>
    <s v="25 - contrato de prestacion de servicios profesionales"/>
    <s v="JUNIO"/>
    <n v="2"/>
    <n v="0"/>
    <n v="14745962"/>
    <s v="NO"/>
    <x v="9"/>
    <s v="Fatima Veronica Quintero Nuñez"/>
    <x v="0"/>
    <s v="Subdirector@ de Gestión Corporativa"/>
    <x v="0"/>
    <s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850-TH-8126-9-Adición y prórroga No. 1 al contrato 438 de 2026 que tiene como objeto&quot;Prestación de servicios profesionales en la Subdirección de Gestión Corporativa en las actividades relacionadas con MIPG-SGC"/>
  </r>
  <r>
    <x v="801"/>
    <x v="637"/>
    <s v="09 - contratación directa"/>
    <x v="0"/>
    <s v="25 - contrato de prestacion de servicios profesionales"/>
    <s v="NOVIEMBRE"/>
    <n v="1"/>
    <n v="10"/>
    <n v="107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851-TH-8173-2-Prestar los servicios profesionales para apoyar las actividades propias de la gestión precontractual, contractual y postcontractual de los diferentes procesos de contratación y aspectos legales, _x000a_para el desarrollo de las estrategias y programas en el marco del cumplimiento  misional."/>
  </r>
  <r>
    <x v="802"/>
    <x v="638"/>
    <s v="03 - selec. abrev. subasta inversa"/>
    <x v="1"/>
    <s v="06 - contrato de compraventa"/>
    <s v="JULIO"/>
    <n v="6"/>
    <n v="0"/>
    <n v="3555500000"/>
    <s v="NO"/>
    <x v="7"/>
    <s v="Yenire Yohansy Lozano Ascanio"/>
    <x v="1"/>
    <s v="Subdirector@ de Gestión Corporativa"/>
    <x v="1"/>
    <s v="46181500;_x000a_46181600"/>
    <s v="No aplica"/>
    <s v="No a"/>
    <s v="l"/>
    <s v="NA"/>
    <s v="NA"/>
    <s v="NA"/>
    <s v="N/A"/>
    <s v="N/A"/>
    <s v="N/A-N/A"/>
    <s v="N/A"/>
    <s v="N/A"/>
    <s v="N/A_N/A"/>
    <s v="N/A-N/A N/A_N/A"/>
    <x v="1"/>
    <x v="1"/>
    <x v="19"/>
    <s v="Si Secop "/>
    <s v="20260852-BS-No a-l-Adquisición de elementos de protección personal (E.P.P.) para la atención de emergencias de la UAE Cuerpo Oficial de Bomberos de Bogotá"/>
  </r>
  <r>
    <x v="803"/>
    <x v="639"/>
    <s v="09 - contratación directa"/>
    <x v="0"/>
    <s v="26 - contrato de prestacion de servicios de apoyo a la gestion"/>
    <s v="NOVIEMBRE"/>
    <n v="1"/>
    <n v="15"/>
    <n v="565004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53-TH-8173-1-Adicion y prorroga cto 281-2026 Prestar servicios de apoyo como conductor a las acciones misionales de la Subdirección de Gestión del Riesgo."/>
  </r>
  <r>
    <x v="804"/>
    <x v="640"/>
    <s v="09 - contratación directa"/>
    <x v="0"/>
    <s v="26 - contrato de prestacion de servicios de apoyo a la gestion"/>
    <s v="NOVIEMBRE"/>
    <n v="3"/>
    <n v="15"/>
    <n v="1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54-TH-8173-1-Adicion y prorroga cto 243-2026 Prestar servicios de apoyo para el seguimiento y respuesta de requerimientos ciudadanos relacionados con la misionalidad de la Subdirección de Gestión del Riesgo_SGR"/>
  </r>
  <r>
    <x v="805"/>
    <x v="641"/>
    <s v="09 - contratación directa"/>
    <x v="0"/>
    <s v="25 - contrato de prestacion de servicios profesionales"/>
    <s v="NOVIEMBRE"/>
    <n v="2"/>
    <n v="15"/>
    <n v="15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55-TH-8173-1-Adicion y prorroga cto  265-2026 Prestar servicios profesionales en las actividades de Programas y Campañas de Prevención para la Subdirección de Gestión del Riesgo._SGR"/>
  </r>
  <r>
    <x v="806"/>
    <x v="642"/>
    <s v="09 - contratación directa"/>
    <x v="0"/>
    <s v="25 - contrato de prestacion de servicios profesionales"/>
    <s v="NOVIEMBRE"/>
    <n v="3"/>
    <n v="0"/>
    <n v="165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56-TH-8173-5-Adicion y prorroga cto  397-2026 Prestar servicios profesionales en las actividades de identificacion y caracterizacion  de escenarios  de riesgos a cargo de la Subdirección de Gestión del Riesgo._SGR"/>
  </r>
  <r>
    <x v="807"/>
    <x v="643"/>
    <s v="09 - contratación directa"/>
    <x v="0"/>
    <s v="25 - contrato de prestacion de servicios profesionales"/>
    <s v="NOVIEMBRE"/>
    <n v="3"/>
    <n v="0"/>
    <n v="165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57-TH-8173-5-Adicion y prorroga cto  369-2026  Prestar servicios profesionales en las actividades de identificacion y caracterizacion  de escenarios  de riesgos a cargo de la Subdirección de Gestión del Riesgo._SGR"/>
  </r>
  <r>
    <x v="808"/>
    <x v="644"/>
    <s v="09 - contratación directa"/>
    <x v="0"/>
    <s v="25 - contrato de prestacion de servicios profesionales"/>
    <s v="NOVIEMBRE"/>
    <n v="3"/>
    <n v="0"/>
    <n v="18000000"/>
    <s v="NO"/>
    <x v="8"/>
    <s v="William Tovar Segura"/>
    <x v="2"/>
    <s v="Subdirector@ de Gestión del Riesgo"/>
    <x v="0"/>
    <n v="80111600"/>
    <s v="8173 6-Implementar un sistema de monitoreo y seguimiento a incidentes y emergencias para Bogotá, incluyendo cerros orientales"/>
    <s v="8173"/>
    <s v="6"/>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58-TH-8173-6-Adicion y prorroga cto  59-2026 Prestar servicios profesionales en las actividades de monitoreo del riesgo para la Subdirección de Gestión del Riesgo._SGR"/>
  </r>
  <r>
    <x v="809"/>
    <x v="645"/>
    <s v="09 - contratación directa"/>
    <x v="0"/>
    <s v="25 - contrato de prestacion de servicios profesionales"/>
    <s v="NOVIEMBRE"/>
    <n v="1"/>
    <n v="0"/>
    <n v="8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59-TH-8173-5-Adicion y prorroga cto  179-2026 Prestar  servicios profesionales  en las actividades de proyeccion e innovacion para la Subdirección de Gestión del Riesgo._SGR"/>
  </r>
  <r>
    <x v="810"/>
    <x v="646"/>
    <s v="09 - contratación directa"/>
    <x v="0"/>
    <s v="25 - contrato de prestacion de servicios profesionales"/>
    <s v="JULIO"/>
    <n v="6"/>
    <n v="0"/>
    <n v="58200000"/>
    <s v="NO"/>
    <x v="7"/>
    <s v="Yenire Yohansy Lozano Ascanio"/>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860-TH-8173-1-Prestación de servicios profesionales para liderar y gestionar el Plan Acción Operativo PAO, informes técnicos, campañas de comunicación interna sobre la implementación de los sistemas de información de emergencia y demás temas operativos, con el fin de aportar al desarrollo de los programas de la Subdirección Operativa-S.O. "/>
  </r>
  <r>
    <x v="811"/>
    <x v="647"/>
    <s v="09 - contratación directa"/>
    <x v="0"/>
    <s v="25 - contrato de prestacion de servicios profesionales"/>
    <s v="AGOSTO"/>
    <n v="4"/>
    <n v="0"/>
    <n v="29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861-TH-8173-2-Prestación de servicios profesionales para apoyar  la elaboracion, seguimiento y verificación  a la información a través de los medios tecnológicos  para el cumplimiento de las metas y programas a cargo de la Subdirección Operativa"/>
  </r>
  <r>
    <x v="812"/>
    <x v="648"/>
    <s v="09 - contratación directa"/>
    <x v="0"/>
    <s v="26 - contrato de prestacion de servicios de apoyo a la gestion"/>
    <s v="OCTUBRE"/>
    <n v="2"/>
    <n v="15"/>
    <n v="900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862-TH-8126-9-Adiciòn y pròrroga al contrato 390 de 2026 cuyo objeto es: &quot;Prestar los servicios de apoyo para las gestiones administrativas requeridas en la Oficina Jurídica&quot;."/>
  </r>
  <r>
    <x v="813"/>
    <x v="649"/>
    <s v="09 - contratación directa"/>
    <x v="0"/>
    <s v="25 - contrato de prestacion de servicios profesionales"/>
    <s v="OCTUBRE"/>
    <n v="3"/>
    <n v="6"/>
    <n v="30880000"/>
    <s v="NO"/>
    <x v="4"/>
    <s v="Mónica María Pérez Barragán"/>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863-TH-8126-9-Adiciòn y pròrroga al contrato 404 de 2026 cuyo objeto es: &quot;Prestar servicios profesionales para apoyar en la estructuración de las acciones de mejora, seguimiento  a la gestión contractual de la Entidad y demás procedimientos, en el marco de las funciones de la Oficina Jurídica&quot;"/>
  </r>
  <r>
    <x v="814"/>
    <x v="650"/>
    <s v="09 - contratación directa"/>
    <x v="0"/>
    <s v="25 - contrato de prestacion de servicios profesionales"/>
    <s v="NOVIEMBRE"/>
    <n v="1"/>
    <n v="21"/>
    <n v="17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864-TH-8173-2-Prestar los servicios profesionales jurídicos especializados para orientar y apoyar los procesos de contratación en sus diferentes etapas adelantados por la Unidad Administrativa Especial Cuerpo Oficial de Bomberos de Bogotá, tendientes a garantizar las necesidades propias de la entidad"/>
  </r>
  <r>
    <x v="815"/>
    <x v="651"/>
    <s v="09 - contratación directa"/>
    <x v="0"/>
    <s v="25 - contrato de prestacion de servicios profesionales"/>
    <s v="NOVIEMBRE"/>
    <n v="1"/>
    <n v="24"/>
    <n v="153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865-TH-8173-2-Prestar los servicios profesionales para apoyar las actividades propias de la gestión precontractual, contractual y postcontractual de los diferentes procesos de contratación y aspectos legales, en el marco de las necesidades identificadas por la entidad y para el cumplimiento de la misionalidad propia de esta"/>
  </r>
  <r>
    <x v="816"/>
    <x v="652"/>
    <s v="09 - contratación directa"/>
    <x v="0"/>
    <s v="25 - contrato de prestacion de servicios profesionales"/>
    <s v="NOVIEMBRE"/>
    <n v="2"/>
    <n v="0"/>
    <n v="17000000"/>
    <s v="NO"/>
    <x v="7"/>
    <s v="Yenire Yohansy Lozano Ascanio"/>
    <x v="2"/>
    <s v="Subdirector@ de Gestión del Riesgo"/>
    <x v="0"/>
    <n v="80111600"/>
    <s v="8173 2-Desarrollar un programa de renovación de equipos, herramientas, accesorios y elementos de protección personal en la UAECOB."/>
    <s v="8173"/>
    <s v="2"/>
    <s v="O230117"/>
    <s v="4503"/>
    <n v="20240255"/>
    <s v="04"/>
    <s v="Servicio de atención a incidentes y emergencias."/>
    <s v="04-Servicio de atención a incidentes y emergencias."/>
    <s v="004"/>
    <s v="Servicio de atención a emergencias y desastres"/>
    <s v="004_Servicio de atención a emergencias y desastres"/>
    <s v="04-Servicio de atención a incidentes y emergencias. 004_Servicio de atención a emergencias y desastres"/>
    <x v="8"/>
    <x v="8"/>
    <x v="0"/>
    <s v="Si Secop "/>
    <s v="20260866-TH-8173-2-Prestar servicios profesionales jurídicos para orientar y apoyar los procesos de contratación gestionados en la entidad, en el marco de las actividades propias de la gestión contractual, con el objetivo de garantizar el cumplimiento de las necesidades de la UAECOB."/>
  </r>
  <r>
    <x v="817"/>
    <x v="653"/>
    <s v="09 - contratación directa"/>
    <x v="0"/>
    <s v="25 - contrato de prestacion de servicios profesionales"/>
    <s v="OCTUBRE"/>
    <n v="2"/>
    <n v="15"/>
    <n v="145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867-TH-8173-4-Prestar los servicios profesionales para apoyar las actividades propias de la gestión contractual de la UAECOB, en función de las necesidades identificadas por la entidad y con el propósito de garantizar el cumplimiento de su misionalidad."/>
  </r>
  <r>
    <x v="818"/>
    <x v="653"/>
    <s v="09 - contratación directa"/>
    <x v="0"/>
    <s v="25 - contrato de prestacion de servicios profesionales"/>
    <s v="SEPTIEMBRE"/>
    <n v="3"/>
    <n v="0"/>
    <n v="201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868-TH-8173-4-Prestar los servicios profesionales para apoyar las actividades propias de la gestión contractual de la UAECOB, en función de las necesidades identificadas por la entidad y con el propósito de garantizar el cumplimiento de su misionalidad."/>
  </r>
  <r>
    <x v="819"/>
    <x v="654"/>
    <s v="09 - contratación directa"/>
    <x v="0"/>
    <s v="25 - contrato de prestacion de servicios profesionales"/>
    <s v="AGOSTO"/>
    <n v="4"/>
    <n v="0"/>
    <n v="1800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869-TH-8173-4-Prestar servicios profesionales en materia administrativa,optimizando los procesos de la dependencia a través de la gestión de herramientas tecnológicas y documentales con las que se cuenten a la Subdirección Logística – SBLG."/>
  </r>
  <r>
    <x v="820"/>
    <x v="175"/>
    <s v="09 - contratación directa"/>
    <x v="0"/>
    <s v="26 - contrato de prestacion de servicios de apoyo a la gestion"/>
    <s v="JULIO"/>
    <n v="3"/>
    <n v="0"/>
    <n v="984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870-TH-8173-4-Prestar servicios de apoyo a la gestión en actividades administrativas y documentales para el desarrollo de las estrategías de la Subdirección Logística - SBLG"/>
  </r>
  <r>
    <x v="821"/>
    <x v="417"/>
    <s v="09 - contratación directa"/>
    <x v="0"/>
    <s v="26 - contrato de prestacion de servicios de apoyo a la gestion"/>
    <s v="JULIO"/>
    <n v="3"/>
    <n v="0"/>
    <n v="9840000"/>
    <s v="NO"/>
    <x v="6"/>
    <s v="Omer Mauricio Rivera Ruiz"/>
    <x v="2"/>
    <s v="Subdirector@ de Gestión del Riesgo"/>
    <x v="0"/>
    <n v="80111600"/>
    <s v="8173 4-Desarrollar 3 estrategias para el fortalecimiento de la logistica en la atención de emergencias. "/>
    <s v="8173"/>
    <s v="4"/>
    <s v="O230117"/>
    <s v="4503"/>
    <n v="20240255"/>
    <s v="09"/>
    <s v="Servicio de mantenimiento, dotación (HEA´s y equipo menor) y adquisición de vehiculos   especializados para la atención de emergencias."/>
    <s v="09-Servicio de mantenimiento, dotación (HEA´s y equipo menor) y adquisición de vehiculos   especializados para la atención de emergencias."/>
    <s v="004"/>
    <s v="Servicio de atención a emergencias y desastres"/>
    <s v="004_Servicio de atención a emergencias y desastres"/>
    <s v="09-Servicio de mantenimiento, dotación (HEA´s y equipo menor) y adquisición de vehiculos   especializados para la atención de emergencias. 004_Servicio de atención a emergencias y desastres"/>
    <x v="6"/>
    <x v="6"/>
    <x v="0"/>
    <s v="Si Secop "/>
    <s v="20260871-TH-8173-4-Prestar servicios de apoyo a la gestión en el manejo de las herramientas tecnológicas en diligenciamiento, seguimiento y control de las herramientas de gestión asociadas a la mesa logística de la Subdirección Logística. – SBLG"/>
  </r>
  <r>
    <x v="822"/>
    <x v="655"/>
    <s v="09 - contratación directa"/>
    <x v="0"/>
    <s v="26 - contrato de prestacion de servicios de apoyo a la gestion"/>
    <s v="JULIO"/>
    <n v="3"/>
    <n v="0"/>
    <n v="9840000"/>
    <s v="NO"/>
    <x v="6"/>
    <s v="Omer Mauricio Rivera Ruiz"/>
    <x v="2"/>
    <s v="Subdirector@ de Gestión del Riesgo"/>
    <x v="0"/>
    <n v="80111600"/>
    <s v="8173 4-Desarrollar 3 estrategias para el fortalecimiento de la logistica en la atención de emergencias. "/>
    <s v="8173"/>
    <s v="4"/>
    <s v="O230117"/>
    <s v="4503"/>
    <n v="20240255"/>
    <s v="12"/>
    <s v="Servicio de apoyo   logístico  en eventos operativos y/o emergencias."/>
    <s v="12-Servicio de apoyo   logístico  en eventos operativos y/o emergencias."/>
    <s v="004"/>
    <s v="Servicio de atención a emergencias y desastres"/>
    <s v="004_Servicio de atención a emergencias y desastres"/>
    <s v="12-Servicio de apoyo   logístico  en eventos operativos y/o emergencias. 004_Servicio de atención a emergencias y desastres"/>
    <x v="7"/>
    <x v="7"/>
    <x v="0"/>
    <s v="Si Secop "/>
    <s v="20260872-TH-8173-4-Prestar servicios de apoyo a la gestión en actividades administrativas y transversales para el desarrollo de las estrategías de la Subdirección Logística - SBLG"/>
  </r>
  <r>
    <x v="823"/>
    <x v="656"/>
    <s v="09 - contratación directa"/>
    <x v="0"/>
    <s v="25 - contrato de prestacion de servicios profesionales"/>
    <s v="OCTUBRE"/>
    <n v="1"/>
    <n v="22"/>
    <n v="15750000"/>
    <s v="NO"/>
    <x v="9"/>
    <s v="Fatima Veronica Quintero Nuñez"/>
    <x v="2"/>
    <s v="Subdirector@ de Gestión del Riesgo"/>
    <x v="0"/>
    <n v="80111600"/>
    <s v="8173 8-Construir 1 sede de bomberos de la UAECOB"/>
    <s v="8173"/>
    <s v="8"/>
    <s v="O230117"/>
    <s v="4503"/>
    <n v="20240255"/>
    <n v="14"/>
    <s v="Infraestructura física misional construida mantenida y dotada "/>
    <s v="14-Infraestructura física misional construida mantenida y dotada "/>
    <s v="015"/>
    <s v="Estaciones de bomberos construidas"/>
    <s v="015_Estaciones de bomberos construidas"/>
    <s v="14-Infraestructura física misional construida mantenida y dotada  015_Estaciones de bomberos construidas"/>
    <x v="14"/>
    <x v="14"/>
    <x v="0"/>
    <s v="Si Secop "/>
    <s v="20260873-TH-8173-8-Prestar servicios profesionales especializados para apoyar la gestión contractual de la UAECOB, mediante la elaboración, revisión y trámite de los documentos requeridos en las etapas precontractuales de los procesos de selección, contribuyendo a la adecuada estructuración de la contratación y al cumplimiento de las metas y programas institucionales."/>
  </r>
  <r>
    <x v="824"/>
    <x v="657"/>
    <s v="09 - contratación directa"/>
    <x v="0"/>
    <s v="25 - contrato de prestacion de servicios profesionales"/>
    <s v="OCTUBRE"/>
    <n v="2"/>
    <n v="12"/>
    <n v="19200000"/>
    <s v="NO"/>
    <x v="9"/>
    <s v="Fatima Veronica Quintero Nuñez"/>
    <x v="2"/>
    <s v="Subdirector@ de Gestión del Riesgo"/>
    <x v="0"/>
    <n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874-TH-8173-7-Prestar servicios profesionales de carácter jurídico para apoyar y fortalecer la gestión institucional de la UAECOB, contribuyendo al desarrollo de las actividades propias de la entidad y al cumplimiento de sus metas, planes y programas."/>
  </r>
  <r>
    <x v="825"/>
    <x v="658"/>
    <s v="09 - contratación directa"/>
    <x v="0"/>
    <s v="25 - contrato de prestacion de servicios profesionales"/>
    <s v="OCTUBRE"/>
    <n v="2"/>
    <n v="15"/>
    <n v="16250000"/>
    <s v="NO"/>
    <x v="9"/>
    <s v="Fatima Veronica Quintero Nuñez"/>
    <x v="2"/>
    <s v="Subdirector@ de Gestión del Riesgo"/>
    <x v="0"/>
    <n v="80111600"/>
    <s v="8173 7-Adecuar 4 Sedes de la UAECOB"/>
    <s v="8173"/>
    <s v="7"/>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875-TH-8173-7-Prestar servicios profesionales jurídicos para apoyar el desarrollo de las actuaciones procesales y procedimentales de la UAECOB, contribuyendo al cumplimiento de las metas, planes, programas y proyectos institucionales."/>
  </r>
  <r>
    <x v="826"/>
    <x v="659"/>
    <s v="09 - contratación directa"/>
    <x v="0"/>
    <s v="25 - contrato de prestacion de servicios profesionales"/>
    <s v="OCTUBRE"/>
    <n v="3"/>
    <n v="3"/>
    <n v="24800000"/>
    <s v="NO"/>
    <x v="9"/>
    <s v="Fatima Veronica Quintero Nuñez"/>
    <x v="2"/>
    <s v="Subdirector@ de Gestión del Riesgo"/>
    <x v="0"/>
    <n v="80111600"/>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876-TH-8173-1-Prestar servicios profesionales para apoyar la gestión de la información presupuestal de la UAECOB, mediante la elaboración de informes reglamentarios para los entes de control, respuestas a la ciudadanía y demás reportes de gestión requeridos, contribuyendo al cumplimiento de las metas y programas de la entidad."/>
  </r>
  <r>
    <x v="827"/>
    <x v="660"/>
    <s v="09 - contratación directa"/>
    <x v="0"/>
    <s v="25 - contrato de prestacion de servicios profesionales"/>
    <s v="JULIO"/>
    <n v="6"/>
    <n v="0"/>
    <n v="20400000"/>
    <s v="NO"/>
    <x v="9"/>
    <s v="Fatima Veronica Quintero Nuñez"/>
    <x v="2"/>
    <s v="Subdirector@ de Gestión del Riesgo"/>
    <x v="0"/>
    <n v="80111600"/>
    <s v="8173 11-Gestionar el 100% de las necesidades de bienes y servicios a la infraestructura en funcionamiento"/>
    <s v="8173"/>
    <s v="1"/>
    <s v="O230117"/>
    <s v="4503"/>
    <n v="20240255"/>
    <n v="14"/>
    <s v="Infraestructura física misional construida mantenida y dotada "/>
    <s v="14-Infraestructura física misional construida mantenida y dotada "/>
    <s v="014"/>
    <s v="Estaciones de bomberos adecuadas"/>
    <s v="014_Estaciones de bomberos adecuadas"/>
    <s v="14-Infraestructura física misional construida mantenida y dotada  014_Estaciones de bomberos adecuadas"/>
    <x v="13"/>
    <x v="13"/>
    <x v="0"/>
    <s v="Si Secop "/>
    <s v="20260877-TH-8173-1-Prestar servicios de apoyo técnico y operativo para la gestión de los procesos disciplinarios en la etapa de juzgamiento, mediante el desarrollo de actividades administrativas, logísticas y de soporte documental en la UAECOB, contribuyendo al cumplimiento de los objetivos institucionales."/>
  </r>
  <r>
    <x v="828"/>
    <x v="661"/>
    <s v="09 - contratación directa"/>
    <x v="0"/>
    <s v="26 - contrato de prestacion de servicios de apoyo a la gestion"/>
    <s v="NOVIEMBRE"/>
    <n v="1"/>
    <n v="0"/>
    <n v="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78-TH-8173-1-Adicion y prorroga cto 304-2026 Prestar  servicios de apoyo tecnico para realizar las inspecciones relacionadas con la emision de conceptos a cargo de la Subdirección de Gestión del Riesgo._SGR"/>
  </r>
  <r>
    <x v="829"/>
    <x v="662"/>
    <s v="09 - contratación directa"/>
    <x v="0"/>
    <s v="25 - contrato de prestacion de servicios profesionales"/>
    <s v="SEPTIEMBRE"/>
    <n v="3"/>
    <n v="0"/>
    <n v="27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79-TH-8173-1-Adicion y prorroga cto 269-2026 Prestar servicios profesionales  liderando los procesos de formacion y capacitacion de la subdirección de gestión del riesgo._SGR"/>
  </r>
  <r>
    <x v="830"/>
    <x v="663"/>
    <s v="09 - contratación directa"/>
    <x v="0"/>
    <s v="26 - contrato de prestacion de servicios de apoyo a la gestion"/>
    <s v="SEPTIEMBRE"/>
    <n v="3"/>
    <n v="0"/>
    <n v="1125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80-TH-8173-1- Adicion y prorroga cto 460-2026 Prestar servicios de apoyo como conductor a las acciones misionales de la Subdirección de Gestión del Riesgo."/>
  </r>
  <r>
    <x v="831"/>
    <x v="664"/>
    <s v="09 - contratación directa"/>
    <x v="0"/>
    <s v="25 - contrato de prestacion de servicios profesionales"/>
    <s v="SEPTIEMBRE"/>
    <n v="2"/>
    <n v="0"/>
    <n v="14000000"/>
    <s v="NO"/>
    <x v="8"/>
    <s v="William Tovar Segura"/>
    <x v="2"/>
    <s v="Subdirector@ de Gestión del Riesgo"/>
    <x v="0"/>
    <n v="80111600"/>
    <s v="8173 5-Realizar 3 Estrategias de Investigación, desarrollo e innovación en gestión del riesgo"/>
    <s v="8173"/>
    <s v="5"/>
    <s v="O230117"/>
    <s v="4503"/>
    <n v="20240255"/>
    <n v="16"/>
    <s v="Servicio de monitoreo y seguimiento para la gestión del riesgo"/>
    <s v="16-Servicio de monitoreo y seguimiento para la gestión del riesgo"/>
    <s v="018"/>
    <s v="Servicio de monitoreo y seguimiento para la gestión del riesgo"/>
    <s v="018_Servicio de monitoreo y seguimiento para la gestión del riesgo"/>
    <s v="16-Servicio de monitoreo y seguimiento para la gestión del riesgo 018_Servicio de monitoreo y seguimiento para la gestión del riesgo"/>
    <x v="12"/>
    <x v="12"/>
    <x v="0"/>
    <s v="No Secop"/>
    <s v="20260881-TH-8173-5- Adicion y prorroga cto 216-2026 Prestar servicios profesionales liderando las actividades de identificacion y caracterizacion  de escenarios  de riesgos a cargo de la Subdirección de Gestión del Riesgo._SGR"/>
  </r>
  <r>
    <x v="832"/>
    <x v="665"/>
    <s v="09 - contratación directa"/>
    <x v="0"/>
    <s v="25 - contrato de prestacion de servicios profesionales"/>
    <s v="OCTUBRE"/>
    <n v="2"/>
    <n v="0"/>
    <n v="76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No Secop"/>
    <s v="20260882-TH-8173-1- Adicion y prorroga cto 107-2026 Prestar servicios apoyo técnico para el desarrollo de los contenidos graficos, piezas comunicativa y de imagen institucional para la Subdirección de Gestión del riesgo._SGR"/>
  </r>
  <r>
    <x v="833"/>
    <x v="666"/>
    <s v="09 - contratación directa"/>
    <x v="0"/>
    <s v="26 - contrato de prestacion de servicios de apoyo a la gestion"/>
    <s v="OCTUBRE"/>
    <n v="1"/>
    <n v="0"/>
    <n v="4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6"/>
    <s v="Servicio de inspecciones técnicas realizadas"/>
    <s v="06-Servicio de inspecciones técnicas realizadas"/>
    <s v="035"/>
    <s v="Servicio prevención y control de incendios"/>
    <s v="035_Servicio prevención y control de incendios"/>
    <s v="06-Servicio de inspecciones técnicas realizadas 035_Servicio prevención y control de incendios"/>
    <x v="11"/>
    <x v="11"/>
    <x v="0"/>
    <s v="No Secop"/>
    <s v="20260883-TH-8173-1- Adicion y prorroga cto  327-2026 Prestar  servicios de apoyo tecnico para realizar las inspecciones relacionadas con la emision de conceptos a cargo de la Subdirección de Gestión del Riesgo._SGR"/>
  </r>
  <r>
    <x v="834"/>
    <x v="653"/>
    <s v="09 - contratación directa"/>
    <x v="0"/>
    <s v="25 - contrato de prestacion de servicios profesionales"/>
    <s v="SEPTIEMBRE"/>
    <n v="3"/>
    <n v="0"/>
    <n v="201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884-TH-8173-1-Prestar los servicios profesionales para apoyar las actividades propias de la gestión contractual de la UAECOB, en función de las necesidades identificadas por la entidad y con el propósito de garantizar el cumplimiento de su misionalidad."/>
  </r>
  <r>
    <x v="835"/>
    <x v="667"/>
    <s v="09 - contratación directa"/>
    <x v="0"/>
    <s v="25 - contrato de prestacion de servicios profesionales"/>
    <s v="JULIO"/>
    <n v="4"/>
    <n v="0"/>
    <n v="260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885-TH-8173-1-Prestar los servicios profesionales para apoyar las actividades propias de la gestión precontractual, contractual y postcontractual de los diferentes procesos de contratación y aspectos legales que adelanta la UAECOB, en el marco de las necesidades identificadas por la entidad y para el cumplimiento de la misionalidad propia de esta"/>
  </r>
  <r>
    <x v="836"/>
    <x v="653"/>
    <s v="09 - contratación directa"/>
    <x v="0"/>
    <s v="25 - contrato de prestacion de servicios profesionales"/>
    <s v="JULIO"/>
    <n v="4"/>
    <n v="0"/>
    <n v="24800000"/>
    <s v="NO"/>
    <x v="8"/>
    <s v="William Tovar Segura"/>
    <x v="2"/>
    <s v="Subdirector@ de Gestión del Riesgo"/>
    <x v="0"/>
    <n v="80111600"/>
    <s v="8173 1-Implementación 6 estrategias de reducción del riesgo de incendios,  incidentes con materiales peligrosos y rescate en todas sus modalidades en la ciudad de Bogotá"/>
    <s v="8173"/>
    <s v="1"/>
    <s v="O230117"/>
    <s v="4503"/>
    <n v="20240255"/>
    <s v="05"/>
    <s v="Servicio de capacitaciones en gestión del riesgo de incendios  a la ciudadania."/>
    <s v="05-Servicio de capacitaciones en gestión del riesgo de incendios  a la ciudadania."/>
    <s v="035"/>
    <s v="Servicio prevención y control de incendios"/>
    <s v="035_Servicio prevención y control de incendios"/>
    <s v="05-Servicio de capacitaciones en gestión del riesgo de incendios  a la ciudadania. 035_Servicio prevención y control de incendios"/>
    <x v="10"/>
    <x v="10"/>
    <x v="0"/>
    <s v="Si Secop "/>
    <s v="20260886-TH-8173-1-Prestar los servicios profesionales para apoyar las actividades propias de la gestión contractual de la UAECOB, en función de las necesidades identificadas por la entidad y con el propósito de garantizar el cumplimiento de su misionalidad."/>
  </r>
  <r>
    <x v="837"/>
    <x v="668"/>
    <s v="09 - contratación directa"/>
    <x v="0"/>
    <s v="25 - contrato de prestacion de servicios profesionales"/>
    <s v="JULIO"/>
    <n v="3"/>
    <n v="0"/>
    <n v="24750000"/>
    <s v="NO"/>
    <x v="10"/>
    <s v="Paula Ximena Henao Escobar"/>
    <x v="0"/>
    <s v="Subdirector@ de Gestión Corporativa"/>
    <x v="0"/>
    <n v="80111600"/>
    <s v="8126 9-Fortalecer el 100% de la gestión administrativa de las áreas de apoyo al cumplimiento de la misionalidad de la UAECOB"/>
    <s v="8126"/>
    <s v="9"/>
    <s v="O230117"/>
    <s v="4599"/>
    <n v="20240207"/>
    <s v="08"/>
    <s v="Infraestructura física, mantenimiento y dotación (Sedes construidas, mantenidas reforzadas)"/>
    <s v="08-Infraestructura física, mantenimiento y dotación (Sedes construidas, mantenidas reforzadas)"/>
    <s v="016"/>
    <s v="Sedes mantenidas"/>
    <s v="016_Sedes mantenidas"/>
    <s v="08-Infraestructura física, mantenimiento y dotación (Sedes construidas, mantenidas reforzadas) 016_Sedes mantenidas"/>
    <x v="4"/>
    <x v="4"/>
    <x v="0"/>
    <s v="No Secop"/>
    <s v="20260887-TH-8126-9-Adición y prórroga al contraro 083 de 2026 con objeto &quot;Prestar servicios profesionales jurídicos en la Dirección General de la UAECOB en la revisión, gestión y seguimiento de temas a cargo de la dirección, contratación y estratégicos de la misionalidad de la Entidad&quot;"/>
  </r>
  <r>
    <x v="838"/>
    <x v="669"/>
    <s v="09 - contratación directa"/>
    <x v="0"/>
    <s v="25 - contrato de prestacion de servicios profesionales"/>
    <s v="JULIO"/>
    <n v="3"/>
    <n v="0"/>
    <n v="204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No Secop"/>
    <s v="20260888-TH-8126-1-Adición y prórroga al contrato 210 de 2026 con objeto &quot;Prestación de servicios profesionales en asuntos de comunicaciones y prensa para detectar las necesidades de la Entidad y facilitar la inserción de nuevas estrategias de comunicación&quot;"/>
  </r>
  <r>
    <x v="839"/>
    <x v="409"/>
    <s v="09 - contratación directa"/>
    <x v="0"/>
    <s v="25 - contrato de prestacion de servicios profesionales"/>
    <s v="AGOSTO"/>
    <n v="3"/>
    <n v="0"/>
    <n v="30600000"/>
    <s v="NO"/>
    <x v="11"/>
    <s v="Paula Ximena Henao Escobar"/>
    <x v="0"/>
    <s v="Subdirector@ de Gestión Corporativa"/>
    <x v="0"/>
    <n v="80111600"/>
    <s v="8126 10-Formular e Implementar una estrategia de comunicaciones en lo relacionado con la divulgación de estrategias, programas, proyectos y servicios a los grupos de interés, de la UAECOB"/>
    <s v="8126"/>
    <s v="1"/>
    <s v="O230117"/>
    <s v="4599"/>
    <n v="20240207"/>
    <s v="13"/>
    <s v="Servicios para la planeación y sistemas de gestión y comunicación estratégica"/>
    <s v="13-Servicios para la planeación y sistemas de gestión y comunicación estratégica"/>
    <s v="019"/>
    <s v="Documentos de planeación"/>
    <s v="019_Documentos de planeación"/>
    <s v="13-Servicios para la planeación y sistemas de gestión y comunicación estratégica 019_Documentos de planeación"/>
    <x v="16"/>
    <x v="16"/>
    <x v="0"/>
    <s v="Si Secop "/>
    <s v="20260889-TH-8126-1-Prestación de servicios profesionales en asuntos de comunicaciones y prensa para revisar los procesos de comunicación de entidad con el fin de evaluar su eficacia interna y externa y detectar ineficiencias en los canales de comunicación"/>
  </r>
  <r>
    <x v="840"/>
    <x v="670"/>
    <s v="09 - contratación directa"/>
    <x v="0"/>
    <s v="25 - contrato de prestacion de servicios profesionales"/>
    <s v="JULIO"/>
    <n v="4"/>
    <n v="0"/>
    <n v="28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0-TH-8173-9-SGH-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
  </r>
  <r>
    <x v="841"/>
    <x v="671"/>
    <s v="09 - contratación directa"/>
    <x v="0"/>
    <s v="25 - contrato de prestacion de servicios profesionales"/>
    <s v="JULIO"/>
    <n v="4"/>
    <n v="0"/>
    <n v="236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1-TH-8173-9-SGH - Prestar servicios profesionales para apoyar la gestión y optimización de los trámites de ingreso y retiro del personal de planta de la UAE Cuerpo Oficial de Bomberos de Bogotá, orientados al fortalecimiento de las capacidades operativas y la eficiencia en la gestión del talento humano de la entidad"/>
  </r>
  <r>
    <x v="842"/>
    <x v="672"/>
    <s v="09 - contratación directa"/>
    <x v="0"/>
    <s v="25 - contrato de prestacion de servicios profesionales"/>
    <s v="JULIO"/>
    <n v="4"/>
    <n v="0"/>
    <n v="368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2-TH-8173-9-SGH-Prestar servicios profesionales en la Subdirección de Gestión Humana para apoyar el análisis de cargas laborales, la propuesta de reorganización de la planta de personal y la actualización de los manuales específicos de funciones y competencias laborales, orientados a fortalecer los programas de formación y entrenamiento de la de la UAE Cuerpo Oficial de Bomberos de Bogotá D.C."/>
  </r>
  <r>
    <x v="843"/>
    <x v="673"/>
    <s v="09 - contratación directa"/>
    <x v="0"/>
    <s v="25 - contrato de prestacion de servicios profesionales"/>
    <s v="AGOSTO"/>
    <n v="3"/>
    <n v="0"/>
    <n v="165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893-TH-8173-9-SGH - Adición y Prorroga al contrato 330-2026 cuyo objeto es &quot;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quot;"/>
  </r>
  <r>
    <x v="844"/>
    <x v="674"/>
    <s v="09 - contratación directa"/>
    <x v="0"/>
    <s v="25 - contrato de prestacion de servicios profesionales"/>
    <s v="AGOSTO"/>
    <n v="3"/>
    <n v="0"/>
    <n v="225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894-TH-8173-9-SGH - Adición y Prorroga al contrato 459-2026, cuyo objeto es &quot;Prestar servicios profesionales en la Subdirección de Gestión Humana, enfocados al ajuste y actualización de los manuales de funciones, y demás documentos administrativos y operativos de acuerdo a la planta propuesta, en el marco de la estrategia de fortalecimiento y rediseño institucional&quot;"/>
  </r>
  <r>
    <x v="845"/>
    <x v="675"/>
    <s v="09 - contratación directa"/>
    <x v="0"/>
    <s v="25 - contrato de prestacion de servicios profesionales"/>
    <s v="AGOSTO"/>
    <n v="4"/>
    <n v="0"/>
    <n v="2576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5-TH-8173-9-SGH - Prestar servicios profesionales para apoyar la gestión integral del ausentismo, recobro de incapacidades y actividades conexas en la Subdirección de Gestión Humana, con el fin de salvaguardar la disponibilidad, salud laboral y continuidad del servicio, sirviendo de soporte al fortalecimiento institucional y al desarrollo de los procesos de capacitación y formación de los servidores."/>
  </r>
  <r>
    <x v="846"/>
    <x v="676"/>
    <s v="09 - contratación directa"/>
    <x v="0"/>
    <s v="25 - contrato de prestacion de servicios profesionales"/>
    <s v="AGOSTO"/>
    <n v="4"/>
    <n v="0"/>
    <n v="232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6-TH-8173-9-SGH-Prestar servicios profesionales en la Subdirección de Gestión Humana de la UAE Cuerpo Oficial de Bomberos de Bogotá, para apoyar las actividades relacionadas con la administración de personal, orientadas a optimizar el seguimiento de las situaciones administrativas del capital humano, garantizando la disponibilidad y la participación efectiva de los servidores en los programas institucionales de formación, capacitación y entrenamiento operativo."/>
  </r>
  <r>
    <x v="847"/>
    <x v="677"/>
    <s v="09 - contratación directa"/>
    <x v="0"/>
    <s v="25 - contrato de prestacion de servicios profesionales"/>
    <s v="AGOSTO"/>
    <n v="3"/>
    <n v="0"/>
    <n v="147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7-TH-8173-9-SGH- Prestar servicios profesionales para apoyar a la Subdirección de Gestión Humana en la gestión, ejecución y evaluación de los programas de medicina preventiva del SG-SST, promoviendo la salud integral del talento humano como soporte fundamental para el desarrollo seguro de sus competencias en los planes institucionales de formación y capacitación."/>
  </r>
  <r>
    <x v="848"/>
    <x v="678"/>
    <s v="09 - contratación directa"/>
    <x v="0"/>
    <s v="25 - contrato de prestacion de servicios profesionales"/>
    <s v="AGOSTO"/>
    <n v="3"/>
    <n v="0"/>
    <n v="12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8-TH-8173-9-SGH - Prestar servicios de apoyo a la gestión en la Subdirección de Gestión Humana para la ejecución de las actividades de seguridad e higiene industrial del SG-SST, promoviendo la protección del talento humano, como soporte indispensable para el desarrollo seguro de las competencias del personal vinculado a los planes de formación y capacitación institucional."/>
  </r>
  <r>
    <x v="849"/>
    <x v="679"/>
    <s v="09 - contratación directa"/>
    <x v="0"/>
    <s v="25 - contrato de prestacion de servicios profesionales"/>
    <s v="AGOSTO"/>
    <n v="4"/>
    <n v="0"/>
    <n v="216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899-TH-8173-9-SGH - Prestar servicios profesionales en la Subdirección de Gestión Humana de la UAE Cuerpo Oficial de Bomberos de Bogotá, para apoyar el desarrollo de productos y piezas comunicativas requeridas por la dependencia, promoviendo el fortalecimiento del capital humano mediante la divulgación efectiva de los planes de formación, capacitación misional y estrategias de bienestar y salud ocupacional."/>
  </r>
  <r>
    <x v="850"/>
    <x v="680"/>
    <s v="09 - contratación directa"/>
    <x v="0"/>
    <s v="25 - contrato de prestacion de servicios profesionales"/>
    <s v="AGOSTO"/>
    <n v="4"/>
    <n v="0"/>
    <n v="356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0-TH-8173-9-SGH - Prestar servicios profesionales en la Subdirección de Gestión Humana para la estructuración, revisión y seguimiento de protocolos y políticas de desarrollo del talento humano, promoviendo estándares de calidad orientados al fortalecimiento de las capacidades institucionales y al desarrollo integral de los planes de capacitación y entrenamiento."/>
  </r>
  <r>
    <x v="851"/>
    <x v="681"/>
    <s v="09 - contratación directa"/>
    <x v="0"/>
    <s v="25 - contrato de prestacion de servicios profesionales"/>
    <s v="AGOSTO"/>
    <n v="3"/>
    <n v="0"/>
    <n v="216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1-TH-8173-9-SGH - Prestar servicios profesionales para apoyar a la Subdirección de Gestión Humana en las actividades de desarrollo organizacional, actualización de registros y optimización del clima y ambiente laboral, como estrategia indispensable para el fortalecimiento del talento humano y el soporte de su bienestar integral dentro de los planes sectoriales de capacitación y formación de la entidad."/>
  </r>
  <r>
    <x v="852"/>
    <x v="682"/>
    <s v="09 - contratación directa"/>
    <x v="0"/>
    <s v="25 - contrato de prestacion de servicios profesionales"/>
    <s v="AGOSTO"/>
    <n v="4"/>
    <n v="0"/>
    <n v="261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2-TH-8173-9-SGH - Prestar servicios profesionales para apoyar a la Subdirección de Gestión Humana en la formulación, mejora, verificación y análisis  de documentos técnicos de necesidades y diagnóstico organizacional, promoviendo estándares de calidad que faciliten la articulación y fortalecimiento del talento humano con las estrategias institucionales de capacitación y formación "/>
  </r>
  <r>
    <x v="853"/>
    <x v="683"/>
    <s v="09 - contratación directa"/>
    <x v="0"/>
    <s v="25 - contrato de prestacion de servicios profesionales"/>
    <s v="AGOSTO"/>
    <n v="4"/>
    <n v="0"/>
    <n v="152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3-TH-8173-9-SGH - Prestar servicios de apoyo a la gestión en la Subdirección de Gestión Humana mediante la ejecución de actividades relacionadas con la actualización, custodia y manejo del archivo de gestión de la dependencia, orientados a garantizar y fortalecer los programas institucionales de capacitación y formación del Cuerpo Oficial de Bomberos de Bogotá D.C."/>
  </r>
  <r>
    <x v="854"/>
    <x v="684"/>
    <s v="09 - contratación directa"/>
    <x v="0"/>
    <s v="25 - contrato de prestacion de servicios profesionales"/>
    <s v="AGOSTO"/>
    <n v="3"/>
    <n v="0"/>
    <n v="216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4-TH-8173-9-SGH - Prestar servicios profesionales para apoyar las estrategias de comunicación interna, externa y cultura organizacional en la Subdirección de Gestión Humana, mediante el desarrollo de acciones comunicativas y de sensibilización que promuevan la apropiación de los planes de capacitación, formación técnica y bienestar integral de la entidad."/>
  </r>
  <r>
    <x v="855"/>
    <x v="685"/>
    <s v="09 - contratación directa"/>
    <x v="0"/>
    <s v="25 - contrato de prestacion de servicios profesionales"/>
    <s v="AGOSTO"/>
    <n v="4"/>
    <n v="0"/>
    <n v="288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5-TH-8173-9-SGH - Prestar servicios profesionales jurídicos en la Subdirección de Gestión Humana para el análisis, viabilidad y ejecución de los actos administrativos y gestiones legales del desarrollo organizacional y reorganización de la planta, propendiendo por la adecuación legal de los perfiles requeridos en las estrategias sectoriales de entrenamiento técnico y fortalecimiento de capacidades."/>
  </r>
  <r>
    <x v="856"/>
    <x v="686"/>
    <s v="09 - contratación directa"/>
    <x v="0"/>
    <s v="25 - contrato de prestacion de servicios profesionales"/>
    <s v="SEPTIEMBRE"/>
    <n v="3"/>
    <n v="0"/>
    <n v="177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6-TH-8173-9-SGH - Prestar servicios profesionales en la Subdirección de Gestión Humana en el desarrollo de las actividades derivadas de la actuación del Comité de Mujer y Género, mediante la ejecución de estrategias de inclusión y enfoque diferencial que fortalezcan la cultura organizacional y complementen los planes de formación y capacitación misional de la entidad."/>
  </r>
  <r>
    <x v="857"/>
    <x v="687"/>
    <s v="09 - contratación directa"/>
    <x v="0"/>
    <s v="25 - contrato de prestacion de servicios profesionales"/>
    <s v="SEPTIEMBRE"/>
    <n v="3"/>
    <n v="0"/>
    <n v="18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7-TH-8173-9-SGH - Prestar servicios profesionales en la Subdirección de Gestión Humana para el desarrollo y evaluación de las estrategias de control del riesgo psicosocial del SG-SST, así como el desarrollo de actividades en materia de seguridad y salud en el trabajo, con el objetivo de fortalecer los programasde formación y capacitación de la entidad."/>
  </r>
  <r>
    <x v="858"/>
    <x v="688"/>
    <s v="09 - contratación directa"/>
    <x v="0"/>
    <s v="25 - contrato de prestacion de servicios profesionales"/>
    <s v="SEPTIEMBRE"/>
    <n v="3"/>
    <n v="0"/>
    <n v="222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08-TH-8173-9-SGH - Prestar servicios profesionales para apoyar a la Subdirección de Gestión Humana en la ejecución del SG-SST y el seguimiento de los programas de vigilancia epidemiológica, como soporte estratégico de las competencias y procesos de formación y capacitación."/>
  </r>
  <r>
    <x v="859"/>
    <x v="689"/>
    <s v="09 - contratación directa"/>
    <x v="0"/>
    <s v="25 - contrato de prestacion de servicios profesionales"/>
    <s v="SEPTIEMBRE"/>
    <n v="3"/>
    <n v="0"/>
    <n v="12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909-TH-8173-9-SGH - Adición y prorroga Contrato 461-2026, cuyo objeto es &quot;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quot;"/>
  </r>
  <r>
    <x v="860"/>
    <x v="690"/>
    <s v="09 - contratación directa"/>
    <x v="0"/>
    <s v="25 - contrato de prestacion de servicios profesionales"/>
    <s v="SEPTIEMBRE"/>
    <n v="3"/>
    <n v="0"/>
    <n v="234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910-TH-8173-9-SGH - Adición y prorroga Contrato 434-2026, cuyo objeto es &quot;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quot;"/>
  </r>
  <r>
    <x v="861"/>
    <x v="691"/>
    <s v="09 - contratación directa"/>
    <x v="0"/>
    <s v="25 - contrato de prestacion de servicios profesionales"/>
    <s v="SEPTIEMBRE"/>
    <n v="3"/>
    <n v="0"/>
    <n v="1107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911-TH-8173-9-SGH - Adición y prorroga Contrato 435-2026, cuyo objeto es &quot;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quot;"/>
  </r>
  <r>
    <x v="862"/>
    <x v="692"/>
    <s v="09 - contratación directa"/>
    <x v="0"/>
    <s v="25 - contrato de prestacion de servicios profesionales"/>
    <s v="SEPTIEMBRE"/>
    <n v="3"/>
    <n v="0"/>
    <n v="123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12-TH-8173-9-SGH- Prestar servicios de apoyo a la gestión para acompañar a la Subdirección de Gestión Humana de la Unidad Administrativa Especial Cuerpo Oficial de Bomberos de Bogotá D.C. en la ejecución de las actividades relacionadas con el Plan de Bienestar e Incentivos, contribuyendo al fortalecimiento de los programas de formación y capacitación de la entidad"/>
  </r>
  <r>
    <x v="863"/>
    <x v="693"/>
    <s v="09 - contratación directa"/>
    <x v="0"/>
    <s v="25 - contrato de prestacion de servicios profesionales"/>
    <s v="SEPTIEMBRE"/>
    <n v="3"/>
    <n v="0"/>
    <n v="108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13-TH-8173-9-SGH - Prestar servicios de apoyo a la gestión para acompañar a la Subdirección de Gestión Humana de la Unidad Administrativa Especial Cuerpo Oficial de Bomberos de Bogotá D.C. en la proyección y elaboración de actas técnicas de las sesiones en las que ejerza la Secretaría Técnica y de aquellas requeridas para el cumplimiento de sus funciones, contribuyendo al fortalecimiento de los programas de formación y capacitación de la entidad"/>
  </r>
  <r>
    <x v="864"/>
    <x v="694"/>
    <s v="09 - contratación directa"/>
    <x v="0"/>
    <s v="25 - contrato de prestacion de servicios profesionales"/>
    <s v="SEPTIEMBRE"/>
    <n v="4"/>
    <n v="0"/>
    <n v="332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14-TH-8173-9-SGH -Prestar servicios profesionales especializados para acompañar a la Subdirección de Gestión Humana de la Unidad Administrativa Especial Cuerpo Oficial de Bomberos de Bogotá en el desarrollo de las actividades relacionadas con el plan de auditorías internas y externas de los procesos, procedimientos y contratos a cargo de la dependencia, contribuyendo al fortalecimiento de los programas de formación y capacitación de la entidad"/>
  </r>
  <r>
    <x v="865"/>
    <x v="695"/>
    <s v="09 - contratación directa"/>
    <x v="0"/>
    <s v="25 - contrato de prestacion de servicios profesionales"/>
    <s v="SEPTIEMBRE"/>
    <n v="4"/>
    <n v="0"/>
    <n v="288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15-TH-8173-9-SGH - Prestar servicios profesionales jurídicos en la Subdirección de Gestión Humana, para apoyar el desarrollo de las actuaciones legales y administrativas relacionadas con los procesos de nómina y el recobro de incapacidades, orientados a garantizar el blindaje jurídico, la mitigación del desgaste del capital humano y la disponibilidad del personal de planta en los programas institucionales de formación, capacitación y entrenamiento técnico"/>
  </r>
  <r>
    <x v="866"/>
    <x v="696"/>
    <s v="09 - contratación directa"/>
    <x v="0"/>
    <s v="25 - contrato de prestacion de servicios profesionales"/>
    <s v="SEPTIEMBRE"/>
    <n v="3"/>
    <n v="0"/>
    <n v="975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916-TH-8173-9-SGH - Adición y prorroga contrato 127_2026, cuyo objeto es &quot;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quot;"/>
  </r>
  <r>
    <x v="867"/>
    <x v="109"/>
    <s v="09 - contratación directa"/>
    <x v="0"/>
    <s v="25 - contrato de prestacion de servicios profesionales"/>
    <s v="SEPTIEMBRE"/>
    <n v="3"/>
    <n v="0"/>
    <n v="12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17-TH-8173-9-SGH-Prestar los servicios de apoyo a la gestión en la Academia de la UAE Cuerpo Oficial de Bomberos de Bogotá D.C., brindando acompañamiento en el seguimiento de los procesos contractuales y en la atención de los requerimientos relacionados con el fortalecimiento de la formación y la capacitación institucional."/>
  </r>
  <r>
    <x v="868"/>
    <x v="697"/>
    <s v="09 - contratación directa"/>
    <x v="0"/>
    <s v="25 - contrato de prestacion de servicios profesionales"/>
    <s v="NOVIEMBRE"/>
    <n v="1"/>
    <n v="0"/>
    <n v="83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18-TH-8173-9-SGH - Prestar servicios profesionales especializados de carácter jurídico a la Subdirección de Gestión Humana de la Unidad Administrativa Especial Cuerpo Oficial de Bomberos de Bogotá D.C. para atender los requerimientos relacionados con los comités institucionales, la Comisión de Personal, las mesas sindicales, la atención de solicitudes de los órganos de control, autoridades administrativas y judiciales, y la gestión administrativa de los procesos disciplinarios, contribuyendo al fortalecimiento de los programas de formación y capacitación de la entidad"/>
  </r>
  <r>
    <x v="869"/>
    <x v="698"/>
    <s v="09 - contratación directa"/>
    <x v="0"/>
    <s v="25 - contrato de prestacion de servicios profesionales"/>
    <s v="DICIEMBRE"/>
    <n v="1"/>
    <n v="0"/>
    <n v="64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19-TH-8173-9-SGH - Prestar servicios profesionales a la Subdirección de Gestión Humana de la Unidad Administrativa Especial Cuerpo Oficial de Bomberos de Bogotá para apoyar el cumplimiento de las actividades del Sistema de Gestión de Seguridad y Salud en el Trabajo (SG-SST), en la línea de medicina preventiva, mediante la construcción, ejecución, seguimiento y evaluación de sus programas, contribuyendo al fortalecimiento de los programas de formación y capacitación de la entidad"/>
  </r>
  <r>
    <x v="870"/>
    <x v="699"/>
    <s v="09 - contratación directa"/>
    <x v="0"/>
    <s v="25 - contrato de prestacion de servicios profesionales"/>
    <s v="DICIEMBRE"/>
    <n v="1"/>
    <n v="9"/>
    <n v="1092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20-TH-8173-9-SGH - Prestar servicios profesionales a la Subdirección de Gestión Humana de la Unidad Administrativa Especial Cuerpo Oficial de Bomberos de Bogotá para acompañar la planeación, trámite y seguimiento de los aspectos presupuestales, financieros y contractuales a cargo de la dependencia, contribuyendo al fortalecimiento de los programas de formación y capacitación de la entidad"/>
  </r>
  <r>
    <x v="871"/>
    <x v="700"/>
    <s v="09 - contratación directa"/>
    <x v="0"/>
    <s v="25 - contrato de prestacion de servicios profesionales"/>
    <s v="DICIEMBRE"/>
    <n v="1"/>
    <n v="0"/>
    <n v="55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21-TH-8173-9-SGH -Prestar servicios profesionales a la Subdirección de Gestión Humana de la Unidad Administrativa Especial Cuerpo Oficial de Bomberos de Bogotá D.C. mediante la gestión contractual y presupuestal, asegurando el cumplimiento de la normatividad vigente, la adecuada planeación, ejecución y control de los recursos asignados, y contribuyendo al fortalecimiento de los programas de formación y capacitación de la entidad"/>
  </r>
  <r>
    <x v="872"/>
    <x v="701"/>
    <s v="09 - contratación directa"/>
    <x v="0"/>
    <s v="25 - contrato de prestacion de servicios profesionales"/>
    <s v="DICIEMBRE"/>
    <n v="1"/>
    <n v="0"/>
    <n v="8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22-TH-8173-9-SGH - Prestar servicios profesionales especializados para apoyar a la Subdirección de Gestión Humana de la Unidad Administrativa Especial Cuerpo Oficial de Bomberos de Bogotá D.C., mediante el seguimiento, coordinación y control de las actividades de carácter transversal de los procesos a cargo de la dependencia, especialmente las orientadas al fortalecimiento de los programas de formación y capacitación de la entidad"/>
  </r>
  <r>
    <x v="873"/>
    <x v="702"/>
    <s v="09 - contratación directa"/>
    <x v="0"/>
    <s v="25 - contrato de prestacion de servicios profesionales"/>
    <s v="DICIEMBRE"/>
    <n v="1"/>
    <n v="15"/>
    <n v="156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923-TH-8173-9-SGH - Adición y prorroga contrato 24-2026, cuyo objeto es &quot;Prestar sus servicios profesionales especializados para apoyar a la Subdirección de Gestión Humana de la UAE Cuerpo Oficial de Bomberos de Bogotá D.C., mediante el seguimiento y apoyo a la coordinación, control del desarrollo de actividades de carácter transversal en los procesos a cargo de la dependencia, en especial aquellos relacionados con el fortalecimiento de los procesos de formación, con el fin de contribuir a la eficiencia, calidad y mejora continua de la gestión institucional.&quot;"/>
  </r>
  <r>
    <x v="874"/>
    <x v="703"/>
    <s v="09 - contratación directa"/>
    <x v="0"/>
    <s v="25 - contrato de prestacion de servicios profesionales"/>
    <s v="DICIEMBRE"/>
    <n v="1"/>
    <n v="0"/>
    <n v="61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24-TH-8173-9-SGH - Prestar servicios profesionales a la Subdirección de Gestión Humana de la Unidad Administrativa Especial Cuerpo Oficial de Bomberos de Bogotá para apoyar el proceso de liquidación de demandas y conciliaciones administrativas, así como el proceso de recobro de incapacidades, contribuyendo al fortalecimiento de los programas de formación y capacitación de la entidad"/>
  </r>
  <r>
    <x v="875"/>
    <x v="704"/>
    <s v="09 - contratación directa"/>
    <x v="0"/>
    <s v="25 - contrato de prestacion de servicios profesionales"/>
    <s v="DICIEMBRE"/>
    <n v="1"/>
    <n v="15"/>
    <n v="132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No Secop"/>
    <s v="20260925-TH-8173-9-SGH - Adición y prorroga contrato 232-2026, cuyo objeto es &quot;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quot;"/>
  </r>
  <r>
    <x v="876"/>
    <x v="705"/>
    <s v="09 - contratación directa"/>
    <x v="0"/>
    <s v="25 - contrato de prestacion de servicios profesionales"/>
    <s v="DICIEMBRE"/>
    <n v="1"/>
    <n v="0"/>
    <n v="42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26-TH-8173-9-SGH -Prestar servicios de apoyo a la gestión en la Subdirección de Gestión Humana de la Unidad Administrativa Especial Cuerpo Oficial de Bomberos de Bogotá D.C. para apoyar la administración y aplicación de los instrumentos archivísticos vigentes en el archivo de gestión de la dependencia, contribuyendo al fortalecimiento de los programas de formación y capacitación de la entidad"/>
  </r>
  <r>
    <x v="877"/>
    <x v="706"/>
    <s v="09 - contratación directa"/>
    <x v="0"/>
    <s v="25 - contrato de prestacion de servicios profesionales"/>
    <s v="AGOSTO"/>
    <n v="1"/>
    <n v="0"/>
    <n v="7000000"/>
    <s v="NO"/>
    <x v="5"/>
    <s v="Jose Andres Ponce Caicedo"/>
    <x v="2"/>
    <s v="Subdirector@ de Gestión del Riesgo"/>
    <x v="0"/>
    <n v="80111600"/>
    <s v="8173 9-Implementar el 100% del programa de capacitación, formación y entrenamiento al personal uniformado de la Unidad Administrativa Cuerpo Oficial de Bomberos de Bogotá."/>
    <s v="8173"/>
    <s v="9"/>
    <s v="O230117"/>
    <s v="4503"/>
    <n v="20240255"/>
    <s v="07"/>
    <s v="Servicio de formación en gestión del riesgo de incendios para el personal UAECOB"/>
    <s v="07-Servicio de formación en gestión del riesgo de incendios para el personal UAECOB"/>
    <s v="002"/>
    <s v="Servicio de educación informal"/>
    <s v="002_Servicio de educación informal"/>
    <s v="07-Servicio de formación en gestión del riesgo de incendios para el personal UAECOB 002_Servicio de educación informal"/>
    <x v="5"/>
    <x v="5"/>
    <x v="0"/>
    <s v="Si Secop "/>
    <s v="20260927-TH-8173-9-SGH - Prestar servicios profesionales a la Subdirección de Gestión Humana de la Unidad Administrativa Especial Cuerpo Oficial de Bomberos de Bogotá para apoyar la consolidación, ejecución, administración, seguimiento y evaluación del Sistema de Gestión de Seguridad y Salud en el Trabajo (SG-SST), en la línea de seguridad e higiene industrial, contribuyendo al fortalecimiento de los programas de formación y capacitación de la entida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EA0B20E-5C90-4B90-A984-21375FB2B11A}" name="TablaDinámica1" cacheId="0" applyNumberFormats="0" applyBorderFormats="0" applyFontFormats="0" applyPatternFormats="0" applyAlignmentFormats="0" applyWidthHeightFormats="1" dataCaption="Valores" updatedVersion="8" minRefreshableVersion="3" itemPrintTitles="1" createdVersion="8" indent="0" outline="1" outlineData="1" multipleFieldFilters="0">
  <location ref="A3:B10" firstHeaderRow="1" firstDataRow="1" firstDataCol="1" rowPageCount="1" colPageCount="1"/>
  <pivotFields count="34">
    <pivotField showAll="0"/>
    <pivotField showAll="0"/>
    <pivotField showAll="0"/>
    <pivotField showAll="0"/>
    <pivotField showAll="0"/>
    <pivotField showAll="0"/>
    <pivotField showAll="0"/>
    <pivotField showAll="0"/>
    <pivotField dataField="1" showAll="0"/>
    <pivotField showAll="0"/>
    <pivotField outline="0" showAll="0" defaultSubtotal="0">
      <extLst>
        <ext xmlns:x14="http://schemas.microsoft.com/office/spreadsheetml/2009/9/main" uri="{2946ED86-A175-432a-8AC1-64E0C546D7DE}">
          <x14:pivotField fillDownLabels="1"/>
        </ext>
      </extLst>
    </pivotField>
    <pivotField showAll="0"/>
    <pivotField axis="axisPage" multipleItemSelectionAllowed="1" showAll="0">
      <items count="5">
        <item x="1"/>
        <item x="0"/>
        <item x="2"/>
        <item x="3"/>
        <item t="default"/>
      </items>
    </pivotField>
    <pivotField showAll="0"/>
    <pivotField axis="axisRow" outline="0" showAll="0" defaultSubtotal="0">
      <items count="6">
        <item x="1"/>
        <item x="3"/>
        <item x="0"/>
        <item x="5"/>
        <item x="2"/>
        <item x="4"/>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outline="0" showAll="0" defaultSubtotal="0">
      <extLst>
        <ext xmlns:x14="http://schemas.microsoft.com/office/spreadsheetml/2009/9/main" uri="{2946ED86-A175-432a-8AC1-64E0C546D7DE}">
          <x14:pivotField fillDownLabels="1"/>
        </ext>
      </extLst>
    </pivotField>
    <pivotField showAll="0"/>
    <pivotField outline="0" showAll="0" defaultSubtotal="0">
      <extLst>
        <ext xmlns:x14="http://schemas.microsoft.com/office/spreadsheetml/2009/9/main" uri="{2946ED86-A175-432a-8AC1-64E0C546D7DE}">
          <x14:pivotField fillDownLabels="1"/>
        </ext>
      </extLst>
    </pivotField>
    <pivotField showAll="0"/>
    <pivotField showAll="0"/>
  </pivotFields>
  <rowFields count="1">
    <field x="14"/>
  </rowFields>
  <rowItems count="7">
    <i>
      <x/>
    </i>
    <i>
      <x v="1"/>
    </i>
    <i>
      <x v="2"/>
    </i>
    <i>
      <x v="3"/>
    </i>
    <i>
      <x v="4"/>
    </i>
    <i>
      <x v="5"/>
    </i>
    <i t="grand">
      <x/>
    </i>
  </rowItems>
  <colItems count="1">
    <i/>
  </colItems>
  <pageFields count="1">
    <pageField fld="12" hier="-1"/>
  </pageFields>
  <dataFields count="1">
    <dataField name="Suma de Valor apropiacion vigencia actual" fld="8" baseField="0" baseItem="0"/>
  </dataFields>
  <formats count="2">
    <format dxfId="9">
      <pivotArea outline="0" collapsedLevelsAreSubtotals="1" fieldPosition="0"/>
    </format>
    <format dxfId="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C363F80-DFDA-4B58-83B2-4758DF54B5B0}" name="TablaDinámica2" cacheId="0" applyNumberFormats="0" applyBorderFormats="0" applyFontFormats="0" applyPatternFormats="0" applyAlignmentFormats="0" applyWidthHeightFormats="1" dataCaption="Valores" updatedVersion="8" minRefreshableVersion="3" itemPrintTitles="1" createdVersion="8" indent="0" outline="1" outlineData="1" multipleFieldFilters="0">
  <location ref="A15:D75" firstHeaderRow="1" firstDataRow="1" firstDataCol="3" rowPageCount="2" colPageCount="1"/>
  <pivotFields count="34">
    <pivotField axis="axisRow" outline="0" showAll="0" defaultSubtotal="0">
      <items count="87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s>
      <extLst>
        <ext xmlns:x14="http://schemas.microsoft.com/office/spreadsheetml/2009/9/main" uri="{2946ED86-A175-432a-8AC1-64E0C546D7DE}">
          <x14:pivotField fillDownLabels="1"/>
        </ext>
      </extLst>
    </pivotField>
    <pivotField axis="axisRow" outline="0" showAll="0" defaultSubtotal="0">
      <items count="707">
        <item x="270"/>
        <item x="605"/>
        <item x="666"/>
        <item x="665"/>
        <item x="664"/>
        <item x="663"/>
        <item x="448"/>
        <item x="253"/>
        <item x="606"/>
        <item x="603"/>
        <item x="487"/>
        <item x="631"/>
        <item x="440"/>
        <item x="630"/>
        <item x="204"/>
        <item x="445"/>
        <item x="557"/>
        <item x="426"/>
        <item x="495"/>
        <item x="376"/>
        <item x="457"/>
        <item x="477"/>
        <item x="484"/>
        <item x="558"/>
        <item x="369"/>
        <item x="463"/>
        <item x="608"/>
        <item x="626"/>
        <item x="480"/>
        <item x="668"/>
        <item x="635"/>
        <item x="617"/>
        <item x="612"/>
        <item x="613"/>
        <item x="633"/>
        <item x="634"/>
        <item x="432"/>
        <item x="615"/>
        <item x="610"/>
        <item x="614"/>
        <item x="627"/>
        <item x="435"/>
        <item x="669"/>
        <item x="434"/>
        <item x="437"/>
        <item x="436"/>
        <item x="611"/>
        <item x="618"/>
        <item x="580"/>
        <item x="438"/>
        <item x="648"/>
        <item x="649"/>
        <item x="433"/>
        <item x="625"/>
        <item x="201"/>
        <item x="481"/>
        <item x="553"/>
        <item x="498"/>
        <item x="473"/>
        <item x="470"/>
        <item x="471"/>
        <item x="472"/>
        <item x="529"/>
        <item x="539"/>
        <item x="525"/>
        <item x="526"/>
        <item x="528"/>
        <item x="524"/>
        <item x="530"/>
        <item x="517"/>
        <item x="532"/>
        <item x="527"/>
        <item x="533"/>
        <item x="546"/>
        <item x="541"/>
        <item x="515"/>
        <item x="535"/>
        <item x="213"/>
        <item x="536"/>
        <item x="540"/>
        <item x="534"/>
        <item x="547"/>
        <item x="548"/>
        <item x="549"/>
        <item x="239"/>
        <item x="518"/>
        <item x="519"/>
        <item x="537"/>
        <item x="516"/>
        <item x="531"/>
        <item x="550"/>
        <item x="520"/>
        <item x="542"/>
        <item x="538"/>
        <item x="543"/>
        <item x="521"/>
        <item x="544"/>
        <item x="523"/>
        <item x="241"/>
        <item x="522"/>
        <item x="242"/>
        <item x="545"/>
        <item x="223"/>
        <item x="235"/>
        <item x="236"/>
        <item x="238"/>
        <item x="452"/>
        <item x="224"/>
        <item x="225"/>
        <item x="226"/>
        <item x="212"/>
        <item x="514"/>
        <item x="512"/>
        <item x="564"/>
        <item x="574"/>
        <item x="573"/>
        <item x="576"/>
        <item x="570"/>
        <item x="22"/>
        <item x="577"/>
        <item x="30"/>
        <item x="578"/>
        <item x="575"/>
        <item x="474"/>
        <item x="572"/>
        <item x="455"/>
        <item x="454"/>
        <item x="31"/>
        <item x="36"/>
        <item x="565"/>
        <item x="571"/>
        <item x="567"/>
        <item x="554"/>
        <item x="645"/>
        <item x="641"/>
        <item x="643"/>
        <item x="642"/>
        <item x="644"/>
        <item x="581"/>
        <item x="585"/>
        <item x="595"/>
        <item x="624"/>
        <item x="583"/>
        <item x="588"/>
        <item x="587"/>
        <item x="594"/>
        <item x="582"/>
        <item x="604"/>
        <item x="597"/>
        <item x="598"/>
        <item x="607"/>
        <item x="586"/>
        <item x="621"/>
        <item x="591"/>
        <item x="640"/>
        <item x="589"/>
        <item x="601"/>
        <item x="593"/>
        <item x="662"/>
        <item x="596"/>
        <item x="639"/>
        <item x="623"/>
        <item x="661"/>
        <item x="592"/>
        <item x="590"/>
        <item x="584"/>
        <item x="622"/>
        <item x="620"/>
        <item x="602"/>
        <item x="600"/>
        <item x="599"/>
        <item x="501"/>
        <item x="500"/>
        <item x="552"/>
        <item x="27"/>
        <item x="551"/>
        <item x="37"/>
        <item x="429"/>
        <item x="556"/>
        <item x="636"/>
        <item x="465"/>
        <item x="374"/>
        <item x="427"/>
        <item x="378"/>
        <item x="423"/>
        <item x="496"/>
        <item x="428"/>
        <item x="469"/>
        <item x="381"/>
        <item x="482"/>
        <item x="479"/>
        <item x="638"/>
        <item x="560"/>
        <item x="286"/>
        <item x="497"/>
        <item x="285"/>
        <item x="257"/>
        <item x="373"/>
        <item x="478"/>
        <item x="1"/>
        <item x="458"/>
        <item x="459"/>
        <item x="485"/>
        <item x="288"/>
        <item x="28"/>
        <item x="506"/>
        <item x="503"/>
        <item x="32"/>
        <item x="206"/>
        <item x="366"/>
        <item x="561"/>
        <item x="195"/>
        <item x="483"/>
        <item x="29"/>
        <item x="38"/>
        <item x="502"/>
        <item x="475"/>
        <item x="35"/>
        <item x="353"/>
        <item x="26"/>
        <item x="505"/>
        <item x="284"/>
        <item x="34"/>
        <item x="363"/>
        <item x="289"/>
        <item x="488"/>
        <item x="486"/>
        <item x="490"/>
        <item x="379"/>
        <item x="375"/>
        <item x="377"/>
        <item x="194"/>
        <item x="360"/>
        <item x="361"/>
        <item x="364"/>
        <item x="359"/>
        <item x="358"/>
        <item x="356"/>
        <item x="355"/>
        <item x="33"/>
        <item x="476"/>
        <item x="244"/>
        <item x="410"/>
        <item x="335"/>
        <item x="299"/>
        <item x="323"/>
        <item x="301"/>
        <item x="306"/>
        <item x="305"/>
        <item x="439"/>
        <item x="294"/>
        <item x="256"/>
        <item x="246"/>
        <item x="416"/>
        <item x="321"/>
        <item x="69"/>
        <item x="207"/>
        <item x="297"/>
        <item x="347"/>
        <item x="333"/>
        <item x="343"/>
        <item x="211"/>
        <item x="232"/>
        <item x="451"/>
        <item x="68"/>
        <item x="344"/>
        <item x="198"/>
        <item x="209"/>
        <item x="208"/>
        <item x="509"/>
        <item x="322"/>
        <item x="157"/>
        <item x="327"/>
        <item x="243"/>
        <item x="161"/>
        <item x="629"/>
        <item x="399"/>
        <item x="406"/>
        <item x="412"/>
        <item x="409"/>
        <item x="349"/>
        <item x="336"/>
        <item x="628"/>
        <item x="168"/>
        <item x="326"/>
        <item x="296"/>
        <item x="329"/>
        <item x="300"/>
        <item x="316"/>
        <item x="325"/>
        <item x="332"/>
        <item x="328"/>
        <item x="313"/>
        <item x="351"/>
        <item x="350"/>
        <item x="382"/>
        <item x="251"/>
        <item x="250"/>
        <item x="91"/>
        <item x="247"/>
        <item x="248"/>
        <item x="312"/>
        <item x="647"/>
        <item x="403"/>
        <item x="298"/>
        <item x="290"/>
        <item x="217"/>
        <item x="216"/>
        <item x="420"/>
        <item x="258"/>
        <item x="159"/>
        <item x="158"/>
        <item x="227"/>
        <item x="164"/>
        <item x="291"/>
        <item x="424"/>
        <item x="318"/>
        <item x="220"/>
        <item x="295"/>
        <item x="210"/>
        <item x="245"/>
        <item x="334"/>
        <item x="315"/>
        <item x="218"/>
        <item x="234"/>
        <item x="233"/>
        <item x="219"/>
        <item x="214"/>
        <item x="324"/>
        <item x="240"/>
        <item x="395"/>
        <item x="304"/>
        <item x="237"/>
        <item x="231"/>
        <item x="314"/>
        <item x="169"/>
        <item x="186"/>
        <item x="167"/>
        <item x="307"/>
        <item x="255"/>
        <item x="230"/>
        <item x="646"/>
        <item x="507"/>
        <item x="252"/>
        <item x="188"/>
        <item x="190"/>
        <item x="229"/>
        <item x="254"/>
        <item x="215"/>
        <item x="425"/>
        <item x="160"/>
        <item x="499"/>
        <item x="269"/>
        <item x="283"/>
        <item x="282"/>
        <item x="267"/>
        <item x="370"/>
        <item x="200"/>
        <item x="199"/>
        <item x="205"/>
        <item x="155"/>
        <item x="203"/>
        <item x="367"/>
        <item x="287"/>
        <item x="354"/>
        <item x="309"/>
        <item x="320"/>
        <item x="511"/>
        <item x="19"/>
        <item x="7"/>
        <item x="12"/>
        <item x="508"/>
        <item x="513"/>
        <item x="86"/>
        <item x="87"/>
        <item x="368"/>
        <item x="441"/>
        <item x="443"/>
        <item x="71"/>
        <item x="72"/>
        <item x="9"/>
        <item x="337"/>
        <item x="18"/>
        <item x="346"/>
        <item x="11"/>
        <item x="20"/>
        <item x="73"/>
        <item x="292"/>
        <item x="330"/>
        <item x="85"/>
        <item x="64"/>
        <item x="79"/>
        <item x="82"/>
        <item x="75"/>
        <item x="650"/>
        <item x="339"/>
        <item x="93"/>
        <item x="444"/>
        <item x="90"/>
        <item x="88"/>
        <item x="341"/>
        <item x="78"/>
        <item x="653"/>
        <item x="77"/>
        <item x="667"/>
        <item x="637"/>
        <item x="651"/>
        <item x="293"/>
        <item x="345"/>
        <item x="348"/>
        <item x="10"/>
        <item x="308"/>
        <item x="163"/>
        <item x="84"/>
        <item x="510"/>
        <item x="3"/>
        <item x="340"/>
        <item x="456"/>
        <item x="187"/>
        <item x="173"/>
        <item x="281"/>
        <item x="408"/>
        <item x="275"/>
        <item x="390"/>
        <item x="177"/>
        <item x="47"/>
        <item x="41"/>
        <item x="39"/>
        <item x="74"/>
        <item x="189"/>
        <item x="175"/>
        <item x="415"/>
        <item x="655"/>
        <item x="13"/>
        <item x="442"/>
        <item x="417"/>
        <item x="171"/>
        <item x="59"/>
        <item x="388"/>
        <item x="414"/>
        <item x="181"/>
        <item x="566"/>
        <item x="569"/>
        <item x="183"/>
        <item x="331"/>
        <item x="259"/>
        <item x="274"/>
        <item x="262"/>
        <item x="398"/>
        <item x="165"/>
        <item x="172"/>
        <item x="413"/>
        <item x="660"/>
        <item x="266"/>
        <item x="276"/>
        <item x="228"/>
        <item x="383"/>
        <item x="62"/>
        <item x="51"/>
        <item x="616"/>
        <item x="57"/>
        <item x="52"/>
        <item x="46"/>
        <item x="43"/>
        <item x="40"/>
        <item x="50"/>
        <item x="49"/>
        <item x="609"/>
        <item x="45"/>
        <item x="182"/>
        <item x="192"/>
        <item x="4"/>
        <item x="342"/>
        <item x="319"/>
        <item x="16"/>
        <item x="393"/>
        <item x="221"/>
        <item x="5"/>
        <item x="222"/>
        <item x="92"/>
        <item x="657"/>
        <item x="176"/>
        <item x="178"/>
        <item x="261"/>
        <item x="407"/>
        <item x="48"/>
        <item x="389"/>
        <item x="401"/>
        <item x="402"/>
        <item x="386"/>
        <item x="404"/>
        <item x="263"/>
        <item x="310"/>
        <item x="302"/>
        <item x="170"/>
        <item x="279"/>
        <item x="271"/>
        <item x="273"/>
        <item x="174"/>
        <item x="277"/>
        <item x="654"/>
        <item x="0"/>
        <item x="405"/>
        <item x="352"/>
        <item x="384"/>
        <item x="397"/>
        <item x="394"/>
        <item x="317"/>
        <item x="76"/>
        <item x="656"/>
        <item x="422"/>
        <item x="579"/>
        <item x="391"/>
        <item x="385"/>
        <item x="387"/>
        <item x="392"/>
        <item x="65"/>
        <item x="63"/>
        <item x="658"/>
        <item x="66"/>
        <item x="249"/>
        <item x="652"/>
        <item x="83"/>
        <item x="278"/>
        <item x="280"/>
        <item x="272"/>
        <item x="2"/>
        <item x="17"/>
        <item x="6"/>
        <item x="60"/>
        <item x="54"/>
        <item x="70"/>
        <item x="619"/>
        <item x="61"/>
        <item x="400"/>
        <item x="162"/>
        <item x="8"/>
        <item x="568"/>
        <item x="81"/>
        <item x="80"/>
        <item x="179"/>
        <item x="453"/>
        <item x="659"/>
        <item x="562"/>
        <item x="14"/>
        <item x="260"/>
        <item x="21"/>
        <item x="563"/>
        <item x="58"/>
        <item x="303"/>
        <item x="44"/>
        <item x="421"/>
        <item x="67"/>
        <item x="55"/>
        <item x="431"/>
        <item x="185"/>
        <item x="184"/>
        <item x="191"/>
        <item x="23"/>
        <item x="180"/>
        <item x="264"/>
        <item x="265"/>
        <item x="42"/>
        <item x="396"/>
        <item x="338"/>
        <item x="311"/>
        <item x="53"/>
        <item x="56"/>
        <item x="166"/>
        <item x="89"/>
        <item x="24"/>
        <item x="25"/>
        <item x="15"/>
        <item x="268"/>
        <item x="196"/>
        <item x="362"/>
        <item x="365"/>
        <item x="489"/>
        <item x="493"/>
        <item x="559"/>
        <item x="492"/>
        <item x="491"/>
        <item x="494"/>
        <item x="380"/>
        <item x="117"/>
        <item x="115"/>
        <item x="468"/>
        <item x="673"/>
        <item x="674"/>
        <item x="467"/>
        <item x="696"/>
        <item x="704"/>
        <item x="702"/>
        <item x="690"/>
        <item x="691"/>
        <item x="689"/>
        <item x="154"/>
        <item x="149"/>
        <item x="153"/>
        <item x="632"/>
        <item x="147"/>
        <item x="148"/>
        <item x="446"/>
        <item x="122"/>
        <item x="555"/>
        <item x="142"/>
        <item x="138"/>
        <item x="450"/>
        <item x="106"/>
        <item x="112"/>
        <item x="101"/>
        <item x="461"/>
        <item x="683"/>
        <item x="678"/>
        <item x="419"/>
        <item x="97"/>
        <item x="693"/>
        <item x="95"/>
        <item x="96"/>
        <item x="136"/>
        <item x="418"/>
        <item x="447"/>
        <item x="114"/>
        <item x="699"/>
        <item x="698"/>
        <item x="703"/>
        <item x="706"/>
        <item x="140"/>
        <item x="135"/>
        <item x="127"/>
        <item x="108"/>
        <item x="119"/>
        <item x="100"/>
        <item x="118"/>
        <item x="116"/>
        <item x="130"/>
        <item x="102"/>
        <item x="104"/>
        <item x="105"/>
        <item x="679"/>
        <item x="111"/>
        <item x="121"/>
        <item x="128"/>
        <item x="120"/>
        <item x="126"/>
        <item x="99"/>
        <item x="107"/>
        <item x="113"/>
        <item x="110"/>
        <item x="686"/>
        <item x="687"/>
        <item x="680"/>
        <item x="462"/>
        <item x="460"/>
        <item x="697"/>
        <item x="129"/>
        <item x="131"/>
        <item x="701"/>
        <item x="449"/>
        <item x="103"/>
        <item x="124"/>
        <item x="685"/>
        <item x="695"/>
        <item x="133"/>
        <item x="141"/>
        <item x="94"/>
        <item x="139"/>
        <item x="688"/>
        <item x="682"/>
        <item x="681"/>
        <item x="675"/>
        <item x="671"/>
        <item x="684"/>
        <item x="132"/>
        <item x="98"/>
        <item x="411"/>
        <item x="146"/>
        <item x="143"/>
        <item x="145"/>
        <item x="137"/>
        <item x="466"/>
        <item x="151"/>
        <item x="152"/>
        <item x="150"/>
        <item x="705"/>
        <item x="692"/>
        <item x="700"/>
        <item x="694"/>
        <item x="144"/>
        <item x="134"/>
        <item x="677"/>
        <item x="125"/>
        <item x="670"/>
        <item x="109"/>
        <item x="676"/>
        <item x="672"/>
        <item x="123"/>
        <item x="193"/>
        <item x="202"/>
        <item x="371"/>
        <item x="357"/>
        <item x="197"/>
        <item x="430"/>
        <item x="504"/>
        <item x="372"/>
        <item x="464"/>
        <item x="156"/>
      </items>
      <extLst>
        <ext xmlns:x14="http://schemas.microsoft.com/office/spreadsheetml/2009/9/main" uri="{2946ED86-A175-432a-8AC1-64E0C546D7DE}">
          <x14:pivotField fillDownLabels="1"/>
        </ext>
      </extLst>
    </pivotField>
    <pivotField showAll="0"/>
    <pivotField axis="axisPage" multipleItemSelectionAllowed="1" showAll="0">
      <items count="3">
        <item h="1" x="1"/>
        <item x="0"/>
        <item t="default"/>
      </items>
    </pivotField>
    <pivotField showAll="0"/>
    <pivotField showAll="0"/>
    <pivotField showAll="0"/>
    <pivotField showAll="0"/>
    <pivotField dataField="1" showAll="0"/>
    <pivotField showAll="0"/>
    <pivotField axis="axisPage" outline="0" multipleItemSelectionAllowed="1" showAll="0" defaultSubtotal="0">
      <items count="21">
        <item h="1" x="10"/>
        <item h="1" x="11"/>
        <item h="1" x="15"/>
        <item h="1" x="16"/>
        <item h="1" x="0"/>
        <item h="1" x="12"/>
        <item h="1" x="1"/>
        <item h="1" x="14"/>
        <item h="1" x="2"/>
        <item h="1" x="17"/>
        <item h="1" x="3"/>
        <item h="1" x="18"/>
        <item h="1" x="4"/>
        <item h="1" x="19"/>
        <item h="1" x="9"/>
        <item h="1" x="13"/>
        <item h="1" x="5"/>
        <item h="1" x="20"/>
        <item h="1" x="8"/>
        <item x="6"/>
        <item h="1" x="7"/>
      </items>
      <extLst>
        <ext xmlns:x14="http://schemas.microsoft.com/office/spreadsheetml/2009/9/main" uri="{2946ED86-A175-432a-8AC1-64E0C546D7DE}">
          <x14:pivotField fillDownLabels="1"/>
        </ext>
      </extLst>
    </pivotField>
    <pivotField showAll="0"/>
    <pivotField subtotalTop="0" multipleItemSelectionAllowed="1" showAll="0" defaultSubtotal="0">
      <items count="4">
        <item x="1"/>
        <item x="0"/>
        <item x="2"/>
        <item x="3"/>
      </items>
    </pivotField>
    <pivotField showAll="0"/>
    <pivotField axis="axisRow" outline="0" showAll="0" defaultSubtotal="0">
      <items count="6">
        <item x="1"/>
        <item x="3"/>
        <item x="0"/>
        <item x="5"/>
        <item x="2"/>
        <item x="4"/>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outline="0" multipleItemSelectionAllowed="1" showAll="0" defaultSubtotal="0">
      <items count="17">
        <item x="1"/>
        <item x="8"/>
        <item x="10"/>
        <item x="11"/>
        <item x="5"/>
        <item x="15"/>
        <item x="6"/>
        <item x="9"/>
        <item x="7"/>
        <item x="13"/>
        <item x="14"/>
        <item x="12"/>
        <item x="4"/>
        <item x="0"/>
        <item x="16"/>
        <item x="3"/>
        <item x="2"/>
      </items>
      <extLst>
        <ext xmlns:x14="http://schemas.microsoft.com/office/spreadsheetml/2009/9/main" uri="{2946ED86-A175-432a-8AC1-64E0C546D7DE}">
          <x14:pivotField fillDownLabels="1"/>
        </ext>
      </extLst>
    </pivotField>
    <pivotField showAll="0">
      <items count="18">
        <item x="1"/>
        <item x="8"/>
        <item x="10"/>
        <item x="11"/>
        <item x="5"/>
        <item x="15"/>
        <item x="4"/>
        <item x="6"/>
        <item x="9"/>
        <item x="0"/>
        <item x="7"/>
        <item x="16"/>
        <item x="3"/>
        <item x="2"/>
        <item x="13"/>
        <item x="14"/>
        <item x="12"/>
        <item t="default"/>
      </items>
    </pivotField>
    <pivotField outline="0" showAll="0" defaultSubtotal="0">
      <items count="37">
        <item x="6"/>
        <item x="19"/>
        <item x="3"/>
        <item x="4"/>
        <item x="5"/>
        <item x="8"/>
        <item x="14"/>
        <item x="28"/>
        <item x="27"/>
        <item x="31"/>
        <item x="16"/>
        <item x="10"/>
        <item x="36"/>
        <item x="13"/>
        <item x="12"/>
        <item x="34"/>
        <item x="22"/>
        <item x="24"/>
        <item x="29"/>
        <item x="35"/>
        <item x="17"/>
        <item x="20"/>
        <item x="1"/>
        <item x="32"/>
        <item x="2"/>
        <item x="15"/>
        <item x="23"/>
        <item x="25"/>
        <item x="30"/>
        <item x="11"/>
        <item x="26"/>
        <item x="18"/>
        <item x="21"/>
        <item x="33"/>
        <item x="0"/>
        <item x="9"/>
        <item x="7"/>
      </items>
      <extLst>
        <ext xmlns:x14="http://schemas.microsoft.com/office/spreadsheetml/2009/9/main" uri="{2946ED86-A175-432a-8AC1-64E0C546D7DE}">
          <x14:pivotField fillDownLabels="1"/>
        </ext>
      </extLst>
    </pivotField>
    <pivotField showAll="0"/>
    <pivotField showAll="0"/>
  </pivotFields>
  <rowFields count="3">
    <field x="0"/>
    <field x="1"/>
    <field x="14"/>
  </rowFields>
  <rowItems count="60">
    <i>
      <x v="179"/>
      <x v="271"/>
      <x v="2"/>
    </i>
    <i>
      <x v="180"/>
      <x v="311"/>
      <x v="2"/>
    </i>
    <i>
      <x v="181"/>
      <x v="310"/>
      <x v="2"/>
    </i>
    <i>
      <x v="182"/>
      <x v="311"/>
      <x v="2"/>
    </i>
    <i>
      <x v="183"/>
      <x v="350"/>
      <x v="2"/>
    </i>
    <i>
      <x v="184"/>
      <x v="274"/>
      <x v="2"/>
    </i>
    <i>
      <x v="185"/>
      <x v="535"/>
      <x v="2"/>
    </i>
    <i>
      <x v="186"/>
      <x v="412"/>
      <x v="2"/>
    </i>
    <i>
      <x v="187"/>
      <x v="313"/>
      <x v="2"/>
    </i>
    <i>
      <x v="188"/>
      <x v="449"/>
      <x v="2"/>
    </i>
    <i>
      <x v="189"/>
      <x v="568"/>
      <x v="2"/>
    </i>
    <i>
      <x v="190"/>
      <x v="337"/>
      <x v="2"/>
    </i>
    <i>
      <x v="191"/>
      <x v="337"/>
      <x v="2"/>
    </i>
    <i>
      <x v="192"/>
      <x v="283"/>
      <x v="2"/>
    </i>
    <i>
      <x v="193"/>
      <x v="335"/>
      <x v="2"/>
    </i>
    <i>
      <x v="194"/>
      <x v="494"/>
      <x v="2"/>
    </i>
    <i>
      <x v="195"/>
      <x v="436"/>
      <x v="2"/>
    </i>
    <i>
      <x v="196"/>
      <x v="450"/>
      <x v="2"/>
    </i>
    <i>
      <x v="197"/>
      <x v="419"/>
      <x v="2"/>
    </i>
    <i>
      <x v="198"/>
      <x v="498"/>
      <x v="2"/>
    </i>
    <i>
      <x v="199"/>
      <x v="430"/>
      <x v="2"/>
    </i>
    <i>
      <x v="200"/>
      <x v="481"/>
      <x v="2"/>
    </i>
    <i>
      <x v="201"/>
      <x v="424"/>
      <x v="2"/>
    </i>
    <i>
      <x v="202"/>
      <x v="424"/>
      <x v="2"/>
    </i>
    <i>
      <x v="203"/>
      <x v="482"/>
      <x v="2"/>
    </i>
    <i>
      <x v="204"/>
      <x v="540"/>
      <x v="2"/>
    </i>
    <i>
      <x v="205"/>
      <x v="559"/>
      <x v="2"/>
    </i>
    <i>
      <x v="206"/>
      <x v="440"/>
      <x v="2"/>
    </i>
    <i>
      <x v="207"/>
      <x v="440"/>
      <x v="2"/>
    </i>
    <i>
      <x v="208"/>
      <x v="440"/>
      <x v="2"/>
    </i>
    <i>
      <x v="209"/>
      <x v="440"/>
      <x v="2"/>
    </i>
    <i>
      <x v="210"/>
      <x v="430"/>
      <x v="2"/>
    </i>
    <i>
      <x v="211"/>
      <x v="469"/>
      <x v="2"/>
    </i>
    <i>
      <x v="212"/>
      <x v="443"/>
      <x v="2"/>
    </i>
    <i>
      <x v="213"/>
      <x v="556"/>
      <x v="2"/>
    </i>
    <i>
      <x v="214"/>
      <x v="555"/>
      <x v="2"/>
    </i>
    <i>
      <x v="215"/>
      <x v="336"/>
      <x v="2"/>
    </i>
    <i>
      <x v="216"/>
      <x v="418"/>
      <x v="2"/>
    </i>
    <i>
      <x v="217"/>
      <x v="418"/>
      <x v="2"/>
    </i>
    <i>
      <x v="218"/>
      <x v="344"/>
      <x v="2"/>
    </i>
    <i>
      <x v="219"/>
      <x v="429"/>
      <x v="2"/>
    </i>
    <i>
      <x v="220"/>
      <x v="344"/>
      <x v="2"/>
    </i>
    <i>
      <x v="221"/>
      <x v="418"/>
      <x v="2"/>
    </i>
    <i>
      <x v="222"/>
      <x v="345"/>
      <x v="2"/>
    </i>
    <i>
      <x v="223"/>
      <x v="557"/>
      <x v="2"/>
    </i>
    <i>
      <x v="224"/>
      <x v="470"/>
      <x v="2"/>
    </i>
    <i>
      <x v="536"/>
      <x v="451"/>
      <x v="2"/>
    </i>
    <i>
      <x v="537"/>
      <x v="439"/>
      <x v="2"/>
    </i>
    <i>
      <x v="538"/>
      <x v="431"/>
      <x v="2"/>
    </i>
    <i>
      <x v="539"/>
      <x v="253"/>
      <x v="2"/>
    </i>
    <i>
      <x v="540"/>
      <x v="435"/>
      <x v="2"/>
    </i>
    <i>
      <x v="590"/>
      <x v="417"/>
      <x v="2"/>
    </i>
    <i>
      <x v="791"/>
      <x v="40"/>
      <x v="2"/>
    </i>
    <i>
      <x v="817"/>
      <x v="402"/>
      <x v="2"/>
    </i>
    <i>
      <x v="818"/>
      <x v="402"/>
      <x v="2"/>
    </i>
    <i>
      <x v="819"/>
      <x v="500"/>
      <x v="2"/>
    </i>
    <i>
      <x v="820"/>
      <x v="430"/>
      <x v="2"/>
    </i>
    <i>
      <x v="821"/>
      <x v="435"/>
      <x v="2"/>
    </i>
    <i>
      <x v="822"/>
      <x v="432"/>
      <x v="2"/>
    </i>
    <i t="grand">
      <x/>
    </i>
  </rowItems>
  <colItems count="1">
    <i/>
  </colItems>
  <pageFields count="2">
    <pageField fld="10" hier="-1"/>
    <pageField fld="3" hier="-1"/>
  </pageFields>
  <dataFields count="1">
    <dataField name="Suma de Valor apropiacion vigencia actual" fld="8" baseField="0" baseItem="0"/>
  </dataFields>
  <formats count="2">
    <format dxfId="11">
      <pivotArea outline="0" collapsedLevelsAreSubtotals="1" fieldPosition="0"/>
    </format>
    <format dxfId="1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A" displayName="PAA" ref="B11:AI938" totalsRowShown="0" headerRowDxfId="84" dataDxfId="82" headerRowBorderDxfId="83" tableBorderDxfId="81" totalsRowBorderDxfId="80">
  <autoFilter ref="B11:AI938" xr:uid="{00000000-000C-0000-FFFF-FFFF00000000}"/>
  <sortState xmlns:xlrd2="http://schemas.microsoft.com/office/spreadsheetml/2017/richdata2" ref="B12:AI938">
    <sortCondition sortBy="cellColor" ref="B11:B938" dxfId="1"/>
  </sortState>
  <tableColumns count="34">
    <tableColumn id="1" xr3:uid="{00000000-0010-0000-0000-000001000000}" name="Id Interno" dataDxfId="79" totalsRowDxfId="78" dataCellStyle="Millares"/>
    <tableColumn id="29" xr3:uid="{6E0C2575-6F82-4393-8478-8ABA1BB95D8D}" name="Objeto de la contratación" dataDxfId="77" totalsRowDxfId="76" dataCellStyle="Millares"/>
    <tableColumn id="30" xr3:uid="{2E28827C-CB39-46C1-AE1A-A273E80C18AA}" name="Modalidad de Selección" dataDxfId="75" totalsRowDxfId="74" dataCellStyle="Millares"/>
    <tableColumn id="31" xr3:uid="{FA1C55F6-D46D-422B-8D87-02AF4EF50FB5}" name="tipo de Contrato (TH talento humano - B/S bienes y/o servicios)" dataDxfId="73" totalsRowDxfId="72" dataCellStyle="Millares"/>
    <tableColumn id="32" xr3:uid="{0496A17B-836C-488C-83FC-7B97E621862C}" name="Tipo de Contratación" dataDxfId="71" totalsRowDxfId="70" dataCellStyle="Millares"/>
    <tableColumn id="34" xr3:uid="{5030F4BB-20B2-4AA9-BB7F-6FE8E982496F}" name="Mes estimado de inicio de ejecución" dataDxfId="69" totalsRowDxfId="68"/>
    <tableColumn id="35" xr3:uid="{55022259-E0E1-40DB-9906-2780E56ADBD6}" name="plazo ejec Meses" dataDxfId="67" totalsRowDxfId="66"/>
    <tableColumn id="36" xr3:uid="{640C848D-F55E-4544-9D2E-B70ECD132648}" name="mas plazo ejec Días (si aplica)" dataDxfId="65" totalsRowDxfId="64"/>
    <tableColumn id="5" xr3:uid="{05DF518B-CA49-46BE-8AA0-2C47633D4CCA}" name="Valor apropiacion vigencia actual" dataDxfId="63" totalsRowDxfId="62" dataCellStyle="Millares"/>
    <tableColumn id="37" xr3:uid="{777DB4FA-284B-4B1C-83F5-FEBFB0A46D55}" name="¿vigencia futuras?" dataDxfId="61" totalsRowDxfId="60" dataCellStyle="Millares"/>
    <tableColumn id="3" xr3:uid="{00000000-0010-0000-0000-000003000000}" name="Dependencia Solicitante" dataDxfId="59" totalsRowDxfId="58"/>
    <tableColumn id="4" xr3:uid="{00000000-0010-0000-0000-000004000000}" name="Responsable del Proceso" dataDxfId="57" totalsRowDxfId="56" dataCellStyle="Normal 2"/>
    <tableColumn id="40" xr3:uid="{36691A9F-1FC4-4BDD-BF10-A3870A450F77}" name="Proyecto y nombre Asociado" dataDxfId="55" totalsRowDxfId="54" dataCellStyle="Millares"/>
    <tableColumn id="38" xr3:uid="{BBFE6D21-66F0-43E1-A3BB-14789CB36D19}" name="Gerente del Proyecto Asociado" dataDxfId="53" totalsRowDxfId="52" dataCellStyle="Normal 2"/>
    <tableColumn id="39" xr3:uid="{586F9A4B-5355-4D5E-9ACF-9D0D92CFF1E2}" name="Fuente de Recursos" dataDxfId="51" totalsRowDxfId="50" dataCellStyle="Normal 2"/>
    <tableColumn id="7" xr3:uid="{00000000-0010-0000-0000-000007000000}" name="Código UNSPSC (cada código separado por ;)" dataDxfId="49" totalsRowDxfId="48" dataCellStyle="Moneda"/>
    <tableColumn id="14" xr3:uid="{00000000-0010-0000-0000-00000E000000}" name="Meta Proyecto de Inversión" dataDxfId="47" totalsRowDxfId="46" dataCellStyle="Normal 2"/>
    <tableColumn id="42" xr3:uid="{42825D5A-D18E-49D3-BB8F-EA1165D885F7}" name="meta objeto" dataDxfId="45" totalsRowDxfId="44" dataCellStyle="Normal 2">
      <calculatedColumnFormula>MID(PAA[[#This Row],[Meta Proyecto de Inversión]],1,4)</calculatedColumnFormula>
    </tableColumn>
    <tableColumn id="43" xr3:uid="{84B78E2C-6E64-4CCD-9B0C-3F6A1F27A8AF}" name="meta objeto2" dataDxfId="43" totalsRowDxfId="42" dataCellStyle="Normal 2">
      <calculatedColumnFormula>MID(PAA[[#This Row],[Meta Proyecto de Inversión]],6,2)</calculatedColumnFormula>
    </tableColumn>
    <tableColumn id="15" xr3:uid="{00000000-0010-0000-0000-00000F000000}" name="Bogotá camina segura" dataDxfId="41" totalsRowDxfId="40" dataCellStyle="Normal 2">
      <calculatedColumnFormula>IFERROR(VLOOKUP(N12,TD!$B$50:$F$54,2,0)," ")</calculatedColumnFormula>
    </tableColumn>
    <tableColumn id="16" xr3:uid="{00000000-0010-0000-0000-000010000000}" name="Sector_Programa MGA" dataDxfId="39" totalsRowDxfId="38" dataCellStyle="Normal 2">
      <calculatedColumnFormula>IFERROR(VLOOKUP(N12,TD!$B$50:$F$54,3,0)," ")</calculatedColumnFormula>
    </tableColumn>
    <tableColumn id="17" xr3:uid="{00000000-0010-0000-0000-000011000000}" name="BPIN (AÑO+COD_PROYECTO)" dataDxfId="37" totalsRowDxfId="36" dataCellStyle="Normal 2">
      <calculatedColumnFormula>IFERROR(VLOOKUP(N12,TD!$B$50:$F$54,4,0)," ")</calculatedColumnFormula>
    </tableColumn>
    <tableColumn id="18" xr3:uid="{00000000-0010-0000-0000-000012000000}" name="Producto PMR" dataDxfId="35" totalsRowDxfId="34" dataCellStyle="Normal 2"/>
    <tableColumn id="19" xr3:uid="{00000000-0010-0000-0000-000013000000}" name="Descripción Producto PMR" dataDxfId="33" totalsRowDxfId="32" dataCellStyle="Normal 2"/>
    <tableColumn id="20" xr3:uid="{00000000-0010-0000-0000-000014000000}" name="PMR conca" dataDxfId="31" totalsRowDxfId="30" dataCellStyle="Normal 2">
      <calculatedColumnFormula>CONCATENATE(X12,"-",Y12)</calculatedColumnFormula>
    </tableColumn>
    <tableColumn id="21" xr3:uid="{00000000-0010-0000-0000-000015000000}" name="Producto MGA" dataDxfId="29" totalsRowDxfId="28" dataCellStyle="Normal 2"/>
    <tableColumn id="22" xr3:uid="{00000000-0010-0000-0000-000016000000}" name="Descripción Producto MGA" dataDxfId="27" totalsRowDxfId="26" dataCellStyle="Normal 2"/>
    <tableColumn id="23" xr3:uid="{00000000-0010-0000-0000-000017000000}" name="concatenarMGA" dataDxfId="25" totalsRowDxfId="24" dataCellStyle="Normal 2">
      <calculatedColumnFormula>CONCATENATE(AA12,"_",AB12)</calculatedColumnFormula>
    </tableColumn>
    <tableColumn id="24" xr3:uid="{00000000-0010-0000-0000-000018000000}" name="PM MGA conca" dataDxfId="23" totalsRowDxfId="22" dataCellStyle="Normal 2">
      <calculatedColumnFormula>CONCATENATE(Z12," ",AC12)</calculatedColumnFormula>
    </tableColumn>
    <tableColumn id="25" xr3:uid="{00000000-0010-0000-0000-000019000000}" name="Código de proyecto de inversión, asociado a productos PMR y MGA" dataDxfId="21" totalsRowDxfId="20" dataCellStyle="Normal 2">
      <calculatedColumnFormula>CONCATENATE(U12,V12,W12,X12,AA12)</calculatedColumnFormula>
    </tableColumn>
    <tableColumn id="26" xr3:uid="{00000000-0010-0000-0000-00001A000000}" name="codigo PEP" dataDxfId="19" totalsRowDxfId="18" dataCellStyle="Normal 2"/>
    <tableColumn id="27" xr3:uid="{00000000-0010-0000-0000-00001B000000}" name="POSPRE" dataDxfId="17" totalsRowDxfId="16" dataCellStyle="Millares"/>
    <tableColumn id="28" xr3:uid="{00000000-0010-0000-0000-00001C000000}" name="Si Secop / No Secop" dataDxfId="15" totalsRowDxfId="14" dataCellStyle="Normal 2"/>
    <tableColumn id="41" xr3:uid="{9A77615E-E441-4C5E-9871-62C3FAF4DAF0}" name="Objeto de contratacion CDP" dataDxfId="13" totalsRowDxfId="12">
      <calculatedColumnFormula>CONCATENATE(PAA[[#This Row],[Id Interno]],"-",PAA[[#This Row],[tipo de Contrato (TH talento humano - B/S bienes y/o servicios)]],"-",S12,"-",T12,"-",PAA[[#This Row],[Objeto de la contratación]])</calculatedColumnFormula>
    </tableColumn>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hyperlink" Target="mailto:Subdirector@%20de%20Gesti&#243;n%20del%20Riesgo" TargetMode="External"/><Relationship Id="rId13" Type="http://schemas.openxmlformats.org/officeDocument/2006/relationships/drawing" Target="../drawings/drawing1.xml"/><Relationship Id="rId3" Type="http://schemas.openxmlformats.org/officeDocument/2006/relationships/hyperlink" Target="mailto:Subdirector@%20de%20Gesti&#243;n%20del%20Riesgo" TargetMode="External"/><Relationship Id="rId7" Type="http://schemas.openxmlformats.org/officeDocument/2006/relationships/hyperlink" Target="mailto:Subdirector@%20de%20Gesti&#243;n%20del%20Riesgo" TargetMode="External"/><Relationship Id="rId12" Type="http://schemas.openxmlformats.org/officeDocument/2006/relationships/customProperty" Target="../customProperty1.bin"/><Relationship Id="rId2" Type="http://schemas.openxmlformats.org/officeDocument/2006/relationships/hyperlink" Target="mailto:Subdirector@%20de%20Gesti&#243;n%20del%20Riesgo" TargetMode="External"/><Relationship Id="rId1" Type="http://schemas.openxmlformats.org/officeDocument/2006/relationships/hyperlink" Target="mailto:Subdirector@%20de%20Gesti&#243;n%20Corporativa" TargetMode="External"/><Relationship Id="rId6" Type="http://schemas.openxmlformats.org/officeDocument/2006/relationships/hyperlink" Target="mailto:Subdirector@%20de%20Gesti&#243;n%20Corporativa" TargetMode="External"/><Relationship Id="rId11" Type="http://schemas.openxmlformats.org/officeDocument/2006/relationships/printerSettings" Target="../printerSettings/printerSettings1.bin"/><Relationship Id="rId5" Type="http://schemas.openxmlformats.org/officeDocument/2006/relationships/hyperlink" Target="mailto:Subdirector@%20de%20Gesti&#243;n%20Corporativa" TargetMode="External"/><Relationship Id="rId10" Type="http://schemas.openxmlformats.org/officeDocument/2006/relationships/hyperlink" Target="mailto:Subdirector@%20de%20Gesti&#243;n%20del%20Riesgo" TargetMode="External"/><Relationship Id="rId4" Type="http://schemas.openxmlformats.org/officeDocument/2006/relationships/hyperlink" Target="mailto:Subdirector@%20de%20Gesti&#243;n%20del%20Riesgo" TargetMode="External"/><Relationship Id="rId9" Type="http://schemas.openxmlformats.org/officeDocument/2006/relationships/hyperlink" Target="mailto:Subdirector@%20de%20Gesti&#243;n%20del%20Riesgo"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1B57-C64C-4FFA-A1C8-C962F0A312FC}">
  <dimension ref="A1:M106"/>
  <sheetViews>
    <sheetView topLeftCell="A46" zoomScale="75" zoomScaleNormal="75" workbookViewId="0">
      <selection activeCell="A16" sqref="A16:A74"/>
    </sheetView>
  </sheetViews>
  <sheetFormatPr baseColWidth="10" defaultRowHeight="14.5" x14ac:dyDescent="0.35"/>
  <cols>
    <col min="1" max="1" width="25.36328125" customWidth="1"/>
    <col min="2" max="2" width="31" customWidth="1"/>
    <col min="3" max="3" width="30.54296875" customWidth="1"/>
    <col min="4" max="4" width="16.90625" customWidth="1"/>
    <col min="5" max="5" width="36.08984375" customWidth="1"/>
    <col min="6" max="6" width="16.36328125" style="123" customWidth="1"/>
    <col min="7" max="7" width="16.7265625" customWidth="1"/>
    <col min="8" max="8" width="50.7265625" customWidth="1"/>
    <col min="9" max="9" width="33.54296875" customWidth="1"/>
    <col min="10" max="10" width="28.81640625" customWidth="1"/>
    <col min="11" max="11" width="15.6328125" customWidth="1"/>
    <col min="12" max="14" width="17.7265625" customWidth="1"/>
  </cols>
  <sheetData>
    <row r="1" spans="1:13" x14ac:dyDescent="0.35">
      <c r="A1" s="57" t="s">
        <v>368</v>
      </c>
      <c r="B1" t="s">
        <v>1236</v>
      </c>
      <c r="M1" s="123"/>
    </row>
    <row r="2" spans="1:13" x14ac:dyDescent="0.35">
      <c r="M2" s="123"/>
    </row>
    <row r="3" spans="1:13" x14ac:dyDescent="0.35">
      <c r="A3" s="57" t="s">
        <v>346</v>
      </c>
      <c r="B3" s="58" t="s">
        <v>548</v>
      </c>
      <c r="F3"/>
    </row>
    <row r="4" spans="1:13" x14ac:dyDescent="0.35">
      <c r="A4" t="s">
        <v>161</v>
      </c>
      <c r="B4" s="58">
        <v>22174024750</v>
      </c>
      <c r="F4"/>
    </row>
    <row r="5" spans="1:13" x14ac:dyDescent="0.35">
      <c r="A5" t="s">
        <v>536</v>
      </c>
      <c r="B5" s="58">
        <v>8000000000</v>
      </c>
      <c r="F5"/>
    </row>
    <row r="6" spans="1:13" x14ac:dyDescent="0.35">
      <c r="A6" t="s">
        <v>348</v>
      </c>
      <c r="B6" s="58">
        <v>52220135307</v>
      </c>
      <c r="F6"/>
    </row>
    <row r="7" spans="1:13" x14ac:dyDescent="0.35">
      <c r="A7" t="s">
        <v>162</v>
      </c>
      <c r="B7" s="58">
        <v>586847693</v>
      </c>
      <c r="F7"/>
    </row>
    <row r="8" spans="1:13" x14ac:dyDescent="0.35">
      <c r="A8" t="s">
        <v>551</v>
      </c>
      <c r="B8" s="58">
        <v>6914369000</v>
      </c>
      <c r="F8"/>
    </row>
    <row r="9" spans="1:13" x14ac:dyDescent="0.35">
      <c r="A9" t="s">
        <v>335</v>
      </c>
      <c r="B9" s="58">
        <v>0</v>
      </c>
      <c r="F9"/>
    </row>
    <row r="10" spans="1:13" x14ac:dyDescent="0.35">
      <c r="A10" t="s">
        <v>347</v>
      </c>
      <c r="B10" s="58">
        <v>89895376750</v>
      </c>
      <c r="F10"/>
    </row>
    <row r="11" spans="1:13" x14ac:dyDescent="0.35">
      <c r="F11"/>
    </row>
    <row r="12" spans="1:13" x14ac:dyDescent="0.35">
      <c r="A12" s="57" t="s">
        <v>366</v>
      </c>
      <c r="B12" t="s">
        <v>157</v>
      </c>
      <c r="F12"/>
    </row>
    <row r="13" spans="1:13" x14ac:dyDescent="0.35">
      <c r="A13" s="57" t="s">
        <v>364</v>
      </c>
      <c r="B13" t="s">
        <v>363</v>
      </c>
      <c r="F13"/>
    </row>
    <row r="14" spans="1:13" x14ac:dyDescent="0.35">
      <c r="F14"/>
    </row>
    <row r="15" spans="1:13" x14ac:dyDescent="0.35">
      <c r="A15" s="57" t="s">
        <v>346</v>
      </c>
      <c r="B15" s="57" t="s">
        <v>361</v>
      </c>
      <c r="C15" s="57" t="s">
        <v>68</v>
      </c>
      <c r="D15" s="58" t="s">
        <v>548</v>
      </c>
      <c r="F15"/>
    </row>
    <row r="16" spans="1:13" x14ac:dyDescent="0.35">
      <c r="A16">
        <v>20260198</v>
      </c>
      <c r="B16" t="s">
        <v>774</v>
      </c>
      <c r="C16" t="s">
        <v>348</v>
      </c>
      <c r="D16" s="58">
        <v>90000000</v>
      </c>
      <c r="F16"/>
    </row>
    <row r="17" spans="1:6" x14ac:dyDescent="0.35">
      <c r="A17">
        <v>20260199</v>
      </c>
      <c r="B17" t="s">
        <v>775</v>
      </c>
      <c r="C17" t="s">
        <v>348</v>
      </c>
      <c r="D17" s="58">
        <v>32500000</v>
      </c>
      <c r="F17"/>
    </row>
    <row r="18" spans="1:6" x14ac:dyDescent="0.35">
      <c r="A18">
        <v>20260200</v>
      </c>
      <c r="B18" t="s">
        <v>861</v>
      </c>
      <c r="C18" t="s">
        <v>348</v>
      </c>
      <c r="D18" s="58">
        <v>64000000</v>
      </c>
      <c r="F18"/>
    </row>
    <row r="19" spans="1:6" x14ac:dyDescent="0.35">
      <c r="A19">
        <v>20260201</v>
      </c>
      <c r="B19" t="s">
        <v>775</v>
      </c>
      <c r="C19" t="s">
        <v>348</v>
      </c>
      <c r="D19" s="58">
        <v>30000000</v>
      </c>
      <c r="F19"/>
    </row>
    <row r="20" spans="1:6" x14ac:dyDescent="0.35">
      <c r="A20">
        <v>20260202</v>
      </c>
      <c r="B20" t="s">
        <v>776</v>
      </c>
      <c r="C20" t="s">
        <v>348</v>
      </c>
      <c r="D20" s="58">
        <v>72000000</v>
      </c>
      <c r="F20"/>
    </row>
    <row r="21" spans="1:6" x14ac:dyDescent="0.35">
      <c r="A21">
        <v>20260203</v>
      </c>
      <c r="B21" t="s">
        <v>884</v>
      </c>
      <c r="C21" t="s">
        <v>348</v>
      </c>
      <c r="D21" s="58">
        <v>35000000</v>
      </c>
      <c r="F21"/>
    </row>
    <row r="22" spans="1:6" x14ac:dyDescent="0.35">
      <c r="A22">
        <v>20260204</v>
      </c>
      <c r="B22" t="s">
        <v>777</v>
      </c>
      <c r="C22" t="s">
        <v>348</v>
      </c>
      <c r="D22" s="58">
        <v>109924440</v>
      </c>
      <c r="F22"/>
    </row>
    <row r="23" spans="1:6" x14ac:dyDescent="0.35">
      <c r="A23">
        <v>20260205</v>
      </c>
      <c r="B23" t="s">
        <v>622</v>
      </c>
      <c r="C23" t="s">
        <v>348</v>
      </c>
      <c r="D23" s="58">
        <v>36000000</v>
      </c>
      <c r="F23"/>
    </row>
    <row r="24" spans="1:6" x14ac:dyDescent="0.35">
      <c r="A24">
        <v>20260206</v>
      </c>
      <c r="B24" t="s">
        <v>885</v>
      </c>
      <c r="C24" t="s">
        <v>348</v>
      </c>
      <c r="D24" s="58">
        <v>45000000</v>
      </c>
      <c r="F24"/>
    </row>
    <row r="25" spans="1:6" x14ac:dyDescent="0.35">
      <c r="A25">
        <v>20260207</v>
      </c>
      <c r="B25" t="s">
        <v>623</v>
      </c>
      <c r="C25" t="s">
        <v>348</v>
      </c>
      <c r="D25" s="58">
        <v>28000000</v>
      </c>
      <c r="F25"/>
    </row>
    <row r="26" spans="1:6" x14ac:dyDescent="0.35">
      <c r="A26">
        <v>20260208</v>
      </c>
      <c r="B26" t="s">
        <v>778</v>
      </c>
      <c r="C26" t="s">
        <v>348</v>
      </c>
      <c r="D26" s="58">
        <v>61200000</v>
      </c>
      <c r="F26"/>
    </row>
    <row r="27" spans="1:6" x14ac:dyDescent="0.35">
      <c r="A27">
        <v>20260209</v>
      </c>
      <c r="B27" t="s">
        <v>504</v>
      </c>
      <c r="C27" t="s">
        <v>348</v>
      </c>
      <c r="D27" s="58">
        <v>83700000</v>
      </c>
      <c r="F27"/>
    </row>
    <row r="28" spans="1:6" x14ac:dyDescent="0.35">
      <c r="A28">
        <v>20260210</v>
      </c>
      <c r="B28" t="s">
        <v>504</v>
      </c>
      <c r="C28" t="s">
        <v>348</v>
      </c>
      <c r="D28" s="58">
        <v>64000000</v>
      </c>
      <c r="F28"/>
    </row>
    <row r="29" spans="1:6" x14ac:dyDescent="0.35">
      <c r="A29">
        <v>20260211</v>
      </c>
      <c r="B29" t="s">
        <v>779</v>
      </c>
      <c r="C29" t="s">
        <v>348</v>
      </c>
      <c r="D29" s="58">
        <v>52500000</v>
      </c>
      <c r="F29"/>
    </row>
    <row r="30" spans="1:6" x14ac:dyDescent="0.35">
      <c r="A30">
        <v>20260212</v>
      </c>
      <c r="B30" t="s">
        <v>780</v>
      </c>
      <c r="C30" t="s">
        <v>348</v>
      </c>
      <c r="D30" s="58">
        <v>64000000</v>
      </c>
      <c r="F30"/>
    </row>
    <row r="31" spans="1:6" x14ac:dyDescent="0.35">
      <c r="A31">
        <v>20260213</v>
      </c>
      <c r="B31" t="s">
        <v>624</v>
      </c>
      <c r="C31" t="s">
        <v>348</v>
      </c>
      <c r="D31" s="58">
        <v>31500000</v>
      </c>
      <c r="F31"/>
    </row>
    <row r="32" spans="1:6" x14ac:dyDescent="0.35">
      <c r="A32">
        <v>20260214</v>
      </c>
      <c r="B32" t="s">
        <v>886</v>
      </c>
      <c r="C32" t="s">
        <v>348</v>
      </c>
      <c r="D32" s="58">
        <v>16400000</v>
      </c>
      <c r="F32"/>
    </row>
    <row r="33" spans="1:6" x14ac:dyDescent="0.35">
      <c r="A33">
        <v>20260215</v>
      </c>
      <c r="B33" t="s">
        <v>781</v>
      </c>
      <c r="C33" t="s">
        <v>348</v>
      </c>
      <c r="D33" s="58">
        <v>28800000</v>
      </c>
      <c r="F33"/>
    </row>
    <row r="34" spans="1:6" x14ac:dyDescent="0.35">
      <c r="A34">
        <v>20260216</v>
      </c>
      <c r="B34" t="s">
        <v>505</v>
      </c>
      <c r="C34" t="s">
        <v>348</v>
      </c>
      <c r="D34" s="58">
        <v>28800000</v>
      </c>
      <c r="F34"/>
    </row>
    <row r="35" spans="1:6" x14ac:dyDescent="0.35">
      <c r="A35">
        <v>20260217</v>
      </c>
      <c r="B35" t="s">
        <v>782</v>
      </c>
      <c r="C35" t="s">
        <v>348</v>
      </c>
      <c r="D35" s="58">
        <v>90000000</v>
      </c>
      <c r="F35"/>
    </row>
    <row r="36" spans="1:6" x14ac:dyDescent="0.35">
      <c r="A36">
        <v>20260218</v>
      </c>
      <c r="B36" t="s">
        <v>783</v>
      </c>
      <c r="C36" t="s">
        <v>348</v>
      </c>
      <c r="D36" s="58">
        <v>13120000</v>
      </c>
      <c r="F36"/>
    </row>
    <row r="37" spans="1:6" x14ac:dyDescent="0.35">
      <c r="A37">
        <v>20260219</v>
      </c>
      <c r="B37" t="s">
        <v>784</v>
      </c>
      <c r="C37" t="s">
        <v>348</v>
      </c>
      <c r="D37" s="58">
        <v>453240560</v>
      </c>
      <c r="F37"/>
    </row>
    <row r="38" spans="1:6" x14ac:dyDescent="0.35">
      <c r="A38">
        <v>20260220</v>
      </c>
      <c r="B38" t="s">
        <v>785</v>
      </c>
      <c r="C38" t="s">
        <v>348</v>
      </c>
      <c r="D38" s="58">
        <v>17500000</v>
      </c>
      <c r="F38"/>
    </row>
    <row r="39" spans="1:6" x14ac:dyDescent="0.35">
      <c r="A39">
        <v>20260221</v>
      </c>
      <c r="B39" t="s">
        <v>785</v>
      </c>
      <c r="C39" t="s">
        <v>348</v>
      </c>
      <c r="D39" s="58">
        <v>24500000</v>
      </c>
      <c r="F39"/>
    </row>
    <row r="40" spans="1:6" x14ac:dyDescent="0.35">
      <c r="A40">
        <v>20260222</v>
      </c>
      <c r="B40" t="s">
        <v>786</v>
      </c>
      <c r="C40" t="s">
        <v>348</v>
      </c>
      <c r="D40" s="58">
        <v>49500000</v>
      </c>
      <c r="F40"/>
    </row>
    <row r="41" spans="1:6" x14ac:dyDescent="0.35">
      <c r="A41">
        <v>20260223</v>
      </c>
      <c r="B41" t="s">
        <v>787</v>
      </c>
      <c r="C41" t="s">
        <v>348</v>
      </c>
      <c r="D41" s="58">
        <v>33000000</v>
      </c>
      <c r="F41"/>
    </row>
    <row r="42" spans="1:6" x14ac:dyDescent="0.35">
      <c r="A42">
        <v>20260224</v>
      </c>
      <c r="B42" t="s">
        <v>625</v>
      </c>
      <c r="C42" t="s">
        <v>348</v>
      </c>
      <c r="D42" s="58">
        <v>40000000</v>
      </c>
      <c r="F42"/>
    </row>
    <row r="43" spans="1:6" x14ac:dyDescent="0.35">
      <c r="A43">
        <v>20260225</v>
      </c>
      <c r="B43" t="s">
        <v>626</v>
      </c>
      <c r="C43" t="s">
        <v>348</v>
      </c>
      <c r="D43" s="58">
        <v>22995000</v>
      </c>
      <c r="F43"/>
    </row>
    <row r="44" spans="1:6" x14ac:dyDescent="0.35">
      <c r="A44">
        <v>20260226</v>
      </c>
      <c r="B44" t="s">
        <v>626</v>
      </c>
      <c r="C44" t="s">
        <v>348</v>
      </c>
      <c r="D44" s="58">
        <v>22960000</v>
      </c>
      <c r="F44"/>
    </row>
    <row r="45" spans="1:6" x14ac:dyDescent="0.35">
      <c r="A45">
        <v>20260227</v>
      </c>
      <c r="B45" t="s">
        <v>626</v>
      </c>
      <c r="C45" t="s">
        <v>348</v>
      </c>
      <c r="D45" s="58">
        <v>19710000</v>
      </c>
      <c r="F45"/>
    </row>
    <row r="46" spans="1:6" x14ac:dyDescent="0.35">
      <c r="A46">
        <v>20260228</v>
      </c>
      <c r="B46" t="s">
        <v>626</v>
      </c>
      <c r="C46" t="s">
        <v>348</v>
      </c>
      <c r="D46" s="58">
        <v>19680000</v>
      </c>
      <c r="F46"/>
    </row>
    <row r="47" spans="1:6" x14ac:dyDescent="0.35">
      <c r="A47">
        <v>20260229</v>
      </c>
      <c r="B47" t="s">
        <v>783</v>
      </c>
      <c r="C47" t="s">
        <v>348</v>
      </c>
      <c r="D47" s="58">
        <v>20000000</v>
      </c>
      <c r="F47"/>
    </row>
    <row r="48" spans="1:6" x14ac:dyDescent="0.35">
      <c r="A48">
        <v>20260230</v>
      </c>
      <c r="B48" t="s">
        <v>788</v>
      </c>
      <c r="C48" t="s">
        <v>348</v>
      </c>
      <c r="D48" s="58">
        <v>81000000</v>
      </c>
      <c r="F48"/>
    </row>
    <row r="49" spans="1:6" x14ac:dyDescent="0.35">
      <c r="A49">
        <v>20260231</v>
      </c>
      <c r="B49" t="s">
        <v>789</v>
      </c>
      <c r="C49" t="s">
        <v>348</v>
      </c>
      <c r="D49" s="58">
        <v>21600000</v>
      </c>
      <c r="F49"/>
    </row>
    <row r="50" spans="1:6" x14ac:dyDescent="0.35">
      <c r="A50">
        <v>20260232</v>
      </c>
      <c r="B50" t="s">
        <v>790</v>
      </c>
      <c r="C50" t="s">
        <v>348</v>
      </c>
      <c r="D50" s="58">
        <v>33000000</v>
      </c>
      <c r="F50"/>
    </row>
    <row r="51" spans="1:6" x14ac:dyDescent="0.35">
      <c r="A51">
        <v>20260233</v>
      </c>
      <c r="B51" t="s">
        <v>791</v>
      </c>
      <c r="C51" t="s">
        <v>348</v>
      </c>
      <c r="D51" s="58">
        <v>52000000</v>
      </c>
      <c r="F51"/>
    </row>
    <row r="52" spans="1:6" x14ac:dyDescent="0.35">
      <c r="A52">
        <v>20260234</v>
      </c>
      <c r="B52" t="s">
        <v>627</v>
      </c>
      <c r="C52" t="s">
        <v>348</v>
      </c>
      <c r="D52" s="58">
        <v>90000000</v>
      </c>
      <c r="F52"/>
    </row>
    <row r="53" spans="1:6" x14ac:dyDescent="0.35">
      <c r="A53">
        <v>20260235</v>
      </c>
      <c r="B53" t="s">
        <v>792</v>
      </c>
      <c r="C53" t="s">
        <v>348</v>
      </c>
      <c r="D53" s="58">
        <v>32400000</v>
      </c>
      <c r="F53"/>
    </row>
    <row r="54" spans="1:6" x14ac:dyDescent="0.35">
      <c r="A54">
        <v>20260236</v>
      </c>
      <c r="B54" t="s">
        <v>792</v>
      </c>
      <c r="C54" t="s">
        <v>348</v>
      </c>
      <c r="D54" s="58">
        <v>28800000</v>
      </c>
      <c r="F54"/>
    </row>
    <row r="55" spans="1:6" x14ac:dyDescent="0.35">
      <c r="A55">
        <v>20260237</v>
      </c>
      <c r="B55" t="s">
        <v>506</v>
      </c>
      <c r="C55" t="s">
        <v>348</v>
      </c>
      <c r="D55" s="58">
        <v>42000000</v>
      </c>
      <c r="F55"/>
    </row>
    <row r="56" spans="1:6" x14ac:dyDescent="0.35">
      <c r="A56">
        <v>20260238</v>
      </c>
      <c r="B56" t="s">
        <v>793</v>
      </c>
      <c r="C56" t="s">
        <v>348</v>
      </c>
      <c r="D56" s="58">
        <v>28800000</v>
      </c>
      <c r="F56"/>
    </row>
    <row r="57" spans="1:6" x14ac:dyDescent="0.35">
      <c r="A57">
        <v>20260239</v>
      </c>
      <c r="B57" t="s">
        <v>506</v>
      </c>
      <c r="C57" t="s">
        <v>348</v>
      </c>
      <c r="D57" s="58">
        <v>44000000</v>
      </c>
      <c r="F57"/>
    </row>
    <row r="58" spans="1:6" x14ac:dyDescent="0.35">
      <c r="A58">
        <v>20260240</v>
      </c>
      <c r="B58" t="s">
        <v>792</v>
      </c>
      <c r="C58" t="s">
        <v>348</v>
      </c>
      <c r="D58" s="58">
        <v>25200000</v>
      </c>
      <c r="F58"/>
    </row>
    <row r="59" spans="1:6" x14ac:dyDescent="0.35">
      <c r="A59">
        <v>20260241</v>
      </c>
      <c r="B59" t="s">
        <v>794</v>
      </c>
      <c r="C59" t="s">
        <v>348</v>
      </c>
      <c r="D59" s="58">
        <v>60000000</v>
      </c>
      <c r="F59"/>
    </row>
    <row r="60" spans="1:6" x14ac:dyDescent="0.35">
      <c r="A60">
        <v>20260242</v>
      </c>
      <c r="B60" t="s">
        <v>862</v>
      </c>
      <c r="C60" t="s">
        <v>348</v>
      </c>
      <c r="D60" s="58">
        <v>31500000</v>
      </c>
      <c r="F60"/>
    </row>
    <row r="61" spans="1:6" x14ac:dyDescent="0.35">
      <c r="A61">
        <v>20260243</v>
      </c>
      <c r="B61" t="s">
        <v>795</v>
      </c>
      <c r="C61" t="s">
        <v>348</v>
      </c>
      <c r="D61" s="58">
        <v>36000000</v>
      </c>
      <c r="F61"/>
    </row>
    <row r="62" spans="1:6" x14ac:dyDescent="0.35">
      <c r="A62">
        <v>20260577</v>
      </c>
      <c r="B62" t="s">
        <v>856</v>
      </c>
      <c r="C62" t="s">
        <v>348</v>
      </c>
      <c r="D62" s="58">
        <v>21600000</v>
      </c>
      <c r="F62"/>
    </row>
    <row r="63" spans="1:6" x14ac:dyDescent="0.35">
      <c r="A63">
        <v>20260578</v>
      </c>
      <c r="B63" t="s">
        <v>857</v>
      </c>
      <c r="C63" t="s">
        <v>348</v>
      </c>
      <c r="D63" s="58">
        <v>14000000</v>
      </c>
      <c r="F63"/>
    </row>
    <row r="64" spans="1:6" x14ac:dyDescent="0.35">
      <c r="A64">
        <v>20260579</v>
      </c>
      <c r="B64" t="s">
        <v>858</v>
      </c>
      <c r="C64" t="s">
        <v>348</v>
      </c>
      <c r="D64" s="58">
        <v>16400000</v>
      </c>
      <c r="F64"/>
    </row>
    <row r="65" spans="1:6" x14ac:dyDescent="0.35">
      <c r="A65">
        <v>20260580</v>
      </c>
      <c r="B65" t="s">
        <v>859</v>
      </c>
      <c r="C65" t="s">
        <v>348</v>
      </c>
      <c r="D65" s="58">
        <v>18000000</v>
      </c>
      <c r="F65"/>
    </row>
    <row r="66" spans="1:6" x14ac:dyDescent="0.35">
      <c r="A66">
        <v>20260581</v>
      </c>
      <c r="B66" t="s">
        <v>860</v>
      </c>
      <c r="C66" t="s">
        <v>348</v>
      </c>
      <c r="D66" s="58">
        <v>14400000</v>
      </c>
      <c r="F66"/>
    </row>
    <row r="67" spans="1:6" x14ac:dyDescent="0.35">
      <c r="A67">
        <v>20260634</v>
      </c>
      <c r="B67" t="s">
        <v>926</v>
      </c>
      <c r="C67" t="s">
        <v>348</v>
      </c>
      <c r="D67" s="58">
        <v>16400000</v>
      </c>
      <c r="F67"/>
    </row>
    <row r="68" spans="1:6" x14ac:dyDescent="0.35">
      <c r="A68">
        <v>20260841</v>
      </c>
      <c r="B68" t="s">
        <v>1128</v>
      </c>
      <c r="C68" t="s">
        <v>348</v>
      </c>
      <c r="D68" s="58">
        <v>11250000</v>
      </c>
      <c r="F68"/>
    </row>
    <row r="69" spans="1:6" x14ac:dyDescent="0.35">
      <c r="A69">
        <v>20260867</v>
      </c>
      <c r="B69" t="s">
        <v>1178</v>
      </c>
      <c r="C69" t="s">
        <v>348</v>
      </c>
      <c r="D69" s="58">
        <v>14500000</v>
      </c>
      <c r="F69"/>
    </row>
    <row r="70" spans="1:6" x14ac:dyDescent="0.35">
      <c r="A70">
        <v>20260868</v>
      </c>
      <c r="B70" t="s">
        <v>1178</v>
      </c>
      <c r="C70" t="s">
        <v>348</v>
      </c>
      <c r="D70" s="58">
        <v>20100000</v>
      </c>
      <c r="F70"/>
    </row>
    <row r="71" spans="1:6" x14ac:dyDescent="0.35">
      <c r="A71">
        <v>20260869</v>
      </c>
      <c r="B71" t="s">
        <v>1179</v>
      </c>
      <c r="C71" t="s">
        <v>348</v>
      </c>
      <c r="D71" s="58">
        <v>18000000</v>
      </c>
      <c r="F71"/>
    </row>
    <row r="72" spans="1:6" x14ac:dyDescent="0.35">
      <c r="A72">
        <v>20260870</v>
      </c>
      <c r="B72" t="s">
        <v>783</v>
      </c>
      <c r="C72" t="s">
        <v>348</v>
      </c>
      <c r="D72" s="58">
        <v>9840000</v>
      </c>
      <c r="F72"/>
    </row>
    <row r="73" spans="1:6" x14ac:dyDescent="0.35">
      <c r="A73">
        <v>20260871</v>
      </c>
      <c r="B73" t="s">
        <v>860</v>
      </c>
      <c r="C73" t="s">
        <v>348</v>
      </c>
      <c r="D73" s="58">
        <v>9840000</v>
      </c>
      <c r="F73"/>
    </row>
    <row r="74" spans="1:6" x14ac:dyDescent="0.35">
      <c r="A74">
        <v>20260872</v>
      </c>
      <c r="B74" t="s">
        <v>1180</v>
      </c>
      <c r="C74" t="s">
        <v>348</v>
      </c>
      <c r="D74" s="58">
        <v>9840000</v>
      </c>
      <c r="F74"/>
    </row>
    <row r="75" spans="1:6" x14ac:dyDescent="0.35">
      <c r="A75" t="s">
        <v>347</v>
      </c>
      <c r="D75" s="58">
        <v>2600000000</v>
      </c>
      <c r="F75"/>
    </row>
    <row r="76" spans="1:6" x14ac:dyDescent="0.35">
      <c r="F76"/>
    </row>
    <row r="77" spans="1:6" x14ac:dyDescent="0.35">
      <c r="F77"/>
    </row>
    <row r="78" spans="1:6" x14ac:dyDescent="0.35">
      <c r="F78"/>
    </row>
    <row r="79" spans="1:6" x14ac:dyDescent="0.35">
      <c r="F79"/>
    </row>
    <row r="80" spans="1:6" x14ac:dyDescent="0.35">
      <c r="F80"/>
    </row>
    <row r="81" spans="6:6" x14ac:dyDescent="0.35">
      <c r="F81"/>
    </row>
    <row r="82" spans="6:6" x14ac:dyDescent="0.35">
      <c r="F82"/>
    </row>
    <row r="83" spans="6:6" x14ac:dyDescent="0.35">
      <c r="F83"/>
    </row>
    <row r="84" spans="6:6" x14ac:dyDescent="0.35">
      <c r="F84"/>
    </row>
    <row r="85" spans="6:6" x14ac:dyDescent="0.35">
      <c r="F85"/>
    </row>
    <row r="86" spans="6:6" x14ac:dyDescent="0.35">
      <c r="F86"/>
    </row>
    <row r="87" spans="6:6" x14ac:dyDescent="0.35">
      <c r="F87"/>
    </row>
    <row r="88" spans="6:6" x14ac:dyDescent="0.35">
      <c r="F88"/>
    </row>
    <row r="89" spans="6:6" x14ac:dyDescent="0.35">
      <c r="F89"/>
    </row>
    <row r="90" spans="6:6" x14ac:dyDescent="0.35">
      <c r="F90"/>
    </row>
    <row r="91" spans="6:6" x14ac:dyDescent="0.35">
      <c r="F91"/>
    </row>
    <row r="92" spans="6:6" x14ac:dyDescent="0.35">
      <c r="F92"/>
    </row>
    <row r="93" spans="6:6" x14ac:dyDescent="0.35">
      <c r="F93"/>
    </row>
    <row r="94" spans="6:6" x14ac:dyDescent="0.35">
      <c r="F94"/>
    </row>
    <row r="95" spans="6:6" x14ac:dyDescent="0.35">
      <c r="F95"/>
    </row>
    <row r="96" spans="6:6" x14ac:dyDescent="0.35">
      <c r="F96"/>
    </row>
    <row r="97" spans="6:6" x14ac:dyDescent="0.35">
      <c r="F97"/>
    </row>
    <row r="98" spans="6:6" x14ac:dyDescent="0.35">
      <c r="F98"/>
    </row>
    <row r="99" spans="6:6" x14ac:dyDescent="0.35">
      <c r="F99"/>
    </row>
    <row r="100" spans="6:6" x14ac:dyDescent="0.35">
      <c r="F100"/>
    </row>
    <row r="101" spans="6:6" x14ac:dyDescent="0.35">
      <c r="F101"/>
    </row>
    <row r="102" spans="6:6" x14ac:dyDescent="0.35">
      <c r="F102"/>
    </row>
    <row r="103" spans="6:6" x14ac:dyDescent="0.35">
      <c r="F103"/>
    </row>
    <row r="104" spans="6:6" x14ac:dyDescent="0.35">
      <c r="F104"/>
    </row>
    <row r="105" spans="6:6" x14ac:dyDescent="0.35">
      <c r="F105"/>
    </row>
    <row r="106" spans="6:6" x14ac:dyDescent="0.35">
      <c r="F10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938"/>
  <sheetViews>
    <sheetView showGridLines="0" tabSelected="1" topLeftCell="B2" zoomScale="75" zoomScaleNormal="75" zoomScaleSheetLayoutView="55" workbookViewId="0">
      <selection activeCell="C12" sqref="C12"/>
    </sheetView>
  </sheetViews>
  <sheetFormatPr baseColWidth="10" defaultColWidth="17.453125" defaultRowHeight="14" x14ac:dyDescent="0.35"/>
  <cols>
    <col min="1" max="1" width="9.81640625" style="35" customWidth="1"/>
    <col min="2" max="2" width="17.453125" style="54" customWidth="1"/>
    <col min="3" max="3" width="60.7265625" style="54" customWidth="1"/>
    <col min="4" max="4" width="18.54296875" style="54" customWidth="1"/>
    <col min="5" max="5" width="16" style="54" customWidth="1"/>
    <col min="6" max="6" width="24.7265625" style="54" customWidth="1"/>
    <col min="7" max="7" width="19.7265625" style="54" customWidth="1"/>
    <col min="8" max="8" width="14.08984375" style="157" customWidth="1"/>
    <col min="9" max="9" width="15.08984375" style="139" customWidth="1"/>
    <col min="10" max="10" width="21.26953125" style="55" customWidth="1"/>
    <col min="11" max="11" width="23.36328125" style="54" customWidth="1"/>
    <col min="12" max="12" width="18.26953125" style="35" customWidth="1"/>
    <col min="13" max="13" width="23.08984375" style="35" customWidth="1"/>
    <col min="14" max="14" width="39.6328125" style="35" customWidth="1"/>
    <col min="15" max="15" width="22.90625" style="35" customWidth="1"/>
    <col min="16" max="16" width="20.26953125" style="35" customWidth="1"/>
    <col min="17" max="17" width="24.1796875" style="35" customWidth="1"/>
    <col min="18" max="18" width="43.81640625" style="55" customWidth="1"/>
    <col min="19" max="19" width="13.6328125" style="55" hidden="1" customWidth="1"/>
    <col min="20" max="20" width="15" style="55" hidden="1" customWidth="1"/>
    <col min="21" max="21" width="21.81640625" style="35" customWidth="1"/>
    <col min="22" max="22" width="22.6328125" style="37" customWidth="1"/>
    <col min="23" max="23" width="20.1796875" style="37" customWidth="1"/>
    <col min="24" max="24" width="21" style="37" customWidth="1"/>
    <col min="25" max="25" width="43.7265625" style="35" customWidth="1"/>
    <col min="26" max="26" width="25.453125" style="37" hidden="1" customWidth="1"/>
    <col min="27" max="27" width="20.7265625" style="56" customWidth="1"/>
    <col min="28" max="28" width="34" style="35" customWidth="1"/>
    <col min="29" max="29" width="23.54296875" style="37" hidden="1" customWidth="1"/>
    <col min="30" max="30" width="47.90625" style="56" hidden="1" customWidth="1"/>
    <col min="31" max="31" width="36.453125" style="56" customWidth="1"/>
    <col min="32" max="32" width="32.453125" style="37" customWidth="1"/>
    <col min="33" max="33" width="40.1796875" style="37" customWidth="1"/>
    <col min="34" max="34" width="19.08984375" style="55" customWidth="1"/>
    <col min="35" max="35" width="64.1796875" style="35" customWidth="1"/>
    <col min="36" max="16384" width="17.453125" style="35"/>
  </cols>
  <sheetData>
    <row r="1" spans="1:35" x14ac:dyDescent="0.35">
      <c r="B1" s="34"/>
      <c r="C1" s="34"/>
      <c r="D1" s="34"/>
      <c r="E1" s="34"/>
      <c r="F1" s="34"/>
      <c r="G1" s="34"/>
      <c r="H1" s="155"/>
      <c r="I1" s="136"/>
      <c r="J1" s="36"/>
      <c r="K1" s="34"/>
      <c r="R1" s="36"/>
      <c r="S1" s="36"/>
      <c r="T1" s="36"/>
      <c r="AH1" s="36"/>
    </row>
    <row r="2" spans="1:35" s="65" customFormat="1" ht="15" x14ac:dyDescent="0.35">
      <c r="B2" s="228"/>
      <c r="C2" s="228"/>
      <c r="D2" s="228"/>
      <c r="E2" s="228"/>
      <c r="F2" s="228"/>
      <c r="G2" s="100"/>
      <c r="H2" s="137"/>
      <c r="I2" s="137"/>
      <c r="J2" s="95"/>
      <c r="K2" s="72"/>
      <c r="L2" s="73"/>
      <c r="Q2" s="73"/>
      <c r="R2" s="73"/>
      <c r="S2" s="73"/>
      <c r="T2" s="73"/>
      <c r="U2" s="73"/>
      <c r="V2" s="64"/>
      <c r="W2" s="64"/>
      <c r="X2" s="64"/>
      <c r="Z2" s="62"/>
      <c r="AA2" s="74"/>
      <c r="AC2" s="62"/>
      <c r="AD2" s="74"/>
      <c r="AE2" s="74"/>
      <c r="AF2" s="62"/>
      <c r="AG2" s="115"/>
      <c r="AH2" s="73"/>
    </row>
    <row r="3" spans="1:35" s="65" customFormat="1" ht="17.5" x14ac:dyDescent="0.35">
      <c r="C3" s="84"/>
      <c r="F3" s="227" t="s">
        <v>66</v>
      </c>
      <c r="G3" s="227"/>
      <c r="H3" s="227"/>
      <c r="I3" s="227"/>
      <c r="J3" s="227"/>
      <c r="K3" s="227"/>
      <c r="L3" s="227"/>
      <c r="M3" s="227"/>
      <c r="N3" s="144" t="s">
        <v>67</v>
      </c>
      <c r="O3" s="145">
        <v>2026</v>
      </c>
      <c r="P3" s="62"/>
      <c r="Q3" s="63"/>
      <c r="R3" s="64"/>
      <c r="S3" s="64"/>
      <c r="T3" s="64"/>
      <c r="Y3" s="75"/>
      <c r="Z3" s="76"/>
      <c r="AA3" s="74"/>
      <c r="AC3" s="62"/>
      <c r="AD3" s="74"/>
      <c r="AE3" s="74"/>
      <c r="AF3" s="62"/>
      <c r="AG3" s="115"/>
    </row>
    <row r="4" spans="1:35" s="65" customFormat="1" ht="15.5" x14ac:dyDescent="0.35">
      <c r="C4" s="84"/>
      <c r="F4" s="227" t="s">
        <v>359</v>
      </c>
      <c r="G4" s="227"/>
      <c r="H4" s="227"/>
      <c r="I4" s="227"/>
      <c r="J4" s="227"/>
      <c r="K4" s="227"/>
      <c r="L4" s="227"/>
      <c r="M4" s="227"/>
      <c r="N4" s="60"/>
      <c r="O4" s="61"/>
      <c r="P4" s="62"/>
      <c r="Q4" s="63"/>
      <c r="R4" s="64"/>
      <c r="S4" s="64"/>
      <c r="T4" s="64"/>
      <c r="Y4" s="75"/>
      <c r="Z4" s="76"/>
      <c r="AA4" s="74"/>
      <c r="AC4" s="62"/>
      <c r="AD4" s="74"/>
      <c r="AE4" s="74"/>
      <c r="AF4" s="62"/>
      <c r="AG4" s="115"/>
    </row>
    <row r="5" spans="1:35" s="65" customFormat="1" ht="15.5" x14ac:dyDescent="0.35">
      <c r="C5" s="84"/>
      <c r="F5" s="227" t="s">
        <v>358</v>
      </c>
      <c r="G5" s="227"/>
      <c r="H5" s="227"/>
      <c r="I5" s="227"/>
      <c r="J5" s="227"/>
      <c r="K5" s="227"/>
      <c r="L5" s="227"/>
      <c r="M5" s="227"/>
      <c r="N5" s="229" t="s">
        <v>538</v>
      </c>
      <c r="O5" s="229"/>
      <c r="P5" s="229"/>
      <c r="Q5" s="98">
        <f ca="1">IFERROR(SUMIF($N$12:$N$993,"8126-Fortalecimiento institucional de la UAECOB para un gobierno confiable Bogotá D.C.",PAA[Valor apropiacion vigencia actual]),0)</f>
        <v>25167465000</v>
      </c>
      <c r="R5" s="122" t="s">
        <v>286</v>
      </c>
      <c r="S5" s="67"/>
      <c r="T5" s="67"/>
      <c r="U5" s="97">
        <f>IFERROR(SUMIF($N$12:$N$938,"131- Funcionamiento",PAA[Valor apropiacion vigencia actual]),0)</f>
        <v>21978605750</v>
      </c>
      <c r="V5" s="141">
        <v>25167465000</v>
      </c>
      <c r="W5" s="142">
        <f ca="1">Q5-V5</f>
        <v>0</v>
      </c>
      <c r="Y5" s="76"/>
      <c r="Z5" s="76"/>
      <c r="AA5" s="77"/>
      <c r="AC5" s="62"/>
      <c r="AD5" s="74"/>
      <c r="AE5" s="74"/>
      <c r="AF5" s="62"/>
      <c r="AG5" s="115"/>
    </row>
    <row r="6" spans="1:35" s="65" customFormat="1" ht="15.5" x14ac:dyDescent="0.35">
      <c r="A6" s="65" t="s">
        <v>350</v>
      </c>
      <c r="B6" s="78"/>
      <c r="C6" s="101"/>
      <c r="D6" s="78"/>
      <c r="E6" s="78"/>
      <c r="F6" s="227" t="s">
        <v>1241</v>
      </c>
      <c r="G6" s="227"/>
      <c r="H6" s="227"/>
      <c r="I6" s="227"/>
      <c r="J6" s="227"/>
      <c r="K6" s="227"/>
      <c r="L6" s="227"/>
      <c r="M6" s="227"/>
      <c r="N6" s="229" t="s">
        <v>539</v>
      </c>
      <c r="O6" s="229"/>
      <c r="P6" s="229"/>
      <c r="Q6" s="98">
        <f ca="1">IFERROR(SUMIF($N$12:$N$993,"8173-Modernización de las capacidades del Cuerpo Oficial de Bomberos Bogotá D.C.",PAA[Valor apropiacion vigencia actual]),0)</f>
        <v>42767306000</v>
      </c>
      <c r="R6" s="68"/>
      <c r="S6" s="68"/>
      <c r="T6" s="68"/>
      <c r="V6" s="141">
        <v>42767306000</v>
      </c>
      <c r="W6" s="96">
        <f ca="1">Q6-V6</f>
        <v>0</v>
      </c>
      <c r="Y6" s="76"/>
      <c r="Z6" s="76"/>
      <c r="AA6" s="77"/>
      <c r="AC6" s="62"/>
      <c r="AD6" s="74"/>
      <c r="AE6" s="74"/>
      <c r="AF6" s="62"/>
      <c r="AG6" s="115"/>
    </row>
    <row r="7" spans="1:35" s="65" customFormat="1" ht="15.5" x14ac:dyDescent="0.35">
      <c r="B7" s="79"/>
      <c r="C7" s="118"/>
      <c r="D7" s="79"/>
      <c r="E7" s="79"/>
      <c r="F7" s="227" t="s">
        <v>1262</v>
      </c>
      <c r="G7" s="227"/>
      <c r="H7" s="227"/>
      <c r="I7" s="227"/>
      <c r="J7" s="227"/>
      <c r="K7" s="227"/>
      <c r="L7" s="227"/>
      <c r="M7" s="227"/>
      <c r="N7" s="60"/>
      <c r="O7" s="69"/>
      <c r="P7" s="62"/>
      <c r="Q7" s="62"/>
      <c r="R7" s="68"/>
      <c r="S7" s="68"/>
      <c r="T7" s="68"/>
      <c r="V7" s="142"/>
      <c r="Y7" s="80"/>
      <c r="Z7" s="80"/>
      <c r="AA7" s="77"/>
      <c r="AC7" s="62"/>
      <c r="AD7" s="74"/>
      <c r="AE7" s="74"/>
      <c r="AF7" s="62"/>
      <c r="AG7" s="115"/>
    </row>
    <row r="8" spans="1:35" s="65" customFormat="1" ht="15.5" x14ac:dyDescent="0.35">
      <c r="B8" s="78"/>
      <c r="C8" s="101"/>
      <c r="D8" s="78"/>
      <c r="E8" s="78"/>
      <c r="F8" s="78"/>
      <c r="G8" s="101"/>
      <c r="H8" s="156"/>
      <c r="I8" s="138"/>
      <c r="J8" s="96"/>
      <c r="K8" s="78"/>
      <c r="L8" s="70"/>
      <c r="M8" s="81"/>
      <c r="N8" s="66" t="s">
        <v>540</v>
      </c>
      <c r="O8" s="70">
        <f ca="1">+Q5+Q6</f>
        <v>67934771000</v>
      </c>
      <c r="P8" s="62"/>
      <c r="Q8" s="66" t="s">
        <v>287</v>
      </c>
      <c r="R8" s="71">
        <f ca="1">+U5+O8</f>
        <v>89913376750</v>
      </c>
      <c r="S8" s="71"/>
      <c r="T8" s="71"/>
      <c r="Y8" s="76"/>
      <c r="Z8" s="76"/>
      <c r="AA8" s="74"/>
      <c r="AC8" s="62"/>
      <c r="AD8" s="74"/>
      <c r="AE8" s="74"/>
      <c r="AF8" s="62"/>
      <c r="AG8" s="115"/>
    </row>
    <row r="9" spans="1:35" s="65" customFormat="1" ht="15" x14ac:dyDescent="0.35">
      <c r="B9" s="78"/>
      <c r="C9" s="101"/>
      <c r="D9" s="78"/>
      <c r="E9" s="78"/>
      <c r="F9" s="78"/>
      <c r="G9" s="101"/>
      <c r="H9" s="156"/>
      <c r="I9" s="138"/>
      <c r="J9" s="96"/>
      <c r="K9" s="78"/>
      <c r="L9" s="70"/>
      <c r="M9" s="81"/>
      <c r="N9" s="81"/>
      <c r="O9" s="81"/>
      <c r="P9" s="81"/>
      <c r="Q9" s="59"/>
      <c r="U9" s="82"/>
      <c r="V9" s="83"/>
      <c r="W9" s="83"/>
      <c r="X9" s="64"/>
      <c r="Z9" s="62"/>
      <c r="AA9" s="74"/>
      <c r="AC9" s="62"/>
      <c r="AD9" s="74"/>
      <c r="AE9" s="74"/>
      <c r="AF9" s="62"/>
      <c r="AG9" s="115"/>
      <c r="AH9" s="70"/>
    </row>
    <row r="10" spans="1:35" s="65" customFormat="1" ht="15" x14ac:dyDescent="0.35">
      <c r="B10" s="78"/>
      <c r="C10" s="101"/>
      <c r="D10" s="78"/>
      <c r="E10" s="78"/>
      <c r="F10" s="78"/>
      <c r="G10" s="101"/>
      <c r="H10" s="156"/>
      <c r="I10" s="138"/>
      <c r="J10" s="96"/>
      <c r="K10" s="78"/>
      <c r="L10" s="84"/>
      <c r="M10" s="72"/>
      <c r="N10" s="72"/>
      <c r="O10" s="72"/>
      <c r="P10" s="72"/>
      <c r="U10" s="85"/>
      <c r="V10" s="86"/>
      <c r="W10" s="86"/>
      <c r="X10" s="86"/>
      <c r="Y10" s="87"/>
      <c r="Z10" s="62"/>
      <c r="AA10" s="74"/>
      <c r="AC10" s="62"/>
      <c r="AD10" s="74"/>
      <c r="AE10" s="74"/>
      <c r="AF10" s="62"/>
      <c r="AG10" s="115"/>
    </row>
    <row r="11" spans="1:35" s="102" customFormat="1" ht="84" x14ac:dyDescent="0.35">
      <c r="B11" s="103" t="s">
        <v>360</v>
      </c>
      <c r="C11" s="119" t="s">
        <v>361</v>
      </c>
      <c r="D11" s="103" t="s">
        <v>70</v>
      </c>
      <c r="E11" s="103" t="s">
        <v>364</v>
      </c>
      <c r="F11" s="103" t="s">
        <v>75</v>
      </c>
      <c r="G11" s="104" t="s">
        <v>365</v>
      </c>
      <c r="H11" s="105" t="s">
        <v>69</v>
      </c>
      <c r="I11" s="105" t="s">
        <v>334</v>
      </c>
      <c r="J11" s="107" t="s">
        <v>400</v>
      </c>
      <c r="K11" s="106" t="s">
        <v>399</v>
      </c>
      <c r="L11" s="108" t="s">
        <v>366</v>
      </c>
      <c r="M11" s="109" t="s">
        <v>367</v>
      </c>
      <c r="N11" s="110" t="s">
        <v>368</v>
      </c>
      <c r="O11" s="109" t="s">
        <v>369</v>
      </c>
      <c r="P11" s="111" t="s">
        <v>68</v>
      </c>
      <c r="Q11" s="109" t="s">
        <v>1</v>
      </c>
      <c r="R11" s="109" t="s">
        <v>2</v>
      </c>
      <c r="S11" s="109" t="s">
        <v>371</v>
      </c>
      <c r="T11" s="109" t="s">
        <v>372</v>
      </c>
      <c r="U11" s="112" t="s">
        <v>184</v>
      </c>
      <c r="V11" s="112" t="s">
        <v>185</v>
      </c>
      <c r="W11" s="112" t="s">
        <v>163</v>
      </c>
      <c r="X11" s="110" t="s">
        <v>72</v>
      </c>
      <c r="Y11" s="112" t="s">
        <v>73</v>
      </c>
      <c r="Z11" s="113" t="s">
        <v>285</v>
      </c>
      <c r="AA11" s="110" t="s">
        <v>74</v>
      </c>
      <c r="AB11" s="112" t="s">
        <v>233</v>
      </c>
      <c r="AC11" s="113" t="s">
        <v>263</v>
      </c>
      <c r="AD11" s="113" t="s">
        <v>284</v>
      </c>
      <c r="AE11" s="112" t="s">
        <v>195</v>
      </c>
      <c r="AF11" s="112" t="s">
        <v>220</v>
      </c>
      <c r="AG11" s="116" t="s">
        <v>77</v>
      </c>
      <c r="AH11" s="109" t="s">
        <v>71</v>
      </c>
      <c r="AI11" s="114" t="s">
        <v>370</v>
      </c>
    </row>
    <row r="12" spans="1:35" s="161" customFormat="1" ht="70" x14ac:dyDescent="0.35">
      <c r="B12" s="193">
        <v>20260191</v>
      </c>
      <c r="C12" s="194" t="s">
        <v>1258</v>
      </c>
      <c r="D12" s="193" t="s">
        <v>105</v>
      </c>
      <c r="E12" s="193" t="s">
        <v>402</v>
      </c>
      <c r="F12" s="195" t="s">
        <v>89</v>
      </c>
      <c r="G12" s="196" t="s">
        <v>380</v>
      </c>
      <c r="H12" s="197">
        <v>6</v>
      </c>
      <c r="I12" s="197">
        <v>0</v>
      </c>
      <c r="J12" s="198">
        <v>182514000</v>
      </c>
      <c r="K12" s="199" t="s">
        <v>398</v>
      </c>
      <c r="L12" s="195" t="s">
        <v>154</v>
      </c>
      <c r="M12" s="200" t="s">
        <v>438</v>
      </c>
      <c r="N12" s="193" t="s">
        <v>198</v>
      </c>
      <c r="O12" s="201" t="s">
        <v>890</v>
      </c>
      <c r="P12" s="195" t="s">
        <v>348</v>
      </c>
      <c r="Q12" s="202" t="s">
        <v>467</v>
      </c>
      <c r="R12" s="200" t="s">
        <v>218</v>
      </c>
      <c r="S12" s="165" t="str">
        <f>MID(PAA[[#This Row],[Meta Proyecto de Inversión]],1,4)</f>
        <v>8173</v>
      </c>
      <c r="T12" s="165" t="str">
        <f>MID(PAA[[#This Row],[Meta Proyecto de Inversión]],6,2)</f>
        <v>9-</v>
      </c>
      <c r="U12" s="203" t="str">
        <f>IFERROR(VLOOKUP(N12,TD!$B$50:$F$54,2,0)," ")</f>
        <v>O230117</v>
      </c>
      <c r="V12" s="203" t="str">
        <f>IFERROR(VLOOKUP(N12,TD!$B$50:$F$54,3,0)," ")</f>
        <v>4503</v>
      </c>
      <c r="W12" s="203">
        <f>IFERROR(VLOOKUP(N12,TD!$B$50:$F$54,4,0)," ")</f>
        <v>20240255</v>
      </c>
      <c r="X12" s="200" t="s">
        <v>172</v>
      </c>
      <c r="Y12" s="203" t="str">
        <f>IFERROR(VLOOKUP(X12,TD!$J$51:$K$64,2,0)," ")</f>
        <v>Servicio de formación en gestión del riesgo de incendios para el personal UAECOB</v>
      </c>
      <c r="Z12" s="167" t="str">
        <f>CONCATENATE(X12,"-",Y12)</f>
        <v>07-Servicio de formación en gestión del riesgo de incendios para el personal UAECOB</v>
      </c>
      <c r="AA12" s="208" t="s">
        <v>222</v>
      </c>
      <c r="AB12" s="203" t="str">
        <f>IFERROR(VLOOKUP(AA12,TD!$N$51:$O$66,2,0)," ")</f>
        <v>Servicio de educación informal</v>
      </c>
      <c r="AC12" s="167" t="str">
        <f>CONCATENATE(AA12,"_",AB12)</f>
        <v>002_Servicio de educación informal</v>
      </c>
      <c r="AD12" s="167" t="str">
        <f>CONCATENATE(Z12," ",AC12)</f>
        <v>07-Servicio de formación en gestión del riesgo de incendios para el personal UAECOB 002_Servicio de educación informal</v>
      </c>
      <c r="AE12" s="203" t="str">
        <f>CONCATENATE(U12,V12,W12,X12,AA12)</f>
        <v>O23011745032024025507002</v>
      </c>
      <c r="AF12" s="203" t="str">
        <f>IFERROR(VLOOKUP(AD12,TD!$J$66:$K$89,2,0)," ")</f>
        <v>PM/0131/0107/45030020255</v>
      </c>
      <c r="AG12" s="204" t="s">
        <v>868</v>
      </c>
      <c r="AH12" s="200" t="s">
        <v>193</v>
      </c>
      <c r="AI12" s="205" t="str">
        <f>CONCATENATE(PAA[[#This Row],[Id Interno]],"-",PAA[[#This Row],[tipo de Contrato (TH talento humano - B/S bienes y/o servicios)]],"-",S12,"-",T12,"-",PAA[[#This Row],[Objeto de la contratación]])</f>
        <v>20260191-BS-8173-9--SGH - Prestar los servicios de capacitación y formación  para el curso instructor Proboard para el personal operativo de la Unidad Administrativa Especial Cuerpo Oficial de Bomberos Bogotá.</v>
      </c>
    </row>
    <row r="13" spans="1:35" s="161" customFormat="1" ht="70" x14ac:dyDescent="0.35">
      <c r="B13" s="193">
        <v>20260192</v>
      </c>
      <c r="C13" s="194" t="s">
        <v>465</v>
      </c>
      <c r="D13" s="193" t="s">
        <v>92</v>
      </c>
      <c r="E13" s="193" t="s">
        <v>402</v>
      </c>
      <c r="F13" s="195" t="s">
        <v>101</v>
      </c>
      <c r="G13" s="196" t="s">
        <v>375</v>
      </c>
      <c r="H13" s="197">
        <v>4</v>
      </c>
      <c r="I13" s="197">
        <v>0</v>
      </c>
      <c r="J13" s="198">
        <v>32126000</v>
      </c>
      <c r="K13" s="199" t="s">
        <v>398</v>
      </c>
      <c r="L13" s="195" t="s">
        <v>154</v>
      </c>
      <c r="M13" s="200" t="s">
        <v>438</v>
      </c>
      <c r="N13" s="193" t="s">
        <v>198</v>
      </c>
      <c r="O13" s="201" t="s">
        <v>890</v>
      </c>
      <c r="P13" s="195" t="s">
        <v>348</v>
      </c>
      <c r="Q13" s="202">
        <v>55101510</v>
      </c>
      <c r="R13" s="200" t="s">
        <v>218</v>
      </c>
      <c r="S13" s="165" t="str">
        <f>MID(PAA[[#This Row],[Meta Proyecto de Inversión]],1,4)</f>
        <v>8173</v>
      </c>
      <c r="T13" s="165" t="str">
        <f>MID(PAA[[#This Row],[Meta Proyecto de Inversión]],6,2)</f>
        <v>9-</v>
      </c>
      <c r="U13" s="203" t="str">
        <f>IFERROR(VLOOKUP(N13,TD!$B$50:$F$54,2,0)," ")</f>
        <v>O230117</v>
      </c>
      <c r="V13" s="203" t="str">
        <f>IFERROR(VLOOKUP(N13,TD!$B$50:$F$54,3,0)," ")</f>
        <v>4503</v>
      </c>
      <c r="W13" s="203">
        <f>IFERROR(VLOOKUP(N13,TD!$B$50:$F$54,4,0)," ")</f>
        <v>20240255</v>
      </c>
      <c r="X13" s="200" t="s">
        <v>172</v>
      </c>
      <c r="Y13" s="203" t="str">
        <f>IFERROR(VLOOKUP(X13,TD!$J$51:$K$64,2,0)," ")</f>
        <v>Servicio de formación en gestión del riesgo de incendios para el personal UAECOB</v>
      </c>
      <c r="Z13" s="167" t="str">
        <f>CONCATENATE(X13,"-",Y13)</f>
        <v>07-Servicio de formación en gestión del riesgo de incendios para el personal UAECOB</v>
      </c>
      <c r="AA13" s="208" t="s">
        <v>222</v>
      </c>
      <c r="AB13" s="203" t="str">
        <f>IFERROR(VLOOKUP(AA13,TD!$N$51:$O$66,2,0)," ")</f>
        <v>Servicio de educación informal</v>
      </c>
      <c r="AC13" s="167" t="str">
        <f>CONCATENATE(AA13,"_",AB13)</f>
        <v>002_Servicio de educación informal</v>
      </c>
      <c r="AD13" s="167" t="str">
        <f>CONCATENATE(Z13," ",AC13)</f>
        <v>07-Servicio de formación en gestión del riesgo de incendios para el personal UAECOB 002_Servicio de educación informal</v>
      </c>
      <c r="AE13" s="203" t="str">
        <f>CONCATENATE(U13,V13,W13,X13,AA13)</f>
        <v>O23011745032024025507002</v>
      </c>
      <c r="AF13" s="203" t="str">
        <f>IFERROR(VLOOKUP(AD13,TD!$J$66:$K$89,2,0)," ")</f>
        <v>PM/0131/0107/45030020255</v>
      </c>
      <c r="AG13" s="204" t="s">
        <v>870</v>
      </c>
      <c r="AH13" s="200" t="s">
        <v>193</v>
      </c>
      <c r="AI13" s="205" t="str">
        <f>CONCATENATE(PAA[[#This Row],[Id Interno]],"-",PAA[[#This Row],[tipo de Contrato (TH talento humano - B/S bienes y/o servicios)]],"-",S13,"-",T13,"-",PAA[[#This Row],[Objeto de la contratación]])</f>
        <v>20260192-BS-8173-9--SGH- Adquisición de material bibliográfico de consulta para estudio y capacitación, que servirá como base de la biblioteca para la academia de la UAE Cuerpo Oficial de Bomberos de Bogotá</v>
      </c>
    </row>
    <row r="14" spans="1:35" s="161" customFormat="1" ht="56" x14ac:dyDescent="0.35">
      <c r="B14" s="193">
        <v>20260219</v>
      </c>
      <c r="C14" s="194" t="s">
        <v>784</v>
      </c>
      <c r="D14" s="193" t="s">
        <v>105</v>
      </c>
      <c r="E14" s="193" t="s">
        <v>363</v>
      </c>
      <c r="F14" s="195" t="s">
        <v>144</v>
      </c>
      <c r="G14" s="196" t="s">
        <v>380</v>
      </c>
      <c r="H14" s="197">
        <v>8</v>
      </c>
      <c r="I14" s="197">
        <v>0</v>
      </c>
      <c r="J14" s="198">
        <v>93412500</v>
      </c>
      <c r="K14" s="199" t="s">
        <v>398</v>
      </c>
      <c r="L14" s="195" t="s">
        <v>157</v>
      </c>
      <c r="M14" s="200" t="s">
        <v>483</v>
      </c>
      <c r="N14" s="193" t="s">
        <v>198</v>
      </c>
      <c r="O14" s="201" t="s">
        <v>890</v>
      </c>
      <c r="P14" s="195" t="s">
        <v>348</v>
      </c>
      <c r="Q14" s="202">
        <v>80111600</v>
      </c>
      <c r="R14" s="200" t="s">
        <v>213</v>
      </c>
      <c r="S14" s="165" t="str">
        <f>MID(PAA[[#This Row],[Meta Proyecto de Inversión]],1,4)</f>
        <v>8173</v>
      </c>
      <c r="T14" s="165" t="str">
        <f>MID(PAA[[#This Row],[Meta Proyecto de Inversión]],6,2)</f>
        <v>4-</v>
      </c>
      <c r="U14" s="203" t="str">
        <f>IFERROR(VLOOKUP(N14,TD!$B$50:$F$54,2,0)," ")</f>
        <v>O230117</v>
      </c>
      <c r="V14" s="203" t="str">
        <f>IFERROR(VLOOKUP(N14,TD!$B$50:$F$54,3,0)," ")</f>
        <v>4503</v>
      </c>
      <c r="W14" s="203">
        <f>IFERROR(VLOOKUP(N14,TD!$B$50:$F$54,4,0)," ")</f>
        <v>20240255</v>
      </c>
      <c r="X14" s="200" t="s">
        <v>180</v>
      </c>
      <c r="Y14" s="203" t="str">
        <f>IFERROR(VLOOKUP(X14,TD!$J$51:$K$64,2,0)," ")</f>
        <v>Servicio de apoyo   logístico  en eventos operativos y/o emergencias.</v>
      </c>
      <c r="Z14" s="167" t="str">
        <f>CONCATENATE(X14,"-",Y14)</f>
        <v>12-Servicio de apoyo   logístico  en eventos operativos y/o emergencias.</v>
      </c>
      <c r="AA14" s="200" t="s">
        <v>221</v>
      </c>
      <c r="AB14" s="203" t="str">
        <f>IFERROR(VLOOKUP(AA14,TD!$N$51:$O$66,2,0)," ")</f>
        <v>Servicio de atención a emergencias y desastres</v>
      </c>
      <c r="AC14" s="167" t="str">
        <f>CONCATENATE(AA14,"_",AB14)</f>
        <v>004_Servicio de atención a emergencias y desastres</v>
      </c>
      <c r="AD14" s="167" t="str">
        <f>CONCATENATE(Z14," ",AC14)</f>
        <v>12-Servicio de apoyo   logístico  en eventos operativos y/o emergencias. 004_Servicio de atención a emergencias y desastres</v>
      </c>
      <c r="AE14" s="203" t="str">
        <f>CONCATENATE(U14,V14,W14,X14,AA14)</f>
        <v>O23011745032024025512004</v>
      </c>
      <c r="AF14" s="203" t="str">
        <f>IFERROR(VLOOKUP(AD14,TD!$J$66:$K$89,2,0)," ")</f>
        <v>PM/0131/0112/45030040255</v>
      </c>
      <c r="AG14" s="204" t="s">
        <v>385</v>
      </c>
      <c r="AH14" s="200" t="s">
        <v>193</v>
      </c>
      <c r="AI14" s="205" t="str">
        <f>CONCATENATE(PAA[[#This Row],[Id Interno]],"-",PAA[[#This Row],[tipo de Contrato (TH talento humano - B/S bienes y/o servicios)]],"-",S14,"-",T14,"-",PAA[[#This Row],[Objeto de la contratación]])</f>
        <v>20260219-TH-8173-4--Prestar servicios profesionales de caracter tecnologico apoyando la estructuración, elaboración, manejo y optimización de las herramientas tecnológicas a cargo de la Subdirección Logística – SBLG.</v>
      </c>
    </row>
    <row r="15" spans="1:35" s="161" customFormat="1" ht="84" x14ac:dyDescent="0.35">
      <c r="B15" s="194">
        <v>20260252</v>
      </c>
      <c r="C15" s="194" t="s">
        <v>1235</v>
      </c>
      <c r="D15" s="194" t="s">
        <v>105</v>
      </c>
      <c r="E15" s="194" t="s">
        <v>402</v>
      </c>
      <c r="F15" s="196" t="s">
        <v>89</v>
      </c>
      <c r="G15" s="196" t="s">
        <v>380</v>
      </c>
      <c r="H15" s="206">
        <v>8</v>
      </c>
      <c r="I15" s="206">
        <v>0</v>
      </c>
      <c r="J15" s="204">
        <v>45000000</v>
      </c>
      <c r="K15" s="207" t="s">
        <v>398</v>
      </c>
      <c r="L15" s="196" t="s">
        <v>157</v>
      </c>
      <c r="M15" s="208" t="s">
        <v>483</v>
      </c>
      <c r="N15" s="194" t="s">
        <v>198</v>
      </c>
      <c r="O15" s="201" t="s">
        <v>890</v>
      </c>
      <c r="P15" s="196" t="s">
        <v>348</v>
      </c>
      <c r="Q15" s="209" t="s">
        <v>487</v>
      </c>
      <c r="R15" s="208" t="s">
        <v>213</v>
      </c>
      <c r="S15" s="165" t="str">
        <f>MID(PAA[[#This Row],[Meta Proyecto de Inversión]],1,4)</f>
        <v>8173</v>
      </c>
      <c r="T15" s="165" t="str">
        <f>MID(PAA[[#This Row],[Meta Proyecto de Inversión]],6,2)</f>
        <v>4-</v>
      </c>
      <c r="U15" s="191" t="str">
        <f>IFERROR(VLOOKUP(N15,TD!$B$50:$F$54,2,0)," ")</f>
        <v>O230117</v>
      </c>
      <c r="V15" s="191" t="str">
        <f>IFERROR(VLOOKUP(N15,TD!$B$50:$F$54,3,0)," ")</f>
        <v>4503</v>
      </c>
      <c r="W15" s="191">
        <f>IFERROR(VLOOKUP(N15,TD!$B$50:$F$54,4,0)," ")</f>
        <v>20240255</v>
      </c>
      <c r="X15" s="208" t="s">
        <v>176</v>
      </c>
      <c r="Y15" s="191" t="str">
        <f>IFERROR(VLOOKUP(X15,TD!$J$51:$K$64,2,0)," ")</f>
        <v>Servicio de mantenimiento, dotación (HEA´s y equipo menor) y adquisición de vehiculos   especializados para la atención de emergencias.</v>
      </c>
      <c r="Z15" s="167" t="str">
        <f>CONCATENATE(X15,"-",Y15)</f>
        <v>09-Servicio de mantenimiento, dotación (HEA´s y equipo menor) y adquisición de vehiculos   especializados para la atención de emergencias.</v>
      </c>
      <c r="AA15" s="208" t="s">
        <v>221</v>
      </c>
      <c r="AB15" s="191" t="str">
        <f>IFERROR(VLOOKUP(AA15,TD!$N$51:$O$66,2,0)," ")</f>
        <v>Servicio de atención a emergencias y desastres</v>
      </c>
      <c r="AC15" s="167" t="str">
        <f>CONCATENATE(AA15,"_",AB15)</f>
        <v>004_Servicio de atención a emergencias y desastres</v>
      </c>
      <c r="AD15" s="167" t="str">
        <f>CONCATENATE(Z15," ",AC15)</f>
        <v>09-Servicio de mantenimiento, dotación (HEA´s y equipo menor) y adquisición de vehiculos   especializados para la atención de emergencias. 004_Servicio de atención a emergencias y desastres</v>
      </c>
      <c r="AE15" s="191" t="str">
        <f>CONCATENATE(U15,V15,W15,X15,AA15)</f>
        <v>O23011745032024025509004</v>
      </c>
      <c r="AF15" s="191" t="str">
        <f>IFERROR(VLOOKUP(AD15,TD!$J$66:$K$89,2,0)," ")</f>
        <v>PM/0131/0109/45030040255</v>
      </c>
      <c r="AG15" s="204" t="s">
        <v>80</v>
      </c>
      <c r="AH15" s="208" t="s">
        <v>193</v>
      </c>
      <c r="AI15" s="210" t="str">
        <f>CONCATENATE(PAA[[#This Row],[Id Interno]],"-",PAA[[#This Row],[tipo de Contrato (TH talento humano - B/S bienes y/o servicios)]],"-",S15,"-",T15,"-",PAA[[#This Row],[Objeto de la contratación]])</f>
        <v>20260252-BS-8173-4--Adición y prorroga al contrato 598-2025 cuyo objeto es: "Prestar el servicio de mantenimiento preventivo y correctivo, incluyendo el suministro de repuestos, insumos y mano de obra especializada para las motobombas forestales FOX, propiedad de la Unidad Administrativa Especial Cuerpo Oficial de Bomberos de Bogotá D.C. (UAECOB). - SBLG"</v>
      </c>
    </row>
    <row r="16" spans="1:35" s="161" customFormat="1" ht="84" x14ac:dyDescent="0.35">
      <c r="B16" s="194">
        <v>20260256</v>
      </c>
      <c r="C16" s="194" t="s">
        <v>500</v>
      </c>
      <c r="D16" s="194" t="s">
        <v>105</v>
      </c>
      <c r="E16" s="194" t="s">
        <v>402</v>
      </c>
      <c r="F16" s="196" t="s">
        <v>89</v>
      </c>
      <c r="G16" s="196" t="s">
        <v>380</v>
      </c>
      <c r="H16" s="206">
        <v>5</v>
      </c>
      <c r="I16" s="206">
        <v>0</v>
      </c>
      <c r="J16" s="204">
        <v>50000000</v>
      </c>
      <c r="K16" s="207" t="s">
        <v>398</v>
      </c>
      <c r="L16" s="196" t="s">
        <v>157</v>
      </c>
      <c r="M16" s="208" t="s">
        <v>483</v>
      </c>
      <c r="N16" s="194" t="s">
        <v>198</v>
      </c>
      <c r="O16" s="201" t="s">
        <v>890</v>
      </c>
      <c r="P16" s="196" t="s">
        <v>348</v>
      </c>
      <c r="Q16" s="209" t="s">
        <v>501</v>
      </c>
      <c r="R16" s="208" t="s">
        <v>213</v>
      </c>
      <c r="S16" s="165" t="str">
        <f>MID(PAA[[#This Row],[Meta Proyecto de Inversión]],1,4)</f>
        <v>8173</v>
      </c>
      <c r="T16" s="165" t="str">
        <f>MID(PAA[[#This Row],[Meta Proyecto de Inversión]],6,2)</f>
        <v>4-</v>
      </c>
      <c r="U16" s="191" t="str">
        <f>IFERROR(VLOOKUP(N16,TD!$B$50:$F$54,2,0)," ")</f>
        <v>O230117</v>
      </c>
      <c r="V16" s="191" t="str">
        <f>IFERROR(VLOOKUP(N16,TD!$B$50:$F$54,3,0)," ")</f>
        <v>4503</v>
      </c>
      <c r="W16" s="191">
        <f>IFERROR(VLOOKUP(N16,TD!$B$50:$F$54,4,0)," ")</f>
        <v>20240255</v>
      </c>
      <c r="X16" s="208" t="s">
        <v>176</v>
      </c>
      <c r="Y16" s="191" t="str">
        <f>IFERROR(VLOOKUP(X16,TD!$J$51:$K$64,2,0)," ")</f>
        <v>Servicio de mantenimiento, dotación (HEA´s y equipo menor) y adquisición de vehiculos   especializados para la atención de emergencias.</v>
      </c>
      <c r="Z16" s="167" t="str">
        <f>CONCATENATE(X16,"-",Y16)</f>
        <v>09-Servicio de mantenimiento, dotación (HEA´s y equipo menor) y adquisición de vehiculos   especializados para la atención de emergencias.</v>
      </c>
      <c r="AA16" s="208" t="s">
        <v>221</v>
      </c>
      <c r="AB16" s="191" t="str">
        <f>IFERROR(VLOOKUP(AA16,TD!$N$51:$O$66,2,0)," ")</f>
        <v>Servicio de atención a emergencias y desastres</v>
      </c>
      <c r="AC16" s="167" t="str">
        <f>CONCATENATE(AA16,"_",AB16)</f>
        <v>004_Servicio de atención a emergencias y desastres</v>
      </c>
      <c r="AD16" s="167" t="str">
        <f>CONCATENATE(Z16," ",AC16)</f>
        <v>09-Servicio de mantenimiento, dotación (HEA´s y equipo menor) y adquisición de vehiculos   especializados para la atención de emergencias. 004_Servicio de atención a emergencias y desastres</v>
      </c>
      <c r="AE16" s="191" t="str">
        <f>CONCATENATE(U16,V16,W16,X16,AA16)</f>
        <v>O23011745032024025509004</v>
      </c>
      <c r="AF16" s="191" t="str">
        <f>IFERROR(VLOOKUP(AD16,TD!$J$66:$K$89,2,0)," ")</f>
        <v>PM/0131/0109/45030040255</v>
      </c>
      <c r="AG16" s="204" t="s">
        <v>80</v>
      </c>
      <c r="AH16" s="208" t="s">
        <v>193</v>
      </c>
      <c r="AI16" s="210" t="str">
        <f>CONCATENATE(PAA[[#This Row],[Id Interno]],"-",PAA[[#This Row],[tipo de Contrato (TH talento humano - B/S bienes y/o servicios)]],"-",S16,"-",T16,"-",PAA[[#This Row],[Objeto de la contratación]])</f>
        <v>20260256-BS-8173-4--Prestar el servicio de mantenimiento preventivo y correctivo de los Equipos de Rescate Vehicular HOLMATRO propiedad de la UAECOB, incluido el suministro de repuestos, insumos y mano de obra especializada -  SBLG</v>
      </c>
    </row>
    <row r="17" spans="2:35" s="161" customFormat="1" ht="70" x14ac:dyDescent="0.35">
      <c r="B17" s="193">
        <v>20260571</v>
      </c>
      <c r="C17" s="194" t="s">
        <v>773</v>
      </c>
      <c r="D17" s="193" t="s">
        <v>83</v>
      </c>
      <c r="E17" s="193" t="s">
        <v>402</v>
      </c>
      <c r="F17" s="193" t="s">
        <v>144</v>
      </c>
      <c r="G17" s="211" t="s">
        <v>376</v>
      </c>
      <c r="H17" s="212">
        <v>10</v>
      </c>
      <c r="I17" s="212">
        <v>0</v>
      </c>
      <c r="J17" s="198">
        <v>439565186</v>
      </c>
      <c r="K17" s="199" t="s">
        <v>398</v>
      </c>
      <c r="L17" s="195" t="s">
        <v>45</v>
      </c>
      <c r="M17" s="200" t="s">
        <v>401</v>
      </c>
      <c r="N17" s="193" t="s">
        <v>197</v>
      </c>
      <c r="O17" s="201" t="s">
        <v>889</v>
      </c>
      <c r="P17" s="200" t="s">
        <v>348</v>
      </c>
      <c r="Q17" s="202">
        <v>80111600</v>
      </c>
      <c r="R17" s="200" t="s">
        <v>208</v>
      </c>
      <c r="S17" s="189" t="str">
        <f>MID(PAA[[#This Row],[Meta Proyecto de Inversión]],1,4)</f>
        <v>8126</v>
      </c>
      <c r="T17" s="189" t="str">
        <f>MID(PAA[[#This Row],[Meta Proyecto de Inversión]],6,2)</f>
        <v>9-</v>
      </c>
      <c r="U17" s="203" t="str">
        <f>IFERROR(VLOOKUP(N17,TD!$B$50:$F$54,2,0)," ")</f>
        <v>O230117</v>
      </c>
      <c r="V17" s="203" t="str">
        <f>IFERROR(VLOOKUP(N17,TD!$B$50:$F$54,3,0)," ")</f>
        <v>4599</v>
      </c>
      <c r="W17" s="203">
        <f>IFERROR(VLOOKUP(N17,TD!$B$50:$F$54,4,0)," ")</f>
        <v>20240207</v>
      </c>
      <c r="X17" s="200" t="s">
        <v>174</v>
      </c>
      <c r="Y17" s="203" t="str">
        <f>IFERROR(VLOOKUP(X17,TD!$J$51:$K$64,2,0)," ")</f>
        <v>Infraestructura física, mantenimiento y dotación (Sedes construidas, mantenidas reforzadas)</v>
      </c>
      <c r="Z17" s="192" t="str">
        <f>CONCATENATE(X17,"-",Y17)</f>
        <v>08-Infraestructura física, mantenimiento y dotación (Sedes construidas, mantenidas reforzadas)</v>
      </c>
      <c r="AA17" s="200" t="s">
        <v>227</v>
      </c>
      <c r="AB17" s="203" t="str">
        <f>IFERROR(VLOOKUP(AA17,TD!$N$51:$O$66,2,0)," ")</f>
        <v>Sedes mantenidas</v>
      </c>
      <c r="AC17" s="192" t="str">
        <f>CONCATENATE(AA17,"_",AB17)</f>
        <v>016_Sedes mantenidas</v>
      </c>
      <c r="AD17" s="192" t="str">
        <f>CONCATENATE(Z17," ",AC17)</f>
        <v>08-Infraestructura física, mantenimiento y dotación (Sedes construidas, mantenidas reforzadas) 016_Sedes mantenidas</v>
      </c>
      <c r="AE17" s="203" t="str">
        <f>CONCATENATE(U17,V17,W17,X17,AA17)</f>
        <v>O23011745992024020708016</v>
      </c>
      <c r="AF17" s="203" t="str">
        <f>IFERROR(VLOOKUP(AD17,TD!$J$66:$K$89,2,0)," ")</f>
        <v>PM/0131/0108/45990160207</v>
      </c>
      <c r="AG17" s="204" t="s">
        <v>865</v>
      </c>
      <c r="AH17" s="200" t="s">
        <v>193</v>
      </c>
      <c r="AI17" s="205" t="str">
        <f>CONCATENATE(PAA[[#This Row],[Id Interno]],"-",PAA[[#This Row],[tipo de Contrato (TH talento humano - B/S bienes y/o servicios)]],"-",S17,"-",T17,"-",PAA[[#This Row],[Objeto de la contratación]])</f>
        <v>20260571-BS-8126-9--Prestación de servicios como operador logístico, relacionados con la organización, administración y ejecución de las diferentes temáticas que fortalezcan la misionalidad de la entidad a través de la protección de la vida, el medio ambiente y el patrimonio</v>
      </c>
    </row>
    <row r="18" spans="2:35" s="161" customFormat="1" ht="56" x14ac:dyDescent="0.35">
      <c r="B18" s="193">
        <v>20260604</v>
      </c>
      <c r="C18" s="194" t="s">
        <v>897</v>
      </c>
      <c r="D18" s="193" t="s">
        <v>105</v>
      </c>
      <c r="E18" s="193" t="s">
        <v>363</v>
      </c>
      <c r="F18" s="193" t="s">
        <v>144</v>
      </c>
      <c r="G18" s="211" t="s">
        <v>374</v>
      </c>
      <c r="H18" s="212">
        <v>10</v>
      </c>
      <c r="I18" s="212">
        <v>0</v>
      </c>
      <c r="J18" s="198">
        <v>71000000</v>
      </c>
      <c r="K18" s="199" t="s">
        <v>398</v>
      </c>
      <c r="L18" s="195" t="s">
        <v>46</v>
      </c>
      <c r="M18" s="200" t="s">
        <v>421</v>
      </c>
      <c r="N18" s="193" t="s">
        <v>197</v>
      </c>
      <c r="O18" s="208" t="s">
        <v>889</v>
      </c>
      <c r="P18" s="200" t="s">
        <v>348</v>
      </c>
      <c r="Q18" s="202">
        <v>80111600</v>
      </c>
      <c r="R18" s="200" t="s">
        <v>208</v>
      </c>
      <c r="S18" s="165" t="str">
        <f>MID(PAA[[#This Row],[Meta Proyecto de Inversión]],1,4)</f>
        <v>8126</v>
      </c>
      <c r="T18" s="165" t="str">
        <f>MID(PAA[[#This Row],[Meta Proyecto de Inversión]],6,2)</f>
        <v>9-</v>
      </c>
      <c r="U18" s="203" t="str">
        <f>IFERROR(VLOOKUP(N18,TD!$B$50:$F$54,2,0)," ")</f>
        <v>O230117</v>
      </c>
      <c r="V18" s="203" t="str">
        <f>IFERROR(VLOOKUP(N18,TD!$B$50:$F$54,3,0)," ")</f>
        <v>4599</v>
      </c>
      <c r="W18" s="203">
        <f>IFERROR(VLOOKUP(N18,TD!$B$50:$F$54,4,0)," ")</f>
        <v>20240207</v>
      </c>
      <c r="X18" s="208" t="s">
        <v>174</v>
      </c>
      <c r="Y18" s="191" t="str">
        <f>IFERROR(VLOOKUP(X18,TD!$J$51:$K$64,2,0)," ")</f>
        <v>Infraestructura física, mantenimiento y dotación (Sedes construidas, mantenidas reforzadas)</v>
      </c>
      <c r="Z18" s="167" t="str">
        <f>CONCATENATE(X18,"-",Y18)</f>
        <v>08-Infraestructura física, mantenimiento y dotación (Sedes construidas, mantenidas reforzadas)</v>
      </c>
      <c r="AA18" s="208" t="s">
        <v>227</v>
      </c>
      <c r="AB18" s="191" t="str">
        <f>IFERROR(VLOOKUP(AA18,TD!$N$51:$O$66,2,0)," ")</f>
        <v>Sedes mantenidas</v>
      </c>
      <c r="AC18" s="167" t="str">
        <f>CONCATENATE(AA18,"_",AB18)</f>
        <v>016_Sedes mantenidas</v>
      </c>
      <c r="AD18" s="167" t="str">
        <f>CONCATENATE(Z18," ",AC18)</f>
        <v>08-Infraestructura física, mantenimiento y dotación (Sedes construidas, mantenidas reforzadas) 016_Sedes mantenidas</v>
      </c>
      <c r="AE18" s="203" t="str">
        <f>CONCATENATE(U18,V18,W18,X18,AA18)</f>
        <v>O23011745992024020708016</v>
      </c>
      <c r="AF18" s="191" t="str">
        <f>IFERROR(VLOOKUP(AD18,TD!$J$66:$K$89,2,0)," ")</f>
        <v>PM/0131/0108/45990160207</v>
      </c>
      <c r="AG18" s="204" t="s">
        <v>385</v>
      </c>
      <c r="AH18" s="200" t="s">
        <v>193</v>
      </c>
      <c r="AI18" s="225" t="str">
        <f>CONCATENATE(PAA[[#This Row],[Id Interno]],"-",PAA[[#This Row],[tipo de Contrato (TH talento humano - B/S bienes y/o servicios)]],"-",S18,"-",T18,"-",PAA[[#This Row],[Objeto de la contratación]])</f>
        <v>20260604-TH-8126-9--Prestar servicios profesionales para el registro, actualización y reporte de los procesos y decisiones disciplinarias expedidas por la Oficina de Control Disciplinario Interno de la UAECOB en el aplicativo Sistema de Información Disciplinario (SID) .</v>
      </c>
    </row>
    <row r="19" spans="2:35" s="161" customFormat="1" ht="56" x14ac:dyDescent="0.35">
      <c r="B19" s="194">
        <v>20260618</v>
      </c>
      <c r="C19" s="194" t="s">
        <v>987</v>
      </c>
      <c r="D19" s="194" t="s">
        <v>88</v>
      </c>
      <c r="E19" s="194" t="s">
        <v>363</v>
      </c>
      <c r="F19" s="194" t="s">
        <v>144</v>
      </c>
      <c r="G19" s="211" t="s">
        <v>379</v>
      </c>
      <c r="H19" s="213">
        <v>4</v>
      </c>
      <c r="I19" s="213">
        <v>0</v>
      </c>
      <c r="J19" s="204">
        <v>120000000</v>
      </c>
      <c r="K19" s="207" t="s">
        <v>398</v>
      </c>
      <c r="L19" s="196" t="s">
        <v>158</v>
      </c>
      <c r="M19" s="208" t="s">
        <v>421</v>
      </c>
      <c r="N19" s="194" t="s">
        <v>198</v>
      </c>
      <c r="O19" s="208" t="s">
        <v>890</v>
      </c>
      <c r="P19" s="208" t="s">
        <v>348</v>
      </c>
      <c r="Q19" s="209">
        <v>80111600</v>
      </c>
      <c r="R19" s="208" t="s">
        <v>211</v>
      </c>
      <c r="S19" s="167" t="str">
        <f>MID(PAA[[#This Row],[Meta Proyecto de Inversión]],1,4)</f>
        <v>8173</v>
      </c>
      <c r="T19" s="167" t="str">
        <f>MID(PAA[[#This Row],[Meta Proyecto de Inversión]],6,2)</f>
        <v>2-</v>
      </c>
      <c r="U19" s="191" t="str">
        <f>IFERROR(VLOOKUP(N19,TD!$B$50:$F$54,2,0)," ")</f>
        <v>O230117</v>
      </c>
      <c r="V19" s="191" t="str">
        <f>IFERROR(VLOOKUP(N19,TD!$B$50:$F$54,3,0)," ")</f>
        <v>4503</v>
      </c>
      <c r="W19" s="191">
        <f>IFERROR(VLOOKUP(N19,TD!$B$50:$F$54,4,0)," ")</f>
        <v>20240255</v>
      </c>
      <c r="X19" s="208" t="s">
        <v>178</v>
      </c>
      <c r="Y19" s="191" t="str">
        <f>IFERROR(VLOOKUP(X19,TD!$J$51:$K$64,2,0)," ")</f>
        <v>Servicio de dotación y equipamento para el personal operativo</v>
      </c>
      <c r="Z19" s="167" t="str">
        <f>CONCATENATE(X19,"-",Y19)</f>
        <v>10-Servicio de dotación y equipamento para el personal operativo</v>
      </c>
      <c r="AA19" s="208" t="s">
        <v>221</v>
      </c>
      <c r="AB19" s="191" t="str">
        <f>IFERROR(VLOOKUP(AA19,TD!$N$51:$O$66,2,0)," ")</f>
        <v>Servicio de atención a emergencias y desastres</v>
      </c>
      <c r="AC19" s="167" t="str">
        <f>CONCATENATE(AA19,"_",AB19)</f>
        <v>004_Servicio de atención a emergencias y desastres</v>
      </c>
      <c r="AD19" s="167" t="str">
        <f>CONCATENATE(Z19," ",AC19)</f>
        <v>10-Servicio de dotación y equipamento para el personal operativo 004_Servicio de atención a emergencias y desastres</v>
      </c>
      <c r="AE19" s="191" t="str">
        <f>CONCATENATE(U19,V19,W19,X19,AA19)</f>
        <v>O23011745032024025510004</v>
      </c>
      <c r="AF19" s="191" t="str">
        <f>IFERROR(VLOOKUP(AD19,TD!$J$66:$K$89,2,0)," ")</f>
        <v>PM/0131/0110/45030040255</v>
      </c>
      <c r="AG19" s="204" t="s">
        <v>385</v>
      </c>
      <c r="AH19" s="208" t="s">
        <v>193</v>
      </c>
      <c r="AI19" s="225" t="str">
        <f>CONCATENATE(PAA[[#This Row],[Id Interno]],"-",PAA[[#This Row],[tipo de Contrato (TH talento humano - B/S bienes y/o servicios)]],"-",S19,"-",T19,"-",PAA[[#This Row],[Objeto de la contratación]])</f>
        <v>20260618-TH-8173-2--Prestar los servicios profesionales para  la Subdirección Operativa en el fortalecimiento de los procesos de intercambio y formación del personal operativo y administrativo, en articulación con las demás áreas de la entidad S.O.</v>
      </c>
    </row>
    <row r="20" spans="2:35" s="161" customFormat="1" ht="70" x14ac:dyDescent="0.35">
      <c r="B20" s="194">
        <v>20260635</v>
      </c>
      <c r="C20" s="194" t="s">
        <v>928</v>
      </c>
      <c r="D20" s="193" t="s">
        <v>78</v>
      </c>
      <c r="E20" s="193" t="s">
        <v>402</v>
      </c>
      <c r="F20" s="193" t="s">
        <v>89</v>
      </c>
      <c r="G20" s="211" t="s">
        <v>377</v>
      </c>
      <c r="H20" s="212">
        <v>0</v>
      </c>
      <c r="I20" s="212">
        <v>0</v>
      </c>
      <c r="J20" s="198">
        <v>490136715</v>
      </c>
      <c r="K20" s="199" t="s">
        <v>398</v>
      </c>
      <c r="L20" s="195" t="s">
        <v>155</v>
      </c>
      <c r="M20" s="200" t="s">
        <v>422</v>
      </c>
      <c r="N20" s="193" t="s">
        <v>197</v>
      </c>
      <c r="O20" s="200" t="s">
        <v>889</v>
      </c>
      <c r="P20" s="200" t="s">
        <v>348</v>
      </c>
      <c r="Q20" s="202" t="s">
        <v>725</v>
      </c>
      <c r="R20" s="200" t="s">
        <v>207</v>
      </c>
      <c r="S20" s="165" t="str">
        <f>MID(PAA[[#This Row],[Meta Proyecto de Inversión]],1,4)</f>
        <v>8126</v>
      </c>
      <c r="T20" s="165" t="str">
        <f>MID(PAA[[#This Row],[Meta Proyecto de Inversión]],6,2)</f>
        <v>8-</v>
      </c>
      <c r="U20" s="203" t="str">
        <f>IFERROR(VLOOKUP(N20,TD!$B$50:$F$54,2,0)," ")</f>
        <v>O230117</v>
      </c>
      <c r="V20" s="203" t="str">
        <f>IFERROR(VLOOKUP(N20,TD!$B$50:$F$54,3,0)," ")</f>
        <v>4599</v>
      </c>
      <c r="W20" s="203">
        <f>IFERROR(VLOOKUP(N20,TD!$B$50:$F$54,4,0)," ")</f>
        <v>20240207</v>
      </c>
      <c r="X20" s="200" t="s">
        <v>174</v>
      </c>
      <c r="Y20" s="203" t="str">
        <f>IFERROR(VLOOKUP(X20,TD!$J$51:$K$64,2,0)," ")</f>
        <v>Infraestructura física, mantenimiento y dotación (Sedes construidas, mantenidas reforzadas)</v>
      </c>
      <c r="Z20" s="167" t="str">
        <f>CONCATENATE(X20,"-",Y20)</f>
        <v>08-Infraestructura física, mantenimiento y dotación (Sedes construidas, mantenidas reforzadas)</v>
      </c>
      <c r="AA20" s="200" t="s">
        <v>227</v>
      </c>
      <c r="AB20" s="203" t="str">
        <f>IFERROR(VLOOKUP(AA20,TD!$N$51:$O$66,2,0)," ")</f>
        <v>Sedes mantenidas</v>
      </c>
      <c r="AC20" s="167" t="str">
        <f>CONCATENATE(AA20,"_",AB20)</f>
        <v>016_Sedes mantenidas</v>
      </c>
      <c r="AD20" s="167" t="str">
        <f>CONCATENATE(Z20," ",AC20)</f>
        <v>08-Infraestructura física, mantenimiento y dotación (Sedes construidas, mantenidas reforzadas) 016_Sedes mantenidas</v>
      </c>
      <c r="AE20" s="203" t="str">
        <f>CONCATENATE(U20,V20,W20,X20,AA20)</f>
        <v>O23011745992024020708016</v>
      </c>
      <c r="AF20" s="203" t="str">
        <f>IFERROR(VLOOKUP(AD20,TD!$J$66:$K$89,2,0)," ")</f>
        <v>PM/0131/0108/45990160207</v>
      </c>
      <c r="AG20" s="204" t="s">
        <v>132</v>
      </c>
      <c r="AH20" s="200" t="s">
        <v>194</v>
      </c>
      <c r="AI20" s="225" t="str">
        <f>CONCATENATE(PAA[[#This Row],[Id Interno]],"-",PAA[[#This Row],[tipo de Contrato (TH talento humano - B/S bienes y/o servicios)]],"-",S20,"-",T20,"-",PAA[[#This Row],[Objeto de la contratación]])</f>
        <v>20260635-BS-8126-8--Adición No. 1 al contrato 629 de 2025 que tiene como objeto “Prestar el servicio de vigilancia y seguridad privada en la modalidad de vigilancia fija, según especificaciones técnicas, en las instalaciones donde la UAE Especial Cuerpo Oficial de Bomberos requiera-SGC</v>
      </c>
    </row>
    <row r="21" spans="2:35" s="161" customFormat="1" ht="84" x14ac:dyDescent="0.35">
      <c r="B21" s="194">
        <v>20260680</v>
      </c>
      <c r="C21" s="194" t="s">
        <v>709</v>
      </c>
      <c r="D21" s="194" t="s">
        <v>78</v>
      </c>
      <c r="E21" s="194" t="s">
        <v>402</v>
      </c>
      <c r="F21" s="194" t="s">
        <v>97</v>
      </c>
      <c r="G21" s="211" t="s">
        <v>379</v>
      </c>
      <c r="H21" s="213">
        <v>15</v>
      </c>
      <c r="I21" s="213">
        <v>0</v>
      </c>
      <c r="J21" s="204">
        <v>1628100000</v>
      </c>
      <c r="K21" s="207" t="s">
        <v>397</v>
      </c>
      <c r="L21" s="196" t="s">
        <v>155</v>
      </c>
      <c r="M21" s="208" t="s">
        <v>422</v>
      </c>
      <c r="N21" s="194" t="s">
        <v>198</v>
      </c>
      <c r="O21" s="208" t="s">
        <v>890</v>
      </c>
      <c r="P21" s="208" t="s">
        <v>536</v>
      </c>
      <c r="Q21" s="209" t="s">
        <v>726</v>
      </c>
      <c r="R21" s="208" t="s">
        <v>217</v>
      </c>
      <c r="S21" s="189" t="str">
        <f>MID(PAA[[#This Row],[Meta Proyecto de Inversión]],1,4)</f>
        <v>8173</v>
      </c>
      <c r="T21" s="189" t="str">
        <f>MID(PAA[[#This Row],[Meta Proyecto de Inversión]],6,2)</f>
        <v>8-</v>
      </c>
      <c r="U21" s="191" t="str">
        <f>IFERROR(VLOOKUP(N21,TD!$B$50:$F$54,2,0)," ")</f>
        <v>O230117</v>
      </c>
      <c r="V21" s="191" t="str">
        <f>IFERROR(VLOOKUP(N21,TD!$B$50:$F$54,3,0)," ")</f>
        <v>4503</v>
      </c>
      <c r="W21" s="191">
        <f>IFERROR(VLOOKUP(N21,TD!$B$50:$F$54,4,0)," ")</f>
        <v>20240255</v>
      </c>
      <c r="X21" s="208">
        <v>14</v>
      </c>
      <c r="Y21" s="191" t="str">
        <f>IFERROR(VLOOKUP(X21,TD!$J$51:$K$64,2,0)," ")</f>
        <v xml:space="preserve">Infraestructura física misional construida mantenida y dotada </v>
      </c>
      <c r="Z21" s="192" t="str">
        <f>CONCATENATE(X21,"-",Y21)</f>
        <v xml:space="preserve">14-Infraestructura física misional construida mantenida y dotada </v>
      </c>
      <c r="AA21" s="208" t="s">
        <v>226</v>
      </c>
      <c r="AB21" s="191" t="str">
        <f>IFERROR(VLOOKUP(AA21,TD!$N$51:$O$66,2,0)," ")</f>
        <v>Estaciones de bomberos construidas</v>
      </c>
      <c r="AC21" s="192" t="str">
        <f>CONCATENATE(AA21,"_",AB21)</f>
        <v>015_Estaciones de bomberos construidas</v>
      </c>
      <c r="AD21" s="192" t="str">
        <f>CONCATENATE(Z21," ",AC21)</f>
        <v>14-Infraestructura física misional construida mantenida y dotada  015_Estaciones de bomberos construidas</v>
      </c>
      <c r="AE21" s="191" t="str">
        <f>CONCATENATE(U21,V21,W21,X21,AA21)</f>
        <v>O23011745032024025514015</v>
      </c>
      <c r="AF21" s="191" t="str">
        <f>IFERROR(VLOOKUP(AD21,TD!$J$66:$K$89,2,0)," ")</f>
        <v>PM/0131/0114/45030150255</v>
      </c>
      <c r="AG21" s="204" t="s">
        <v>94</v>
      </c>
      <c r="AH21" s="208" t="s">
        <v>193</v>
      </c>
      <c r="AI21" s="225" t="str">
        <f>CONCATENATE(PAA[[#This Row],[Id Interno]],"-",PAA[[#This Row],[tipo de Contrato (TH talento humano - B/S bienes y/o servicios)]],"-",S21,"-",T21,"-",PAA[[#This Row],[Objeto de la contratación]])</f>
        <v>20260680-BS-8173-8--Construcción de la estación  Ferias  B-7  UAE Cuerpo Oficial de Bomberos de Bogotá – SGC</v>
      </c>
    </row>
    <row r="22" spans="2:35" s="161" customFormat="1" ht="42" x14ac:dyDescent="0.35">
      <c r="B22" s="194">
        <v>20260681</v>
      </c>
      <c r="C22" s="194" t="s">
        <v>973</v>
      </c>
      <c r="D22" s="194" t="s">
        <v>100</v>
      </c>
      <c r="E22" s="194" t="s">
        <v>402</v>
      </c>
      <c r="F22" s="194" t="s">
        <v>131</v>
      </c>
      <c r="G22" s="211" t="s">
        <v>379</v>
      </c>
      <c r="H22" s="213">
        <v>15</v>
      </c>
      <c r="I22" s="213">
        <v>0</v>
      </c>
      <c r="J22" s="204">
        <v>223500000</v>
      </c>
      <c r="K22" s="207" t="s">
        <v>397</v>
      </c>
      <c r="L22" s="196" t="s">
        <v>155</v>
      </c>
      <c r="M22" s="208" t="s">
        <v>422</v>
      </c>
      <c r="N22" s="194" t="s">
        <v>198</v>
      </c>
      <c r="O22" s="208" t="s">
        <v>890</v>
      </c>
      <c r="P22" s="208" t="s">
        <v>536</v>
      </c>
      <c r="Q22" s="209" t="s">
        <v>727</v>
      </c>
      <c r="R22" s="208" t="s">
        <v>217</v>
      </c>
      <c r="S22" s="189" t="str">
        <f>MID(PAA[[#This Row],[Meta Proyecto de Inversión]],1,4)</f>
        <v>8173</v>
      </c>
      <c r="T22" s="189" t="str">
        <f>MID(PAA[[#This Row],[Meta Proyecto de Inversión]],6,2)</f>
        <v>8-</v>
      </c>
      <c r="U22" s="191" t="str">
        <f>IFERROR(VLOOKUP(N22,TD!$B$50:$F$54,2,0)," ")</f>
        <v>O230117</v>
      </c>
      <c r="V22" s="191" t="str">
        <f>IFERROR(VLOOKUP(N22,TD!$B$50:$F$54,3,0)," ")</f>
        <v>4503</v>
      </c>
      <c r="W22" s="191">
        <f>IFERROR(VLOOKUP(N22,TD!$B$50:$F$54,4,0)," ")</f>
        <v>20240255</v>
      </c>
      <c r="X22" s="208">
        <v>14</v>
      </c>
      <c r="Y22" s="191" t="str">
        <f>IFERROR(VLOOKUP(X22,TD!$J$51:$K$64,2,0)," ")</f>
        <v xml:space="preserve">Infraestructura física misional construida mantenida y dotada </v>
      </c>
      <c r="Z22" s="192" t="str">
        <f>CONCATENATE(X22,"-",Y22)</f>
        <v xml:space="preserve">14-Infraestructura física misional construida mantenida y dotada </v>
      </c>
      <c r="AA22" s="208" t="s">
        <v>226</v>
      </c>
      <c r="AB22" s="191" t="str">
        <f>IFERROR(VLOOKUP(AA22,TD!$N$51:$O$66,2,0)," ")</f>
        <v>Estaciones de bomberos construidas</v>
      </c>
      <c r="AC22" s="192" t="str">
        <f>CONCATENATE(AA22,"_",AB22)</f>
        <v>015_Estaciones de bomberos construidas</v>
      </c>
      <c r="AD22" s="192" t="str">
        <f>CONCATENATE(Z22," ",AC22)</f>
        <v>14-Infraestructura física misional construida mantenida y dotada  015_Estaciones de bomberos construidas</v>
      </c>
      <c r="AE22" s="191" t="str">
        <f>CONCATENATE(U22,V22,W22,X22,AA22)</f>
        <v>O23011745032024025514015</v>
      </c>
      <c r="AF22" s="191" t="str">
        <f>IFERROR(VLOOKUP(AD22,TD!$J$66:$K$89,2,0)," ")</f>
        <v>PM/0131/0114/45030150255</v>
      </c>
      <c r="AG22" s="204" t="s">
        <v>94</v>
      </c>
      <c r="AH22" s="208" t="s">
        <v>193</v>
      </c>
      <c r="AI22" s="225" t="str">
        <f>CONCATENATE(PAA[[#This Row],[Id Interno]],"-",PAA[[#This Row],[tipo de Contrato (TH talento humano - B/S bienes y/o servicios)]],"-",S22,"-",T22,"-",PAA[[#This Row],[Objeto de la contratación]])</f>
        <v>20260681-BS-8173-8--Interventoría técnica, administrativa, financiera, contable, jurídica, ambiental  y de Seguridad y Salud en el Trabajo para la construcción de la estación de bomberos Ferias B7 UAE Cuerpo Oficial de Bomberos de Bogotá – SGC</v>
      </c>
    </row>
    <row r="23" spans="2:35" s="161" customFormat="1" ht="42" x14ac:dyDescent="0.35">
      <c r="B23" s="194">
        <v>20260686</v>
      </c>
      <c r="C23" s="194" t="s">
        <v>955</v>
      </c>
      <c r="D23" s="194" t="s">
        <v>78</v>
      </c>
      <c r="E23" s="194" t="s">
        <v>402</v>
      </c>
      <c r="F23" s="194" t="s">
        <v>97</v>
      </c>
      <c r="G23" s="211" t="s">
        <v>379</v>
      </c>
      <c r="H23" s="213">
        <v>10</v>
      </c>
      <c r="I23" s="213">
        <v>0</v>
      </c>
      <c r="J23" s="204">
        <v>730602000</v>
      </c>
      <c r="K23" s="207" t="s">
        <v>398</v>
      </c>
      <c r="L23" s="196" t="s">
        <v>155</v>
      </c>
      <c r="M23" s="208" t="s">
        <v>422</v>
      </c>
      <c r="N23" s="194" t="s">
        <v>198</v>
      </c>
      <c r="O23" s="208" t="s">
        <v>890</v>
      </c>
      <c r="P23" s="208" t="s">
        <v>536</v>
      </c>
      <c r="Q23" s="209" t="s">
        <v>726</v>
      </c>
      <c r="R23" s="208" t="s">
        <v>216</v>
      </c>
      <c r="S23" s="189" t="str">
        <f>MID(PAA[[#This Row],[Meta Proyecto de Inversión]],1,4)</f>
        <v>8173</v>
      </c>
      <c r="T23" s="189" t="str">
        <f>MID(PAA[[#This Row],[Meta Proyecto de Inversión]],6,2)</f>
        <v>7-</v>
      </c>
      <c r="U23" s="191" t="str">
        <f>IFERROR(VLOOKUP(N23,TD!$B$50:$F$54,2,0)," ")</f>
        <v>O230117</v>
      </c>
      <c r="V23" s="191" t="str">
        <f>IFERROR(VLOOKUP(N23,TD!$B$50:$F$54,3,0)," ")</f>
        <v>4503</v>
      </c>
      <c r="W23" s="191">
        <f>IFERROR(VLOOKUP(N23,TD!$B$50:$F$54,4,0)," ")</f>
        <v>20240255</v>
      </c>
      <c r="X23" s="208">
        <v>14</v>
      </c>
      <c r="Y23" s="191" t="str">
        <f>IFERROR(VLOOKUP(X23,TD!$J$51:$K$64,2,0)," ")</f>
        <v xml:space="preserve">Infraestructura física misional construida mantenida y dotada </v>
      </c>
      <c r="Z23" s="192" t="str">
        <f>CONCATENATE(X23,"-",Y23)</f>
        <v xml:space="preserve">14-Infraestructura física misional construida mantenida y dotada </v>
      </c>
      <c r="AA23" s="208" t="s">
        <v>225</v>
      </c>
      <c r="AB23" s="191" t="str">
        <f>IFERROR(VLOOKUP(AA23,TD!$N$51:$O$66,2,0)," ")</f>
        <v>Estaciones de bomberos adecuadas</v>
      </c>
      <c r="AC23" s="192" t="str">
        <f>CONCATENATE(AA23,"_",AB23)</f>
        <v>014_Estaciones de bomberos adecuadas</v>
      </c>
      <c r="AD23" s="192" t="str">
        <f>CONCATENATE(Z23," ",AC23)</f>
        <v>14-Infraestructura física misional construida mantenida y dotada  014_Estaciones de bomberos adecuadas</v>
      </c>
      <c r="AE23" s="191" t="str">
        <f>CONCATENATE(U23,V23,W23,X23,AA23)</f>
        <v>O23011745032024025514014</v>
      </c>
      <c r="AF23" s="191" t="str">
        <f>IFERROR(VLOOKUP(AD23,TD!$J$66:$K$89,2,0)," ")</f>
        <v>PM/0131/0114/45030140255</v>
      </c>
      <c r="AG23" s="204" t="s">
        <v>94</v>
      </c>
      <c r="AH23" s="208" t="s">
        <v>193</v>
      </c>
      <c r="AI23" s="225" t="str">
        <f>CONCATENATE(PAA[[#This Row],[Id Interno]],"-",PAA[[#This Row],[tipo de Contrato (TH talento humano - B/S bienes y/o servicios)]],"-",S23,"-",T23,"-",PAA[[#This Row],[Objeto de la contratación]])</f>
        <v>20260686-BS-8173-7--Realizar la adecuación y mejoramiento de las instalaciones de La Unidad Administrativa Especial Cuerpo Oficial de Bomberos de Bogotá D.C. – SGC.C</v>
      </c>
    </row>
    <row r="24" spans="2:35" s="161" customFormat="1" ht="84" x14ac:dyDescent="0.35">
      <c r="B24" s="194">
        <v>20260687</v>
      </c>
      <c r="C24" s="194" t="s">
        <v>956</v>
      </c>
      <c r="D24" s="194" t="s">
        <v>100</v>
      </c>
      <c r="E24" s="194" t="s">
        <v>402</v>
      </c>
      <c r="F24" s="194" t="s">
        <v>131</v>
      </c>
      <c r="G24" s="211" t="s">
        <v>379</v>
      </c>
      <c r="H24" s="213">
        <v>10</v>
      </c>
      <c r="I24" s="213">
        <v>0</v>
      </c>
      <c r="J24" s="204">
        <v>250000000</v>
      </c>
      <c r="K24" s="207" t="s">
        <v>398</v>
      </c>
      <c r="L24" s="196" t="s">
        <v>155</v>
      </c>
      <c r="M24" s="208" t="s">
        <v>422</v>
      </c>
      <c r="N24" s="194" t="s">
        <v>198</v>
      </c>
      <c r="O24" s="208" t="s">
        <v>890</v>
      </c>
      <c r="P24" s="208" t="s">
        <v>536</v>
      </c>
      <c r="Q24" s="209" t="s">
        <v>727</v>
      </c>
      <c r="R24" s="208" t="s">
        <v>216</v>
      </c>
      <c r="S24" s="189" t="str">
        <f>MID(PAA[[#This Row],[Meta Proyecto de Inversión]],1,4)</f>
        <v>8173</v>
      </c>
      <c r="T24" s="189" t="str">
        <f>MID(PAA[[#This Row],[Meta Proyecto de Inversión]],6,2)</f>
        <v>7-</v>
      </c>
      <c r="U24" s="191" t="str">
        <f>IFERROR(VLOOKUP(N24,TD!$B$50:$F$54,2,0)," ")</f>
        <v>O230117</v>
      </c>
      <c r="V24" s="191" t="str">
        <f>IFERROR(VLOOKUP(N24,TD!$B$50:$F$54,3,0)," ")</f>
        <v>4503</v>
      </c>
      <c r="W24" s="191">
        <f>IFERROR(VLOOKUP(N24,TD!$B$50:$F$54,4,0)," ")</f>
        <v>20240255</v>
      </c>
      <c r="X24" s="208">
        <v>14</v>
      </c>
      <c r="Y24" s="191" t="str">
        <f>IFERROR(VLOOKUP(X24,TD!$J$51:$K$64,2,0)," ")</f>
        <v xml:space="preserve">Infraestructura física misional construida mantenida y dotada </v>
      </c>
      <c r="Z24" s="192" t="str">
        <f>CONCATENATE(X24,"-",Y24)</f>
        <v xml:space="preserve">14-Infraestructura física misional construida mantenida y dotada </v>
      </c>
      <c r="AA24" s="208" t="s">
        <v>225</v>
      </c>
      <c r="AB24" s="191" t="str">
        <f>IFERROR(VLOOKUP(AA24,TD!$N$51:$O$66,2,0)," ")</f>
        <v>Estaciones de bomberos adecuadas</v>
      </c>
      <c r="AC24" s="192" t="str">
        <f>CONCATENATE(AA24,"_",AB24)</f>
        <v>014_Estaciones de bomberos adecuadas</v>
      </c>
      <c r="AD24" s="192" t="str">
        <f>CONCATENATE(Z24," ",AC24)</f>
        <v>14-Infraestructura física misional construida mantenida y dotada  014_Estaciones de bomberos adecuadas</v>
      </c>
      <c r="AE24" s="191" t="str">
        <f>CONCATENATE(U24,V24,W24,X24,AA24)</f>
        <v>O23011745032024025514014</v>
      </c>
      <c r="AF24" s="191" t="str">
        <f>IFERROR(VLOOKUP(AD24,TD!$J$66:$K$89,2,0)," ")</f>
        <v>PM/0131/0114/45030140255</v>
      </c>
      <c r="AG24" s="204" t="s">
        <v>94</v>
      </c>
      <c r="AH24" s="208" t="s">
        <v>193</v>
      </c>
      <c r="AI24" s="225" t="str">
        <f>CONCATENATE(PAA[[#This Row],[Id Interno]],"-",PAA[[#This Row],[tipo de Contrato (TH talento humano - B/S bienes y/o servicios)]],"-",S24,"-",T24,"-",PAA[[#This Row],[Objeto de la contratación]])</f>
        <v>20260687-BS-8173-7--Interventoría técnica, administrativa, financiera, contable, jurídica, ambiental y de Seguridad y Salud en el Trabajo para realizar la adecuación y mejoramiento de las instalaciones de La Unidad Administrativa Especial Cuerpo Oficial de Bomberos de Bogotá D.C. – SGC.</v>
      </c>
    </row>
    <row r="25" spans="2:35" s="161" customFormat="1" ht="70" x14ac:dyDescent="0.35">
      <c r="B25" s="194">
        <v>20260697</v>
      </c>
      <c r="C25" s="194" t="s">
        <v>988</v>
      </c>
      <c r="D25" s="194" t="s">
        <v>88</v>
      </c>
      <c r="E25" s="194" t="s">
        <v>402</v>
      </c>
      <c r="F25" s="194" t="s">
        <v>111</v>
      </c>
      <c r="G25" s="211" t="s">
        <v>380</v>
      </c>
      <c r="H25" s="213">
        <v>2</v>
      </c>
      <c r="I25" s="213">
        <v>0</v>
      </c>
      <c r="J25" s="204">
        <v>15000000</v>
      </c>
      <c r="K25" s="207" t="s">
        <v>398</v>
      </c>
      <c r="L25" s="196" t="s">
        <v>157</v>
      </c>
      <c r="M25" s="208" t="s">
        <v>483</v>
      </c>
      <c r="N25" s="194" t="s">
        <v>198</v>
      </c>
      <c r="O25" s="208" t="s">
        <v>890</v>
      </c>
      <c r="P25" s="208" t="s">
        <v>348</v>
      </c>
      <c r="Q25" s="209" t="s">
        <v>989</v>
      </c>
      <c r="R25" s="208" t="s">
        <v>213</v>
      </c>
      <c r="S25" s="170" t="str">
        <f>MID(PAA[[#This Row],[Meta Proyecto de Inversión]],1,4)</f>
        <v>8173</v>
      </c>
      <c r="T25" s="170" t="str">
        <f>MID(PAA[[#This Row],[Meta Proyecto de Inversión]],6,2)</f>
        <v>4-</v>
      </c>
      <c r="U25" s="191" t="str">
        <f>IFERROR(VLOOKUP(N25,TD!$B$50:$F$54,2,0)," ")</f>
        <v>O230117</v>
      </c>
      <c r="V25" s="191" t="str">
        <f>IFERROR(VLOOKUP(N25,TD!$B$50:$F$54,3,0)," ")</f>
        <v>4503</v>
      </c>
      <c r="W25" s="191">
        <f>IFERROR(VLOOKUP(N25,TD!$B$50:$F$54,4,0)," ")</f>
        <v>20240255</v>
      </c>
      <c r="X25" s="208" t="s">
        <v>176</v>
      </c>
      <c r="Y25" s="191" t="str">
        <f>IFERROR(VLOOKUP(X25,TD!$J$51:$K$64,2,0)," ")</f>
        <v>Servicio de mantenimiento, dotación (HEA´s y equipo menor) y adquisición de vehiculos   especializados para la atención de emergencias.</v>
      </c>
      <c r="Z25" s="170" t="str">
        <f>CONCATENATE(X25,"-",Y25)</f>
        <v>09-Servicio de mantenimiento, dotación (HEA´s y equipo menor) y adquisición de vehiculos   especializados para la atención de emergencias.</v>
      </c>
      <c r="AA25" s="208" t="s">
        <v>221</v>
      </c>
      <c r="AB25" s="191" t="str">
        <f>IFERROR(VLOOKUP(AA25,TD!$N$51:$O$66,2,0)," ")</f>
        <v>Servicio de atención a emergencias y desastres</v>
      </c>
      <c r="AC25" s="170" t="str">
        <f>CONCATENATE(AA25,"_",AB25)</f>
        <v>004_Servicio de atención a emergencias y desastres</v>
      </c>
      <c r="AD25" s="170" t="str">
        <f>CONCATENATE(Z25," ",AC25)</f>
        <v>09-Servicio de mantenimiento, dotación (HEA´s y equipo menor) y adquisición de vehiculos   especializados para la atención de emergencias. 004_Servicio de atención a emergencias y desastres</v>
      </c>
      <c r="AE25" s="191" t="str">
        <f>CONCATENATE(U25,V25,W25,X25,AA25)</f>
        <v>O23011745032024025509004</v>
      </c>
      <c r="AF25" s="191" t="str">
        <f>IFERROR(VLOOKUP(AD25,TD!$J$66:$K$89,2,0)," ")</f>
        <v>PM/0131/0109/45030040255</v>
      </c>
      <c r="AG25" s="204" t="s">
        <v>80</v>
      </c>
      <c r="AH25" s="208" t="s">
        <v>194</v>
      </c>
      <c r="AI25" s="225" t="str">
        <f>CONCATENATE(PAA[[#This Row],[Id Interno]],"-",PAA[[#This Row],[tipo de Contrato (TH talento humano - B/S bienes y/o servicios)]],"-",S25,"-",T25,"-",PAA[[#This Row],[Objeto de la contratación]])</f>
        <v>20260697-BS-8173-4--Adicion y prorroga al contrato 684-2025 cuyo objeto es: "Suministro de herramientas especializadas, equipos, accesorios y otros elementos de ferretería para garantizar la preparación y atención de emergencias de la U.A.E. Cuerpo Oficial de Bomberos de Bogotá – SBLG".</v>
      </c>
    </row>
    <row r="26" spans="2:35" s="161" customFormat="1" ht="70" x14ac:dyDescent="0.35">
      <c r="B26" s="193">
        <v>20260705</v>
      </c>
      <c r="C26" s="194" t="s">
        <v>995</v>
      </c>
      <c r="D26" s="193" t="s">
        <v>88</v>
      </c>
      <c r="E26" s="193" t="s">
        <v>402</v>
      </c>
      <c r="F26" s="193" t="s">
        <v>111</v>
      </c>
      <c r="G26" s="211" t="s">
        <v>379</v>
      </c>
      <c r="H26" s="212">
        <v>12</v>
      </c>
      <c r="I26" s="212">
        <v>0</v>
      </c>
      <c r="J26" s="198">
        <v>205000000</v>
      </c>
      <c r="K26" s="199" t="s">
        <v>398</v>
      </c>
      <c r="L26" s="195" t="s">
        <v>151</v>
      </c>
      <c r="M26" s="200" t="s">
        <v>401</v>
      </c>
      <c r="N26" s="193" t="s">
        <v>330</v>
      </c>
      <c r="O26" s="200" t="s">
        <v>889</v>
      </c>
      <c r="P26" s="200" t="s">
        <v>161</v>
      </c>
      <c r="Q26" s="202">
        <v>44103100</v>
      </c>
      <c r="R26" s="200" t="s">
        <v>331</v>
      </c>
      <c r="S26" s="165" t="str">
        <f>MID(PAA[[#This Row],[Meta Proyecto de Inversión]],1,4)</f>
        <v>No a</v>
      </c>
      <c r="T26" s="165" t="str">
        <f>MID(PAA[[#This Row],[Meta Proyecto de Inversión]],6,2)</f>
        <v>li</v>
      </c>
      <c r="U26" s="203" t="str">
        <f>IFERROR(VLOOKUP(N26,TD!$B$50:$F$54,2,0)," ")</f>
        <v>NA</v>
      </c>
      <c r="V26" s="203" t="str">
        <f>IFERROR(VLOOKUP(N26,TD!$B$50:$F$54,3,0)," ")</f>
        <v>NA</v>
      </c>
      <c r="W26" s="203" t="str">
        <f>IFERROR(VLOOKUP(N26,TD!$B$50:$F$54,4,0)," ")</f>
        <v>NA</v>
      </c>
      <c r="X26" s="200" t="s">
        <v>335</v>
      </c>
      <c r="Y26" s="191" t="str">
        <f>IFERROR(VLOOKUP(X26,TD!$J$51:$K$64,2,0)," ")</f>
        <v>N/A</v>
      </c>
      <c r="Z26" s="167" t="str">
        <f>CONCATENATE(X26,"-",Y26)</f>
        <v>N/A-N/A</v>
      </c>
      <c r="AA26" s="200" t="s">
        <v>335</v>
      </c>
      <c r="AB26" s="191" t="str">
        <f>IFERROR(VLOOKUP(AA26,TD!$N$51:$O$66,2,0)," ")</f>
        <v>N/A</v>
      </c>
      <c r="AC26" s="167" t="str">
        <f>CONCATENATE(AA26,"_",AB26)</f>
        <v>N/A_N/A</v>
      </c>
      <c r="AD26" s="167" t="str">
        <f>CONCATENATE(Z26," ",AC26)</f>
        <v>N/A-N/A N/A_N/A</v>
      </c>
      <c r="AE26" s="203" t="str">
        <f>CONCATENATE(U26,V26,W26,X26,AA26)</f>
        <v>NANANAN/AN/A</v>
      </c>
      <c r="AF26" s="191" t="str">
        <f>IFERROR(VLOOKUP(AD26,TD!$J$66:$K$89,2,0)," ")</f>
        <v>N/A</v>
      </c>
      <c r="AG26" s="204" t="s">
        <v>345</v>
      </c>
      <c r="AH26" s="200" t="s">
        <v>193</v>
      </c>
      <c r="AI26" s="225" t="str">
        <f>CONCATENATE(PAA[[#This Row],[Id Interno]],"-",PAA[[#This Row],[tipo de Contrato (TH talento humano - B/S bienes y/o servicios)]],"-",S26,"-",T26,"-",PAA[[#This Row],[Objeto de la contratación]])</f>
        <v>20260705-BS-No a-li-Suministro de consumibles de impresión para el adecuado funcionamiento de las impresoras destinadas a cada una de las sedes de la UAE Cuerpo Oficial de Bomberos de Bogotá.</v>
      </c>
    </row>
    <row r="27" spans="2:35" s="161" customFormat="1" ht="84" x14ac:dyDescent="0.35">
      <c r="B27" s="193">
        <v>20260706</v>
      </c>
      <c r="C27" s="194" t="s">
        <v>431</v>
      </c>
      <c r="D27" s="193" t="s">
        <v>88</v>
      </c>
      <c r="E27" s="193" t="s">
        <v>402</v>
      </c>
      <c r="F27" s="193" t="s">
        <v>101</v>
      </c>
      <c r="G27" s="211" t="s">
        <v>382</v>
      </c>
      <c r="H27" s="212">
        <v>12</v>
      </c>
      <c r="I27" s="212">
        <v>0</v>
      </c>
      <c r="J27" s="198">
        <v>70000000</v>
      </c>
      <c r="K27" s="199" t="s">
        <v>398</v>
      </c>
      <c r="L27" s="195" t="s">
        <v>151</v>
      </c>
      <c r="M27" s="200" t="s">
        <v>401</v>
      </c>
      <c r="N27" s="193" t="s">
        <v>330</v>
      </c>
      <c r="O27" s="200" t="s">
        <v>889</v>
      </c>
      <c r="P27" s="200" t="s">
        <v>161</v>
      </c>
      <c r="Q27" s="202">
        <v>43222635</v>
      </c>
      <c r="R27" s="200" t="s">
        <v>331</v>
      </c>
      <c r="S27" s="165" t="str">
        <f>MID(PAA[[#This Row],[Meta Proyecto de Inversión]],1,4)</f>
        <v>No a</v>
      </c>
      <c r="T27" s="165" t="str">
        <f>MID(PAA[[#This Row],[Meta Proyecto de Inversión]],6,2)</f>
        <v>li</v>
      </c>
      <c r="U27" s="203" t="str">
        <f>IFERROR(VLOOKUP(N27,TD!$B$50:$F$54,2,0)," ")</f>
        <v>NA</v>
      </c>
      <c r="V27" s="203" t="str">
        <f>IFERROR(VLOOKUP(N27,TD!$B$50:$F$54,3,0)," ")</f>
        <v>NA</v>
      </c>
      <c r="W27" s="203" t="str">
        <f>IFERROR(VLOOKUP(N27,TD!$B$50:$F$54,4,0)," ")</f>
        <v>NA</v>
      </c>
      <c r="X27" s="200" t="s">
        <v>335</v>
      </c>
      <c r="Y27" s="191" t="str">
        <f>IFERROR(VLOOKUP(X27,TD!$J$51:$K$64,2,0)," ")</f>
        <v>N/A</v>
      </c>
      <c r="Z27" s="167" t="str">
        <f>CONCATENATE(X27,"-",Y27)</f>
        <v>N/A-N/A</v>
      </c>
      <c r="AA27" s="200" t="s">
        <v>335</v>
      </c>
      <c r="AB27" s="191" t="str">
        <f>IFERROR(VLOOKUP(AA27,TD!$N$51:$O$66,2,0)," ")</f>
        <v>N/A</v>
      </c>
      <c r="AC27" s="167" t="str">
        <f>CONCATENATE(AA27,"_",AB27)</f>
        <v>N/A_N/A</v>
      </c>
      <c r="AD27" s="167" t="str">
        <f>CONCATENATE(Z27," ",AC27)</f>
        <v>N/A-N/A N/A_N/A</v>
      </c>
      <c r="AE27" s="203" t="str">
        <f>CONCATENATE(U27,V27,W27,X27,AA27)</f>
        <v>NANANAN/AN/A</v>
      </c>
      <c r="AF27" s="191" t="str">
        <f>IFERROR(VLOOKUP(AD27,TD!$J$66:$K$89,2,0)," ")</f>
        <v>N/A</v>
      </c>
      <c r="AG27" s="204" t="s">
        <v>345</v>
      </c>
      <c r="AH27" s="200" t="s">
        <v>193</v>
      </c>
      <c r="AI27" s="225" t="str">
        <f>CONCATENATE(PAA[[#This Row],[Id Interno]],"-",PAA[[#This Row],[tipo de Contrato (TH talento humano - B/S bienes y/o servicios)]],"-",S27,"-",T27,"-",PAA[[#This Row],[Objeto de la contratación]])</f>
        <v>20260706-BS-No a-li-Contratar la renovación de garantía y soporte de fabrica de los equipos activos que hacen parte de la infraestructura tecnológica de la U.A.E. Cuerpo Oficial de Bomberos de Bogotá.</v>
      </c>
    </row>
    <row r="28" spans="2:35" s="161" customFormat="1" ht="98" x14ac:dyDescent="0.35">
      <c r="B28" s="193">
        <v>20260780</v>
      </c>
      <c r="C28" s="194" t="s">
        <v>1077</v>
      </c>
      <c r="D28" s="193" t="s">
        <v>105</v>
      </c>
      <c r="E28" s="193" t="s">
        <v>363</v>
      </c>
      <c r="F28" s="193" t="s">
        <v>144</v>
      </c>
      <c r="G28" s="211" t="s">
        <v>384</v>
      </c>
      <c r="H28" s="212">
        <v>0</v>
      </c>
      <c r="I28" s="212">
        <v>12</v>
      </c>
      <c r="J28" s="198">
        <v>1210000</v>
      </c>
      <c r="K28" s="199" t="s">
        <v>398</v>
      </c>
      <c r="L28" s="195" t="s">
        <v>151</v>
      </c>
      <c r="M28" s="200" t="s">
        <v>401</v>
      </c>
      <c r="N28" s="193" t="s">
        <v>197</v>
      </c>
      <c r="O28" s="200" t="s">
        <v>889</v>
      </c>
      <c r="P28" s="200" t="s">
        <v>348</v>
      </c>
      <c r="Q28" s="202">
        <v>80111600</v>
      </c>
      <c r="R28" s="200" t="s">
        <v>204</v>
      </c>
      <c r="S28" s="165" t="str">
        <f>MID(PAA[[#This Row],[Meta Proyecto de Inversión]],1,4)</f>
        <v>8126</v>
      </c>
      <c r="T28" s="165" t="str">
        <f>MID(PAA[[#This Row],[Meta Proyecto de Inversión]],6,2)</f>
        <v>5-</v>
      </c>
      <c r="U28" s="203" t="str">
        <f>IFERROR(VLOOKUP(N28,TD!$B$50:$F$54,2,0)," ")</f>
        <v>O230117</v>
      </c>
      <c r="V28" s="203" t="str">
        <f>IFERROR(VLOOKUP(N28,TD!$B$50:$F$54,3,0)," ")</f>
        <v>4599</v>
      </c>
      <c r="W28" s="203">
        <f>IFERROR(VLOOKUP(N28,TD!$B$50:$F$54,4,0)," ")</f>
        <v>20240207</v>
      </c>
      <c r="X28" s="200" t="s">
        <v>168</v>
      </c>
      <c r="Y28" s="191" t="str">
        <f>IFERROR(VLOOKUP(X28,TD!$J$51:$K$64,2,0)," ")</f>
        <v>Infraestructura Tecnológica   (Sistemas de Información y Tecnologia)</v>
      </c>
      <c r="Z28" s="167" t="str">
        <f>CONCATENATE(X28,"-",Y28)</f>
        <v>11-Infraestructura Tecnológica   (Sistemas de Información y Tecnologia)</v>
      </c>
      <c r="AA28" s="200" t="s">
        <v>228</v>
      </c>
      <c r="AB28" s="191" t="str">
        <f>IFERROR(VLOOKUP(AA28,TD!$N$51:$O$66,2,0)," ")</f>
        <v>Servicios tecnológicos</v>
      </c>
      <c r="AC28" s="167" t="str">
        <f>CONCATENATE(AA28,"_",AB28)</f>
        <v>007_Servicios tecnológicos</v>
      </c>
      <c r="AD28" s="167" t="str">
        <f>CONCATENATE(Z28," ",AC28)</f>
        <v>11-Infraestructura Tecnológica   (Sistemas de Información y Tecnologia) 007_Servicios tecnológicos</v>
      </c>
      <c r="AE28" s="203" t="str">
        <f>CONCATENATE(U28,V28,W28,X28,AA28)</f>
        <v>O23011745992024020711007</v>
      </c>
      <c r="AF28" s="191" t="str">
        <f>IFERROR(VLOOKUP(AD28,TD!$J$66:$K$89,2,0)," ")</f>
        <v>PM/0131/0111/45990070207</v>
      </c>
      <c r="AG28" s="204" t="s">
        <v>385</v>
      </c>
      <c r="AH28" s="200" t="s">
        <v>194</v>
      </c>
      <c r="AI28" s="225" t="str">
        <f>CONCATENATE(PAA[[#This Row],[Id Interno]],"-",PAA[[#This Row],[tipo de Contrato (TH talento humano - B/S bienes y/o servicios)]],"-",S28,"-",T28,"-",PAA[[#This Row],[Objeto de la contratación]])</f>
        <v>20260780-TH-8126-5--Adicion y prórroga al contrato No. 36 de 2026 cuyo objeto es: Prestar servicios profesionales orientados al fortalecimiento, administración y soporte de los sistemas, plataformas, infraestructura tecnológica y servicios informáticos a cargo de la Dirección de Tics de la U.A.E Cuerpo Oficial de Bomberos de Bogotá D.C</v>
      </c>
    </row>
    <row r="29" spans="2:35" s="161" customFormat="1" ht="126" x14ac:dyDescent="0.35">
      <c r="B29" s="194">
        <v>20260820</v>
      </c>
      <c r="C29" s="194" t="s">
        <v>979</v>
      </c>
      <c r="D29" s="193" t="s">
        <v>119</v>
      </c>
      <c r="E29" s="193" t="s">
        <v>402</v>
      </c>
      <c r="F29" s="193" t="s">
        <v>128</v>
      </c>
      <c r="G29" s="211" t="s">
        <v>382</v>
      </c>
      <c r="H29" s="212">
        <v>0</v>
      </c>
      <c r="I29" s="212">
        <v>0</v>
      </c>
      <c r="J29" s="198">
        <v>129627918</v>
      </c>
      <c r="K29" s="199" t="s">
        <v>398</v>
      </c>
      <c r="L29" s="195" t="s">
        <v>155</v>
      </c>
      <c r="M29" s="200" t="s">
        <v>422</v>
      </c>
      <c r="N29" s="193" t="s">
        <v>198</v>
      </c>
      <c r="O29" s="200" t="s">
        <v>890</v>
      </c>
      <c r="P29" s="200" t="s">
        <v>162</v>
      </c>
      <c r="Q29" s="202" t="s">
        <v>335</v>
      </c>
      <c r="R29" s="200" t="s">
        <v>216</v>
      </c>
      <c r="S29" s="165" t="str">
        <f>MID(PAA[[#This Row],[Meta Proyecto de Inversión]],1,4)</f>
        <v>8173</v>
      </c>
      <c r="T29" s="165" t="str">
        <f>MID(PAA[[#This Row],[Meta Proyecto de Inversión]],6,2)</f>
        <v>7-</v>
      </c>
      <c r="U29" s="203" t="str">
        <f>IFERROR(VLOOKUP(N29,TD!$B$50:$F$54,2,0)," ")</f>
        <v>O230117</v>
      </c>
      <c r="V29" s="203" t="str">
        <f>IFERROR(VLOOKUP(N29,TD!$B$50:$F$54,3,0)," ")</f>
        <v>4503</v>
      </c>
      <c r="W29" s="203">
        <f>IFERROR(VLOOKUP(N29,TD!$B$50:$F$54,4,0)," ")</f>
        <v>20240255</v>
      </c>
      <c r="X29" s="200">
        <v>14</v>
      </c>
      <c r="Y29" s="191" t="str">
        <f>IFERROR(VLOOKUP(X29,TD!$J$51:$K$64,2,0)," ")</f>
        <v xml:space="preserve">Infraestructura física misional construida mantenida y dotada </v>
      </c>
      <c r="Z29" s="167" t="str">
        <f>CONCATENATE(X29,"-",Y29)</f>
        <v xml:space="preserve">14-Infraestructura física misional construida mantenida y dotada </v>
      </c>
      <c r="AA29" s="200" t="s">
        <v>225</v>
      </c>
      <c r="AB29" s="191" t="str">
        <f>IFERROR(VLOOKUP(AA29,TD!$N$51:$O$66,2,0)," ")</f>
        <v>Estaciones de bomberos adecuadas</v>
      </c>
      <c r="AC29" s="167" t="str">
        <f>CONCATENATE(AA29,"_",AB29)</f>
        <v>014_Estaciones de bomberos adecuadas</v>
      </c>
      <c r="AD29" s="167" t="str">
        <f>CONCATENATE(Z29," ",AC29)</f>
        <v>14-Infraestructura física misional construida mantenida y dotada  014_Estaciones de bomberos adecuadas</v>
      </c>
      <c r="AE29" s="203" t="str">
        <f>CONCATENATE(U29,V29,W29,X29,AA29)</f>
        <v>O23011745032024025514014</v>
      </c>
      <c r="AF29" s="191" t="str">
        <f>IFERROR(VLOOKUP(AD29,TD!$J$66:$K$89,2,0)," ")</f>
        <v>PM/0131/0114/45030140255</v>
      </c>
      <c r="AG29" s="204" t="s">
        <v>94</v>
      </c>
      <c r="AH29" s="200" t="s">
        <v>194</v>
      </c>
      <c r="AI29" s="225" t="str">
        <f>CONCATENATE(PAA[[#This Row],[Id Interno]],"-",PAA[[#This Row],[tipo de Contrato (TH talento humano - B/S bienes y/o servicios)]],"-",S29,"-",T29,"-",PAA[[#This Row],[Objeto de la contratación]])</f>
        <v xml:space="preserve">20260820-BS-8173-7--Reconocimiento y pago Pasivo Exigible FERIAS </v>
      </c>
    </row>
    <row r="30" spans="2:35" s="161" customFormat="1" ht="84" x14ac:dyDescent="0.35">
      <c r="B30" s="194">
        <v>20260861</v>
      </c>
      <c r="C30" s="194" t="s">
        <v>1260</v>
      </c>
      <c r="D30" s="194" t="s">
        <v>105</v>
      </c>
      <c r="E30" s="194" t="s">
        <v>363</v>
      </c>
      <c r="F30" s="194" t="s">
        <v>144</v>
      </c>
      <c r="G30" s="211" t="s">
        <v>380</v>
      </c>
      <c r="H30" s="213">
        <v>5</v>
      </c>
      <c r="I30" s="213">
        <v>0</v>
      </c>
      <c r="J30" s="204">
        <v>29000000</v>
      </c>
      <c r="K30" s="207" t="s">
        <v>398</v>
      </c>
      <c r="L30" s="196" t="s">
        <v>158</v>
      </c>
      <c r="M30" s="208" t="s">
        <v>421</v>
      </c>
      <c r="N30" s="194" t="s">
        <v>198</v>
      </c>
      <c r="O30" s="208" t="s">
        <v>890</v>
      </c>
      <c r="P30" s="208" t="s">
        <v>348</v>
      </c>
      <c r="Q30" s="209">
        <v>80111600</v>
      </c>
      <c r="R30" s="208" t="s">
        <v>210</v>
      </c>
      <c r="S30" s="192" t="str">
        <f>MID(PAA[[#This Row],[Meta Proyecto de Inversión]],1,4)</f>
        <v>8173</v>
      </c>
      <c r="T30" s="192" t="str">
        <f>MID(PAA[[#This Row],[Meta Proyecto de Inversión]],6,2)</f>
        <v>1-</v>
      </c>
      <c r="U30" s="191" t="str">
        <f>IFERROR(VLOOKUP(N30,TD!$B$50:$F$54,2,0)," ")</f>
        <v>O230117</v>
      </c>
      <c r="V30" s="191" t="str">
        <f>IFERROR(VLOOKUP(N30,TD!$B$50:$F$54,3,0)," ")</f>
        <v>4503</v>
      </c>
      <c r="W30" s="191">
        <f>IFERROR(VLOOKUP(N30,TD!$B$50:$F$54,4,0)," ")</f>
        <v>20240255</v>
      </c>
      <c r="X30" s="208" t="s">
        <v>164</v>
      </c>
      <c r="Y30" s="191" t="str">
        <f>IFERROR(VLOOKUP(X30,TD!$J$51:$K$64,2,0)," ")</f>
        <v>Servicio de atención a incidentes y emergencias.</v>
      </c>
      <c r="Z30" s="192" t="str">
        <f>CONCATENATE(X30,"-",Y30)</f>
        <v>04-Servicio de atención a incidentes y emergencias.</v>
      </c>
      <c r="AA30" s="208" t="s">
        <v>221</v>
      </c>
      <c r="AB30" s="191" t="str">
        <f>IFERROR(VLOOKUP(AA30,TD!$N$51:$O$66,2,0)," ")</f>
        <v>Servicio de atención a emergencias y desastres</v>
      </c>
      <c r="AC30" s="192" t="str">
        <f>CONCATENATE(AA30,"_",AB30)</f>
        <v>004_Servicio de atención a emergencias y desastres</v>
      </c>
      <c r="AD30" s="192" t="str">
        <f>CONCATENATE(Z30," ",AC30)</f>
        <v>04-Servicio de atención a incidentes y emergencias. 004_Servicio de atención a emergencias y desastres</v>
      </c>
      <c r="AE30" s="191" t="str">
        <f>CONCATENATE(U30,V30,W30,X30,AA30)</f>
        <v>O23011745032024025504004</v>
      </c>
      <c r="AF30" s="191" t="str">
        <f>IFERROR(VLOOKUP(AD30,TD!$J$66:$K$89,2,0)," ")</f>
        <v>PM/0131/0104/45030040255</v>
      </c>
      <c r="AG30" s="204" t="s">
        <v>385</v>
      </c>
      <c r="AH30" s="208" t="s">
        <v>193</v>
      </c>
      <c r="AI30" s="225" t="str">
        <f>CONCATENATE(PAA[[#This Row],[Id Interno]],"-",PAA[[#This Row],[tipo de Contrato (TH talento humano - B/S bienes y/o servicios)]],"-",S30,"-",T30,"-",PAA[[#This Row],[Objeto de la contratación]])</f>
        <v>20260861-TH-8173-1--Prestación de servicios profesionales para apoyar en la gestión, el análisis y el seguimiento de las actividades relacionadas con el proceso de manejo a cargo de la Subdirección Operativa y la articulación interinstitucional para preparar la respuesta a las emergencias.</v>
      </c>
    </row>
    <row r="31" spans="2:35" s="161" customFormat="1" ht="84" x14ac:dyDescent="0.35">
      <c r="B31" s="193">
        <v>20260885</v>
      </c>
      <c r="C31" s="194" t="s">
        <v>1192</v>
      </c>
      <c r="D31" s="193" t="s">
        <v>105</v>
      </c>
      <c r="E31" s="193" t="s">
        <v>363</v>
      </c>
      <c r="F31" s="193" t="s">
        <v>144</v>
      </c>
      <c r="G31" s="211" t="s">
        <v>379</v>
      </c>
      <c r="H31" s="212">
        <v>4</v>
      </c>
      <c r="I31" s="212">
        <v>0</v>
      </c>
      <c r="J31" s="198">
        <v>8000000</v>
      </c>
      <c r="K31" s="199" t="s">
        <v>398</v>
      </c>
      <c r="L31" s="195" t="s">
        <v>156</v>
      </c>
      <c r="M31" s="200" t="s">
        <v>484</v>
      </c>
      <c r="N31" s="193" t="s">
        <v>198</v>
      </c>
      <c r="O31" s="200" t="s">
        <v>890</v>
      </c>
      <c r="P31" s="200" t="s">
        <v>348</v>
      </c>
      <c r="Q31" s="202">
        <v>80111600</v>
      </c>
      <c r="R31" s="200" t="s">
        <v>210</v>
      </c>
      <c r="S31" s="218" t="str">
        <f>MID(PAA[[#This Row],[Meta Proyecto de Inversión]],1,4)</f>
        <v>8173</v>
      </c>
      <c r="T31" s="218" t="str">
        <f>MID(PAA[[#This Row],[Meta Proyecto de Inversión]],6,2)</f>
        <v>1-</v>
      </c>
      <c r="U31" s="203" t="str">
        <f>IFERROR(VLOOKUP(N31,TD!$B$50:$F$54,2,0)," ")</f>
        <v>O230117</v>
      </c>
      <c r="V31" s="203" t="str">
        <f>IFERROR(VLOOKUP(N31,TD!$B$50:$F$54,3,0)," ")</f>
        <v>4503</v>
      </c>
      <c r="W31" s="203">
        <f>IFERROR(VLOOKUP(N31,TD!$B$50:$F$54,4,0)," ")</f>
        <v>20240255</v>
      </c>
      <c r="X31" s="200" t="s">
        <v>166</v>
      </c>
      <c r="Y31" s="191" t="str">
        <f>IFERROR(VLOOKUP(X31,TD!$J$51:$K$64,2,0)," ")</f>
        <v>Servicio de capacitaciones en gestión del riesgo de incendios  a la ciudadania.</v>
      </c>
      <c r="Z31" s="219" t="str">
        <f>CONCATENATE(X31,"-",Y31)</f>
        <v>05-Servicio de capacitaciones en gestión del riesgo de incendios  a la ciudadania.</v>
      </c>
      <c r="AA31" s="200" t="s">
        <v>223</v>
      </c>
      <c r="AB31" s="191" t="str">
        <f>IFERROR(VLOOKUP(AA31,TD!$N$51:$O$66,2,0)," ")</f>
        <v>Servicio prevención y control de incendios</v>
      </c>
      <c r="AC31" s="219" t="str">
        <f>CONCATENATE(AA31,"_",AB31)</f>
        <v>035_Servicio prevención y control de incendios</v>
      </c>
      <c r="AD31" s="219" t="str">
        <f>CONCATENATE(Z31," ",AC31)</f>
        <v>05-Servicio de capacitaciones en gestión del riesgo de incendios  a la ciudadania. 035_Servicio prevención y control de incendios</v>
      </c>
      <c r="AE31" s="203" t="str">
        <f>CONCATENATE(U31,V31,W31,X31,AA31)</f>
        <v>O23011745032024025505035</v>
      </c>
      <c r="AF31" s="191" t="str">
        <f>IFERROR(VLOOKUP(AD31,TD!$J$66:$K$89,2,0)," ")</f>
        <v>PM/0131/0105/45030350255</v>
      </c>
      <c r="AG31" s="204" t="s">
        <v>385</v>
      </c>
      <c r="AH31" s="200" t="s">
        <v>193</v>
      </c>
      <c r="AI31" s="225" t="str">
        <f>CONCATENATE(PAA[[#This Row],[Id Interno]],"-",PAA[[#This Row],[tipo de Contrato (TH talento humano - B/S bienes y/o servicios)]],"-",S31,"-",T31,"-",PAA[[#This Row],[Objeto de la contratación]])</f>
        <v>20260885-TH-8173-1--Prestar los servicios profesionales para apoyar las actividades propias de la gestión precontractual, contractual y postcontractual de los diferentes procesos de contratación y aspectos legales que adelanta la UAECOB, en el marco de las necesidades identificadas por la entidad y para el cumplimiento de la misionalidad propia de esta</v>
      </c>
    </row>
    <row r="32" spans="2:35" s="161" customFormat="1" ht="84" x14ac:dyDescent="0.35">
      <c r="B32" s="193">
        <v>20260895</v>
      </c>
      <c r="C32" s="194" t="s">
        <v>1204</v>
      </c>
      <c r="D32" s="193" t="s">
        <v>105</v>
      </c>
      <c r="E32" s="193" t="s">
        <v>363</v>
      </c>
      <c r="F32" s="193" t="s">
        <v>144</v>
      </c>
      <c r="G32" s="211" t="s">
        <v>381</v>
      </c>
      <c r="H32" s="212">
        <v>4</v>
      </c>
      <c r="I32" s="212">
        <v>0</v>
      </c>
      <c r="J32" s="198">
        <v>20800000</v>
      </c>
      <c r="K32" s="199" t="s">
        <v>398</v>
      </c>
      <c r="L32" s="195" t="s">
        <v>154</v>
      </c>
      <c r="M32" s="200" t="s">
        <v>438</v>
      </c>
      <c r="N32" s="193" t="s">
        <v>198</v>
      </c>
      <c r="O32" s="200" t="s">
        <v>890</v>
      </c>
      <c r="P32" s="200" t="s">
        <v>348</v>
      </c>
      <c r="Q32" s="202">
        <v>80111600</v>
      </c>
      <c r="R32" s="200" t="s">
        <v>218</v>
      </c>
      <c r="S32" s="165" t="str">
        <f>MID(PAA[[#This Row],[Meta Proyecto de Inversión]],1,4)</f>
        <v>8173</v>
      </c>
      <c r="T32" s="165" t="str">
        <f>MID(PAA[[#This Row],[Meta Proyecto de Inversión]],6,2)</f>
        <v>9-</v>
      </c>
      <c r="U32" s="203" t="str">
        <f>IFERROR(VLOOKUP(N32,TD!$B$50:$F$54,2,0)," ")</f>
        <v>O230117</v>
      </c>
      <c r="V32" s="203" t="str">
        <f>IFERROR(VLOOKUP(N32,TD!$B$50:$F$54,3,0)," ")</f>
        <v>4503</v>
      </c>
      <c r="W32" s="203">
        <f>IFERROR(VLOOKUP(N32,TD!$B$50:$F$54,4,0)," ")</f>
        <v>20240255</v>
      </c>
      <c r="X32" s="200" t="s">
        <v>172</v>
      </c>
      <c r="Y32" s="191" t="str">
        <f>IFERROR(VLOOKUP(X32,TD!$J$51:$K$64,2,0)," ")</f>
        <v>Servicio de formación en gestión del riesgo de incendios para el personal UAECOB</v>
      </c>
      <c r="Z32" s="167" t="str">
        <f>CONCATENATE(X32,"-",Y32)</f>
        <v>07-Servicio de formación en gestión del riesgo de incendios para el personal UAECOB</v>
      </c>
      <c r="AA32" s="200" t="s">
        <v>222</v>
      </c>
      <c r="AB32" s="191" t="str">
        <f>IFERROR(VLOOKUP(AA32,TD!$N$51:$O$66,2,0)," ")</f>
        <v>Servicio de educación informal</v>
      </c>
      <c r="AC32" s="167" t="str">
        <f>CONCATENATE(AA32,"_",AB32)</f>
        <v>002_Servicio de educación informal</v>
      </c>
      <c r="AD32" s="167" t="str">
        <f>CONCATENATE(Z32," ",AC32)</f>
        <v>07-Servicio de formación en gestión del riesgo de incendios para el personal UAECOB 002_Servicio de educación informal</v>
      </c>
      <c r="AE32" s="203" t="str">
        <f>CONCATENATE(U32,V32,W32,X32,AA32)</f>
        <v>O23011745032024025507002</v>
      </c>
      <c r="AF32" s="191" t="str">
        <f>IFERROR(VLOOKUP(AD32,TD!$J$66:$K$89,2,0)," ")</f>
        <v>PM/0131/0107/45030020255</v>
      </c>
      <c r="AG32" s="204" t="s">
        <v>385</v>
      </c>
      <c r="AH32" s="200" t="s">
        <v>193</v>
      </c>
      <c r="AI32" s="225" t="str">
        <f>CONCATENATE(PAA[[#This Row],[Id Interno]],"-",PAA[[#This Row],[tipo de Contrato (TH talento humano - B/S bienes y/o servicios)]],"-",S32,"-",T32,"-",PAA[[#This Row],[Objeto de la contratación]])</f>
        <v>20260895-TH-8173-9--SGH - Prestar servicios profesionales para apoyar la gestión integral del ausentismo, recobro de incapacidades y actividades conexas en la Subdirección de Gestión Humana, con el fin de salvaguardar la disponibilidad, salud laboral y continuidad del servicio, sirviendo de soporte al fortalecimiento institucional y al desarrollo de los procesos de capacitación y formación de los servidores.</v>
      </c>
    </row>
    <row r="33" spans="2:35" s="161" customFormat="1" ht="56" x14ac:dyDescent="0.35">
      <c r="B33" s="193">
        <v>20260923</v>
      </c>
      <c r="C33" s="194" t="s">
        <v>1259</v>
      </c>
      <c r="D33" s="193" t="s">
        <v>105</v>
      </c>
      <c r="E33" s="193" t="s">
        <v>363</v>
      </c>
      <c r="F33" s="193" t="s">
        <v>144</v>
      </c>
      <c r="G33" s="211" t="s">
        <v>384</v>
      </c>
      <c r="H33" s="212">
        <v>4</v>
      </c>
      <c r="I33" s="212">
        <v>0</v>
      </c>
      <c r="J33" s="198">
        <v>15600000</v>
      </c>
      <c r="K33" s="199" t="s">
        <v>398</v>
      </c>
      <c r="L33" s="195" t="s">
        <v>154</v>
      </c>
      <c r="M33" s="200" t="s">
        <v>438</v>
      </c>
      <c r="N33" s="193" t="s">
        <v>198</v>
      </c>
      <c r="O33" s="200" t="s">
        <v>890</v>
      </c>
      <c r="P33" s="200" t="s">
        <v>348</v>
      </c>
      <c r="Q33" s="202">
        <v>80111600</v>
      </c>
      <c r="R33" s="200" t="s">
        <v>218</v>
      </c>
      <c r="S33" s="165" t="str">
        <f>MID(PAA[[#This Row],[Meta Proyecto de Inversión]],1,4)</f>
        <v>8173</v>
      </c>
      <c r="T33" s="165" t="str">
        <f>MID(PAA[[#This Row],[Meta Proyecto de Inversión]],6,2)</f>
        <v>9-</v>
      </c>
      <c r="U33" s="203" t="str">
        <f>IFERROR(VLOOKUP(N33,TD!$B$50:$F$54,2,0)," ")</f>
        <v>O230117</v>
      </c>
      <c r="V33" s="203" t="str">
        <f>IFERROR(VLOOKUP(N33,TD!$B$50:$F$54,3,0)," ")</f>
        <v>4503</v>
      </c>
      <c r="W33" s="203">
        <f>IFERROR(VLOOKUP(N33,TD!$B$50:$F$54,4,0)," ")</f>
        <v>20240255</v>
      </c>
      <c r="X33" s="200" t="s">
        <v>172</v>
      </c>
      <c r="Y33" s="191" t="str">
        <f>IFERROR(VLOOKUP(X33,TD!$J$51:$K$64,2,0)," ")</f>
        <v>Servicio de formación en gestión del riesgo de incendios para el personal UAECOB</v>
      </c>
      <c r="Z33" s="167" t="str">
        <f>CONCATENATE(X33,"-",Y33)</f>
        <v>07-Servicio de formación en gestión del riesgo de incendios para el personal UAECOB</v>
      </c>
      <c r="AA33" s="200" t="s">
        <v>222</v>
      </c>
      <c r="AB33" s="191" t="str">
        <f>IFERROR(VLOOKUP(AA33,TD!$N$51:$O$66,2,0)," ")</f>
        <v>Servicio de educación informal</v>
      </c>
      <c r="AC33" s="167" t="str">
        <f>CONCATENATE(AA33,"_",AB33)</f>
        <v>002_Servicio de educación informal</v>
      </c>
      <c r="AD33" s="167" t="str">
        <f>CONCATENATE(Z33," ",AC33)</f>
        <v>07-Servicio de formación en gestión del riesgo de incendios para el personal UAECOB 002_Servicio de educación informal</v>
      </c>
      <c r="AE33" s="203" t="str">
        <f>CONCATENATE(U33,V33,W33,X33,AA33)</f>
        <v>O23011745032024025507002</v>
      </c>
      <c r="AF33" s="191" t="str">
        <f>IFERROR(VLOOKUP(AD33,TD!$J$66:$K$89,2,0)," ")</f>
        <v>PM/0131/0107/45030020255</v>
      </c>
      <c r="AG33" s="204" t="s">
        <v>385</v>
      </c>
      <c r="AH33" s="200" t="s">
        <v>194</v>
      </c>
      <c r="AI33" s="225" t="str">
        <f>CONCATENATE(PAA[[#This Row],[Id Interno]],"-",PAA[[#This Row],[tipo de Contrato (TH talento humano - B/S bienes y/o servicios)]],"-",S33,"-",T33,"-",PAA[[#This Row],[Objeto de la contratación]])</f>
        <v>20260923-TH-8173-9--SGH - Adición y prorroga contrato 24-2026, cuyo objeto es "SGH - Prestar sus servicios profesionales con plena autonomia tecnica y administrativa para acompañar a la Subdireccion de Gestion Humana de la UAE Cuerpo Oficial de Bomberos de Bogotá D.C.,  mediante la estructuración y definición de aspectos jurídicos en las etapas precontractuales, contractuales y poscontractuales de los procesos y procedimientos a cargo de la dependencia, en especial de aquellos orientados al fortalecimiento de los programas y procesos de formación."</v>
      </c>
    </row>
    <row r="34" spans="2:35" s="161" customFormat="1" ht="84" x14ac:dyDescent="0.35">
      <c r="B34" s="193">
        <v>20260928</v>
      </c>
      <c r="C34" s="194" t="s">
        <v>1237</v>
      </c>
      <c r="D34" s="193" t="s">
        <v>105</v>
      </c>
      <c r="E34" s="193" t="s">
        <v>363</v>
      </c>
      <c r="F34" s="193" t="s">
        <v>144</v>
      </c>
      <c r="G34" s="211" t="s">
        <v>380</v>
      </c>
      <c r="H34" s="212">
        <v>5</v>
      </c>
      <c r="I34" s="212">
        <v>0</v>
      </c>
      <c r="J34" s="198">
        <v>37500000</v>
      </c>
      <c r="K34" s="199" t="s">
        <v>398</v>
      </c>
      <c r="L34" s="195" t="s">
        <v>151</v>
      </c>
      <c r="M34" s="200" t="s">
        <v>401</v>
      </c>
      <c r="N34" s="193" t="s">
        <v>197</v>
      </c>
      <c r="O34" s="200" t="s">
        <v>889</v>
      </c>
      <c r="P34" s="200" t="s">
        <v>348</v>
      </c>
      <c r="Q34" s="202">
        <v>80111600</v>
      </c>
      <c r="R34" s="200" t="s">
        <v>204</v>
      </c>
      <c r="S34" s="189" t="str">
        <f>MID(PAA[[#This Row],[Meta Proyecto de Inversión]],1,4)</f>
        <v>8126</v>
      </c>
      <c r="T34" s="189" t="str">
        <f>MID(PAA[[#This Row],[Meta Proyecto de Inversión]],6,2)</f>
        <v>5-</v>
      </c>
      <c r="U34" s="203" t="str">
        <f>IFERROR(VLOOKUP(N34,TD!$B$50:$F$54,2,0)," ")</f>
        <v>O230117</v>
      </c>
      <c r="V34" s="203" t="str">
        <f>IFERROR(VLOOKUP(N34,TD!$B$50:$F$54,3,0)," ")</f>
        <v>4599</v>
      </c>
      <c r="W34" s="203">
        <f>IFERROR(VLOOKUP(N34,TD!$B$50:$F$54,4,0)," ")</f>
        <v>20240207</v>
      </c>
      <c r="X34" s="200" t="s">
        <v>168</v>
      </c>
      <c r="Y34" s="191" t="str">
        <f>IFERROR(VLOOKUP(X34,TD!$J$51:$K$64,2,0)," ")</f>
        <v>Infraestructura Tecnológica   (Sistemas de Información y Tecnologia)</v>
      </c>
      <c r="Z34" s="192" t="str">
        <f>CONCATENATE(X34,"-",Y34)</f>
        <v>11-Infraestructura Tecnológica   (Sistemas de Información y Tecnologia)</v>
      </c>
      <c r="AA34" s="200" t="s">
        <v>228</v>
      </c>
      <c r="AB34" s="191" t="str">
        <f>IFERROR(VLOOKUP(AA34,TD!$N$51:$O$66,2,0)," ")</f>
        <v>Servicios tecnológicos</v>
      </c>
      <c r="AC34" s="192" t="str">
        <f>CONCATENATE(AA34,"_",AB34)</f>
        <v>007_Servicios tecnológicos</v>
      </c>
      <c r="AD34" s="192" t="str">
        <f>CONCATENATE(Z34," ",AC34)</f>
        <v>11-Infraestructura Tecnológica   (Sistemas de Información y Tecnologia) 007_Servicios tecnológicos</v>
      </c>
      <c r="AE34" s="203" t="str">
        <f>CONCATENATE(U34,V34,W34,X34,AA34)</f>
        <v>O23011745992024020711007</v>
      </c>
      <c r="AF34" s="191" t="str">
        <f>IFERROR(VLOOKUP(AD34,TD!$J$66:$K$89,2,0)," ")</f>
        <v>PM/0131/0111/45990070207</v>
      </c>
      <c r="AG34" s="204" t="s">
        <v>385</v>
      </c>
      <c r="AH34" s="200" t="s">
        <v>194</v>
      </c>
      <c r="AI34" s="225" t="str">
        <f>CONCATENATE(PAA[[#This Row],[Id Interno]],"-",PAA[[#This Row],[tipo de Contrato (TH talento humano - B/S bienes y/o servicios)]],"-",S34,"-",T34,"-",PAA[[#This Row],[Objeto de la contratación]])</f>
        <v>20260928-TH-8126-5--Prestar servicios profesionales en la programación, ejecución y verificación de los recursos financieros destinados al área de Tecnologías de la Información y las Comunicaciones, procurando que su utilización responda a los objetivos y compromisos definidos en el Plan de Desarrollo vigente y contribuya al cumplimiento de las funciones misionales de la Entidad.</v>
      </c>
    </row>
    <row r="35" spans="2:35" s="161" customFormat="1" ht="56" x14ac:dyDescent="0.35">
      <c r="B35" s="193">
        <v>20260929</v>
      </c>
      <c r="C35" s="194" t="s">
        <v>1238</v>
      </c>
      <c r="D35" s="193" t="s">
        <v>88</v>
      </c>
      <c r="E35" s="193" t="s">
        <v>402</v>
      </c>
      <c r="F35" s="193" t="s">
        <v>111</v>
      </c>
      <c r="G35" s="211" t="s">
        <v>380</v>
      </c>
      <c r="H35" s="212">
        <v>1</v>
      </c>
      <c r="I35" s="212">
        <v>0</v>
      </c>
      <c r="J35" s="198">
        <v>4000000</v>
      </c>
      <c r="K35" s="199" t="s">
        <v>398</v>
      </c>
      <c r="L35" s="195" t="s">
        <v>157</v>
      </c>
      <c r="M35" s="200" t="s">
        <v>483</v>
      </c>
      <c r="N35" s="193" t="s">
        <v>198</v>
      </c>
      <c r="O35" s="200" t="s">
        <v>890</v>
      </c>
      <c r="P35" s="200" t="s">
        <v>348</v>
      </c>
      <c r="Q35" s="202">
        <v>25172500</v>
      </c>
      <c r="R35" s="200" t="s">
        <v>213</v>
      </c>
      <c r="S35" s="189" t="str">
        <f>MID(PAA[[#This Row],[Meta Proyecto de Inversión]],1,4)</f>
        <v>8173</v>
      </c>
      <c r="T35" s="189" t="str">
        <f>MID(PAA[[#This Row],[Meta Proyecto de Inversión]],6,2)</f>
        <v>4-</v>
      </c>
      <c r="U35" s="203" t="str">
        <f>IFERROR(VLOOKUP(N35,TD!$B$50:$F$54,2,0)," ")</f>
        <v>O230117</v>
      </c>
      <c r="V35" s="203" t="str">
        <f>IFERROR(VLOOKUP(N35,TD!$B$50:$F$54,3,0)," ")</f>
        <v>4503</v>
      </c>
      <c r="W35" s="203">
        <f>IFERROR(VLOOKUP(N35,TD!$B$50:$F$54,4,0)," ")</f>
        <v>20240255</v>
      </c>
      <c r="X35" s="200" t="s">
        <v>176</v>
      </c>
      <c r="Y35" s="191" t="str">
        <f>IFERROR(VLOOKUP(X35,TD!$J$51:$K$64,2,0)," ")</f>
        <v>Servicio de mantenimiento, dotación (HEA´s y equipo menor) y adquisición de vehiculos   especializados para la atención de emergencias.</v>
      </c>
      <c r="Z35" s="192" t="str">
        <f>CONCATENATE(X35,"-",Y35)</f>
        <v>09-Servicio de mantenimiento, dotación (HEA´s y equipo menor) y adquisición de vehiculos   especializados para la atención de emergencias.</v>
      </c>
      <c r="AA35" s="200" t="s">
        <v>221</v>
      </c>
      <c r="AB35" s="191" t="str">
        <f>IFERROR(VLOOKUP(AA35,TD!$N$51:$O$66,2,0)," ")</f>
        <v>Servicio de atención a emergencias y desastres</v>
      </c>
      <c r="AC35" s="192" t="str">
        <f>CONCATENATE(AA35,"_",AB35)</f>
        <v>004_Servicio de atención a emergencias y desastres</v>
      </c>
      <c r="AD35" s="192" t="str">
        <f>CONCATENATE(Z35," ",AC35)</f>
        <v>09-Servicio de mantenimiento, dotación (HEA´s y equipo menor) y adquisición de vehiculos   especializados para la atención de emergencias. 004_Servicio de atención a emergencias y desastres</v>
      </c>
      <c r="AE35" s="203" t="str">
        <f>CONCATENATE(U35,V35,W35,X35,AA35)</f>
        <v>O23011745032024025509004</v>
      </c>
      <c r="AF35" s="191" t="str">
        <f>IFERROR(VLOOKUP(AD35,TD!$J$66:$K$89,2,0)," ")</f>
        <v>PM/0131/0109/45030040255</v>
      </c>
      <c r="AG35" s="204" t="s">
        <v>549</v>
      </c>
      <c r="AH35" s="200" t="s">
        <v>194</v>
      </c>
      <c r="AI35" s="225" t="str">
        <f>CONCATENATE(PAA[[#This Row],[Id Interno]],"-",PAA[[#This Row],[tipo de Contrato (TH talento humano - B/S bienes y/o servicios)]],"-",S35,"-",T35,"-",PAA[[#This Row],[Objeto de la contratación]])</f>
        <v>20260929-BS-8173-4--Adición y prórroga 5 al Contrato 732-2025 cuyo objeto “Prestar el servicio de instalación, alineación, balanceo y conexos, incluyendo el suministro de llantas a los vehículos del parque automotor de la U.A.E. Cuerpo Oficial de Bomberos de Bogotá - SBLG.”</v>
      </c>
    </row>
    <row r="36" spans="2:35" s="161" customFormat="1" ht="84" x14ac:dyDescent="0.35">
      <c r="B36" s="193">
        <v>20260930</v>
      </c>
      <c r="C36" s="194" t="s">
        <v>1239</v>
      </c>
      <c r="D36" s="193" t="s">
        <v>105</v>
      </c>
      <c r="E36" s="193" t="s">
        <v>363</v>
      </c>
      <c r="F36" s="193" t="s">
        <v>145</v>
      </c>
      <c r="G36" s="211" t="s">
        <v>380</v>
      </c>
      <c r="H36" s="212">
        <v>3</v>
      </c>
      <c r="I36" s="212">
        <v>0</v>
      </c>
      <c r="J36" s="198">
        <v>10800000</v>
      </c>
      <c r="K36" s="199" t="s">
        <v>398</v>
      </c>
      <c r="L36" s="195" t="s">
        <v>157</v>
      </c>
      <c r="M36" s="200" t="s">
        <v>483</v>
      </c>
      <c r="N36" s="193" t="s">
        <v>198</v>
      </c>
      <c r="O36" s="200" t="s">
        <v>890</v>
      </c>
      <c r="P36" s="200" t="s">
        <v>348</v>
      </c>
      <c r="Q36" s="202">
        <v>80111600</v>
      </c>
      <c r="R36" s="200" t="s">
        <v>213</v>
      </c>
      <c r="S36" s="189" t="str">
        <f>MID(PAA[[#This Row],[Meta Proyecto de Inversión]],1,4)</f>
        <v>8173</v>
      </c>
      <c r="T36" s="189" t="str">
        <f>MID(PAA[[#This Row],[Meta Proyecto de Inversión]],6,2)</f>
        <v>4-</v>
      </c>
      <c r="U36" s="203" t="str">
        <f>IFERROR(VLOOKUP(N36,TD!$B$50:$F$54,2,0)," ")</f>
        <v>O230117</v>
      </c>
      <c r="V36" s="203" t="str">
        <f>IFERROR(VLOOKUP(N36,TD!$B$50:$F$54,3,0)," ")</f>
        <v>4503</v>
      </c>
      <c r="W36" s="203">
        <f>IFERROR(VLOOKUP(N36,TD!$B$50:$F$54,4,0)," ")</f>
        <v>20240255</v>
      </c>
      <c r="X36" s="200" t="s">
        <v>176</v>
      </c>
      <c r="Y36" s="191" t="str">
        <f>IFERROR(VLOOKUP(X36,TD!$J$51:$K$64,2,0)," ")</f>
        <v>Servicio de mantenimiento, dotación (HEA´s y equipo menor) y adquisición de vehiculos   especializados para la atención de emergencias.</v>
      </c>
      <c r="Z36" s="192" t="str">
        <f>CONCATENATE(X36,"-",Y36)</f>
        <v>09-Servicio de mantenimiento, dotación (HEA´s y equipo menor) y adquisición de vehiculos   especializados para la atención de emergencias.</v>
      </c>
      <c r="AA36" s="200" t="s">
        <v>221</v>
      </c>
      <c r="AB36" s="191" t="str">
        <f>IFERROR(VLOOKUP(AA36,TD!$N$51:$O$66,2,0)," ")</f>
        <v>Servicio de atención a emergencias y desastres</v>
      </c>
      <c r="AC36" s="192" t="str">
        <f>CONCATENATE(AA36,"_",AB36)</f>
        <v>004_Servicio de atención a emergencias y desastres</v>
      </c>
      <c r="AD36" s="192" t="str">
        <f>CONCATENATE(Z36," ",AC36)</f>
        <v>09-Servicio de mantenimiento, dotación (HEA´s y equipo menor) y adquisición de vehiculos   especializados para la atención de emergencias. 004_Servicio de atención a emergencias y desastres</v>
      </c>
      <c r="AE36" s="203" t="str">
        <f>CONCATENATE(U36,V36,W36,X36,AA36)</f>
        <v>O23011745032024025509004</v>
      </c>
      <c r="AF36" s="191" t="str">
        <f>IFERROR(VLOOKUP(AD36,TD!$J$66:$K$89,2,0)," ")</f>
        <v>PM/0131/0109/45030040255</v>
      </c>
      <c r="AG36" s="204" t="s">
        <v>385</v>
      </c>
      <c r="AH36" s="200" t="s">
        <v>194</v>
      </c>
      <c r="AI36" s="225" t="str">
        <f>CONCATENATE(PAA[[#This Row],[Id Interno]],"-",PAA[[#This Row],[tipo de Contrato (TH talento humano - B/S bienes y/o servicios)]],"-",S36,"-",T36,"-",PAA[[#This Row],[Objeto de la contratación]])</f>
        <v>20260930-TH-8173-4--Adicion y prorroga al contrato 261-2026 cuyo objeto es: "Prestar servicios de apoyo técnico en las herramientas tecnologicas para el desarrollo de las estrategias de la Subdirección  Logística-SBLG"</v>
      </c>
    </row>
    <row r="37" spans="2:35" s="161" customFormat="1" ht="56" x14ac:dyDescent="0.35">
      <c r="B37" s="193">
        <v>20260931</v>
      </c>
      <c r="C37" s="194" t="s">
        <v>775</v>
      </c>
      <c r="D37" s="193" t="s">
        <v>105</v>
      </c>
      <c r="E37" s="193" t="s">
        <v>363</v>
      </c>
      <c r="F37" s="193" t="s">
        <v>144</v>
      </c>
      <c r="G37" s="211" t="s">
        <v>380</v>
      </c>
      <c r="H37" s="212">
        <v>4</v>
      </c>
      <c r="I37" s="212">
        <v>0</v>
      </c>
      <c r="J37" s="198">
        <v>26000000</v>
      </c>
      <c r="K37" s="199" t="s">
        <v>398</v>
      </c>
      <c r="L37" s="195" t="s">
        <v>157</v>
      </c>
      <c r="M37" s="200" t="s">
        <v>483</v>
      </c>
      <c r="N37" s="193" t="s">
        <v>198</v>
      </c>
      <c r="O37" s="200" t="s">
        <v>890</v>
      </c>
      <c r="P37" s="200" t="s">
        <v>348</v>
      </c>
      <c r="Q37" s="202">
        <v>80111600</v>
      </c>
      <c r="R37" s="200" t="s">
        <v>213</v>
      </c>
      <c r="S37" s="189" t="str">
        <f>MID(PAA[[#This Row],[Meta Proyecto de Inversión]],1,4)</f>
        <v>8173</v>
      </c>
      <c r="T37" s="189" t="str">
        <f>MID(PAA[[#This Row],[Meta Proyecto de Inversión]],6,2)</f>
        <v>4-</v>
      </c>
      <c r="U37" s="203" t="str">
        <f>IFERROR(VLOOKUP(N37,TD!$B$50:$F$54,2,0)," ")</f>
        <v>O230117</v>
      </c>
      <c r="V37" s="203" t="str">
        <f>IFERROR(VLOOKUP(N37,TD!$B$50:$F$54,3,0)," ")</f>
        <v>4503</v>
      </c>
      <c r="W37" s="203">
        <f>IFERROR(VLOOKUP(N37,TD!$B$50:$F$54,4,0)," ")</f>
        <v>20240255</v>
      </c>
      <c r="X37" s="200" t="s">
        <v>180</v>
      </c>
      <c r="Y37" s="191" t="str">
        <f>IFERROR(VLOOKUP(X37,TD!$J$51:$K$64,2,0)," ")</f>
        <v>Servicio de apoyo   logístico  en eventos operativos y/o emergencias.</v>
      </c>
      <c r="Z37" s="192" t="str">
        <f>CONCATENATE(X37,"-",Y37)</f>
        <v>12-Servicio de apoyo   logístico  en eventos operativos y/o emergencias.</v>
      </c>
      <c r="AA37" s="200" t="s">
        <v>221</v>
      </c>
      <c r="AB37" s="191" t="str">
        <f>IFERROR(VLOOKUP(AA37,TD!$N$51:$O$66,2,0)," ")</f>
        <v>Servicio de atención a emergencias y desastres</v>
      </c>
      <c r="AC37" s="192" t="str">
        <f>CONCATENATE(AA37,"_",AB37)</f>
        <v>004_Servicio de atención a emergencias y desastres</v>
      </c>
      <c r="AD37" s="192" t="str">
        <f>CONCATENATE(Z37," ",AC37)</f>
        <v>12-Servicio de apoyo   logístico  en eventos operativos y/o emergencias. 004_Servicio de atención a emergencias y desastres</v>
      </c>
      <c r="AE37" s="203" t="str">
        <f>CONCATENATE(U37,V37,W37,X37,AA37)</f>
        <v>O23011745032024025512004</v>
      </c>
      <c r="AF37" s="191" t="str">
        <f>IFERROR(VLOOKUP(AD37,TD!$J$66:$K$89,2,0)," ")</f>
        <v>PM/0131/0112/45030040255</v>
      </c>
      <c r="AG37" s="204" t="s">
        <v>385</v>
      </c>
      <c r="AH37" s="200" t="s">
        <v>193</v>
      </c>
      <c r="AI37" s="225" t="str">
        <f>CONCATENATE(PAA[[#This Row],[Id Interno]],"-",PAA[[#This Row],[tipo de Contrato (TH talento humano - B/S bienes y/o servicios)]],"-",S37,"-",T37,"-",PAA[[#This Row],[Objeto de la contratación]])</f>
        <v>20260931-TH-8173-4--Prestación de servicios profesionales para apoyar en la elaboración, tramite e impulso de los procesos de contratación en sus diferentes etapas para el desarrollo de las estrategías de la Subdirección Logística - SBLG.</v>
      </c>
    </row>
    <row r="38" spans="2:35" s="161" customFormat="1" ht="56" x14ac:dyDescent="0.35">
      <c r="B38" s="193">
        <v>20260932</v>
      </c>
      <c r="C38" s="194" t="s">
        <v>859</v>
      </c>
      <c r="D38" s="193" t="s">
        <v>105</v>
      </c>
      <c r="E38" s="193" t="s">
        <v>363</v>
      </c>
      <c r="F38" s="193" t="s">
        <v>145</v>
      </c>
      <c r="G38" s="211" t="s">
        <v>380</v>
      </c>
      <c r="H38" s="212">
        <v>3</v>
      </c>
      <c r="I38" s="212">
        <v>0</v>
      </c>
      <c r="J38" s="198">
        <v>10800000</v>
      </c>
      <c r="K38" s="199" t="s">
        <v>398</v>
      </c>
      <c r="L38" s="195" t="s">
        <v>157</v>
      </c>
      <c r="M38" s="200" t="s">
        <v>483</v>
      </c>
      <c r="N38" s="193" t="s">
        <v>198</v>
      </c>
      <c r="O38" s="200" t="s">
        <v>890</v>
      </c>
      <c r="P38" s="200" t="s">
        <v>348</v>
      </c>
      <c r="Q38" s="202">
        <v>80111600</v>
      </c>
      <c r="R38" s="200" t="s">
        <v>213</v>
      </c>
      <c r="S38" s="189" t="str">
        <f>MID(PAA[[#This Row],[Meta Proyecto de Inversión]],1,4)</f>
        <v>8173</v>
      </c>
      <c r="T38" s="189" t="str">
        <f>MID(PAA[[#This Row],[Meta Proyecto de Inversión]],6,2)</f>
        <v>4-</v>
      </c>
      <c r="U38" s="203" t="str">
        <f>IFERROR(VLOOKUP(N38,TD!$B$50:$F$54,2,0)," ")</f>
        <v>O230117</v>
      </c>
      <c r="V38" s="203" t="str">
        <f>IFERROR(VLOOKUP(N38,TD!$B$50:$F$54,3,0)," ")</f>
        <v>4503</v>
      </c>
      <c r="W38" s="203">
        <f>IFERROR(VLOOKUP(N38,TD!$B$50:$F$54,4,0)," ")</f>
        <v>20240255</v>
      </c>
      <c r="X38" s="200" t="s">
        <v>176</v>
      </c>
      <c r="Y38" s="191" t="str">
        <f>IFERROR(VLOOKUP(X38,TD!$J$51:$K$64,2,0)," ")</f>
        <v>Servicio de mantenimiento, dotación (HEA´s y equipo menor) y adquisición de vehiculos   especializados para la atención de emergencias.</v>
      </c>
      <c r="Z38" s="192" t="str">
        <f>CONCATENATE(X38,"-",Y38)</f>
        <v>09-Servicio de mantenimiento, dotación (HEA´s y equipo menor) y adquisición de vehiculos   especializados para la atención de emergencias.</v>
      </c>
      <c r="AA38" s="200" t="s">
        <v>221</v>
      </c>
      <c r="AB38" s="191" t="str">
        <f>IFERROR(VLOOKUP(AA38,TD!$N$51:$O$66,2,0)," ")</f>
        <v>Servicio de atención a emergencias y desastres</v>
      </c>
      <c r="AC38" s="192" t="str">
        <f>CONCATENATE(AA38,"_",AB38)</f>
        <v>004_Servicio de atención a emergencias y desastres</v>
      </c>
      <c r="AD38" s="192" t="str">
        <f>CONCATENATE(Z38," ",AC38)</f>
        <v>09-Servicio de mantenimiento, dotación (HEA´s y equipo menor) y adquisición de vehiculos   especializados para la atención de emergencias. 004_Servicio de atención a emergencias y desastres</v>
      </c>
      <c r="AE38" s="203" t="str">
        <f>CONCATENATE(U38,V38,W38,X38,AA38)</f>
        <v>O23011745032024025509004</v>
      </c>
      <c r="AF38" s="191" t="str">
        <f>IFERROR(VLOOKUP(AD38,TD!$J$66:$K$89,2,0)," ")</f>
        <v>PM/0131/0109/45030040255</v>
      </c>
      <c r="AG38" s="204" t="s">
        <v>385</v>
      </c>
      <c r="AH38" s="200" t="s">
        <v>193</v>
      </c>
      <c r="AI38" s="225" t="str">
        <f>CONCATENATE(PAA[[#This Row],[Id Interno]],"-",PAA[[#This Row],[tipo de Contrato (TH talento humano - B/S bienes y/o servicios)]],"-",S38,"-",T38,"-",PAA[[#This Row],[Objeto de la contratación]])</f>
        <v>20260932-TH-8173-4--Prestación de servicios de apoyo a la gestión para realizar actividades documentales, administrativas relacionadas para el desarrollo de las estrategias de la Subdirección Logística. SBLG</v>
      </c>
    </row>
    <row r="39" spans="2:35" s="161" customFormat="1" ht="56" x14ac:dyDescent="0.35">
      <c r="B39" s="193">
        <v>20260933</v>
      </c>
      <c r="C39" s="194" t="s">
        <v>783</v>
      </c>
      <c r="D39" s="193" t="s">
        <v>105</v>
      </c>
      <c r="E39" s="193" t="s">
        <v>363</v>
      </c>
      <c r="F39" s="193" t="s">
        <v>145</v>
      </c>
      <c r="G39" s="211" t="s">
        <v>380</v>
      </c>
      <c r="H39" s="212">
        <v>3</v>
      </c>
      <c r="I39" s="212">
        <v>0</v>
      </c>
      <c r="J39" s="198">
        <v>12000000</v>
      </c>
      <c r="K39" s="199" t="s">
        <v>398</v>
      </c>
      <c r="L39" s="195" t="s">
        <v>157</v>
      </c>
      <c r="M39" s="200" t="s">
        <v>483</v>
      </c>
      <c r="N39" s="193" t="s">
        <v>198</v>
      </c>
      <c r="O39" s="200" t="s">
        <v>890</v>
      </c>
      <c r="P39" s="200" t="s">
        <v>348</v>
      </c>
      <c r="Q39" s="202">
        <v>80111600</v>
      </c>
      <c r="R39" s="200" t="s">
        <v>213</v>
      </c>
      <c r="S39" s="189" t="str">
        <f>MID(PAA[[#This Row],[Meta Proyecto de Inversión]],1,4)</f>
        <v>8173</v>
      </c>
      <c r="T39" s="189" t="str">
        <f>MID(PAA[[#This Row],[Meta Proyecto de Inversión]],6,2)</f>
        <v>4-</v>
      </c>
      <c r="U39" s="203" t="str">
        <f>IFERROR(VLOOKUP(N39,TD!$B$50:$F$54,2,0)," ")</f>
        <v>O230117</v>
      </c>
      <c r="V39" s="203" t="str">
        <f>IFERROR(VLOOKUP(N39,TD!$B$50:$F$54,3,0)," ")</f>
        <v>4503</v>
      </c>
      <c r="W39" s="203">
        <f>IFERROR(VLOOKUP(N39,TD!$B$50:$F$54,4,0)," ")</f>
        <v>20240255</v>
      </c>
      <c r="X39" s="200" t="s">
        <v>180</v>
      </c>
      <c r="Y39" s="191" t="str">
        <f>IFERROR(VLOOKUP(X39,TD!$J$51:$K$64,2,0)," ")</f>
        <v>Servicio de apoyo   logístico  en eventos operativos y/o emergencias.</v>
      </c>
      <c r="Z39" s="192" t="str">
        <f>CONCATENATE(X39,"-",Y39)</f>
        <v>12-Servicio de apoyo   logístico  en eventos operativos y/o emergencias.</v>
      </c>
      <c r="AA39" s="200" t="s">
        <v>221</v>
      </c>
      <c r="AB39" s="191" t="str">
        <f>IFERROR(VLOOKUP(AA39,TD!$N$51:$O$66,2,0)," ")</f>
        <v>Servicio de atención a emergencias y desastres</v>
      </c>
      <c r="AC39" s="192" t="str">
        <f>CONCATENATE(AA39,"_",AB39)</f>
        <v>004_Servicio de atención a emergencias y desastres</v>
      </c>
      <c r="AD39" s="192" t="str">
        <f>CONCATENATE(Z39," ",AC39)</f>
        <v>12-Servicio de apoyo   logístico  en eventos operativos y/o emergencias. 004_Servicio de atención a emergencias y desastres</v>
      </c>
      <c r="AE39" s="203" t="str">
        <f>CONCATENATE(U39,V39,W39,X39,AA39)</f>
        <v>O23011745032024025512004</v>
      </c>
      <c r="AF39" s="191" t="str">
        <f>IFERROR(VLOOKUP(AD39,TD!$J$66:$K$89,2,0)," ")</f>
        <v>PM/0131/0112/45030040255</v>
      </c>
      <c r="AG39" s="204" t="s">
        <v>385</v>
      </c>
      <c r="AH39" s="200" t="s">
        <v>193</v>
      </c>
      <c r="AI39" s="225" t="str">
        <f>CONCATENATE(PAA[[#This Row],[Id Interno]],"-",PAA[[#This Row],[tipo de Contrato (TH talento humano - B/S bienes y/o servicios)]],"-",S39,"-",T39,"-",PAA[[#This Row],[Objeto de la contratación]])</f>
        <v>20260933-TH-8173-4--Prestar servicios de apoyo a la gestión en actividades administrativas y documentales para el desarrollo de las estrategías de la Subdirección Logística - SBLG</v>
      </c>
    </row>
    <row r="40" spans="2:35" s="173" customFormat="1" ht="56" x14ac:dyDescent="0.35">
      <c r="B40" s="193">
        <v>20260934</v>
      </c>
      <c r="C40" s="194" t="s">
        <v>857</v>
      </c>
      <c r="D40" s="193" t="s">
        <v>105</v>
      </c>
      <c r="E40" s="193" t="s">
        <v>363</v>
      </c>
      <c r="F40" s="193" t="s">
        <v>145</v>
      </c>
      <c r="G40" s="211" t="s">
        <v>380</v>
      </c>
      <c r="H40" s="212">
        <v>3</v>
      </c>
      <c r="I40" s="212">
        <v>0</v>
      </c>
      <c r="J40" s="222">
        <v>8400000</v>
      </c>
      <c r="K40" s="199" t="s">
        <v>398</v>
      </c>
      <c r="L40" s="195" t="s">
        <v>157</v>
      </c>
      <c r="M40" s="200" t="s">
        <v>483</v>
      </c>
      <c r="N40" s="193" t="s">
        <v>198</v>
      </c>
      <c r="O40" s="200" t="s">
        <v>890</v>
      </c>
      <c r="P40" s="200" t="s">
        <v>348</v>
      </c>
      <c r="Q40" s="202">
        <v>80111600</v>
      </c>
      <c r="R40" s="200" t="s">
        <v>213</v>
      </c>
      <c r="S40" s="189" t="str">
        <f>MID(PAA[[#This Row],[Meta Proyecto de Inversión]],1,4)</f>
        <v>8173</v>
      </c>
      <c r="T40" s="189" t="str">
        <f>MID(PAA[[#This Row],[Meta Proyecto de Inversión]],6,2)</f>
        <v>4-</v>
      </c>
      <c r="U40" s="203" t="str">
        <f>IFERROR(VLOOKUP(N40,TD!$B$50:$F$54,2,0)," ")</f>
        <v>O230117</v>
      </c>
      <c r="V40" s="203" t="str">
        <f>IFERROR(VLOOKUP(N40,TD!$B$50:$F$54,3,0)," ")</f>
        <v>4503</v>
      </c>
      <c r="W40" s="203">
        <f>IFERROR(VLOOKUP(N40,TD!$B$50:$F$54,4,0)," ")</f>
        <v>20240255</v>
      </c>
      <c r="X40" s="200" t="s">
        <v>176</v>
      </c>
      <c r="Y40" s="191" t="str">
        <f>IFERROR(VLOOKUP(X40,TD!$J$51:$K$64,2,0)," ")</f>
        <v>Servicio de mantenimiento, dotación (HEA´s y equipo menor) y adquisición de vehiculos   especializados para la atención de emergencias.</v>
      </c>
      <c r="Z40" s="192" t="str">
        <f>CONCATENATE(X40,"-",Y40)</f>
        <v>09-Servicio de mantenimiento, dotación (HEA´s y equipo menor) y adquisición de vehiculos   especializados para la atención de emergencias.</v>
      </c>
      <c r="AA40" s="200" t="s">
        <v>221</v>
      </c>
      <c r="AB40" s="191" t="str">
        <f>IFERROR(VLOOKUP(AA40,TD!$N$51:$O$66,2,0)," ")</f>
        <v>Servicio de atención a emergencias y desastres</v>
      </c>
      <c r="AC40" s="192" t="str">
        <f>CONCATENATE(AA40,"_",AB40)</f>
        <v>004_Servicio de atención a emergencias y desastres</v>
      </c>
      <c r="AD40" s="192" t="str">
        <f>CONCATENATE(Z40," ",AC40)</f>
        <v>09-Servicio de mantenimiento, dotación (HEA´s y equipo menor) y adquisición de vehiculos   especializados para la atención de emergencias. 004_Servicio de atención a emergencias y desastres</v>
      </c>
      <c r="AE40" s="203" t="str">
        <f>CONCATENATE(U40,V40,W40,X40,AA40)</f>
        <v>O23011745032024025509004</v>
      </c>
      <c r="AF40" s="191" t="str">
        <f>IFERROR(VLOOKUP(AD40,TD!$J$66:$K$89,2,0)," ")</f>
        <v>PM/0131/0109/45030040255</v>
      </c>
      <c r="AG40" s="204" t="s">
        <v>385</v>
      </c>
      <c r="AH40" s="200" t="s">
        <v>193</v>
      </c>
      <c r="AI40" s="225" t="str">
        <f>CONCATENATE(PAA[[#This Row],[Id Interno]],"-",PAA[[#This Row],[tipo de Contrato (TH talento humano - B/S bienes y/o servicios)]],"-",S40,"-",T40,"-",PAA[[#This Row],[Objeto de la contratación]])</f>
        <v>20260934-TH-8173-4--Prestar servicios de apoyo a la gestión en las actividades de soporte operacional de la UAECOB Subdirección Logística. SBLG</v>
      </c>
    </row>
    <row r="41" spans="2:35" s="161" customFormat="1" ht="84" x14ac:dyDescent="0.35">
      <c r="B41" s="193">
        <v>20260935</v>
      </c>
      <c r="C41" s="194" t="s">
        <v>787</v>
      </c>
      <c r="D41" s="193" t="s">
        <v>105</v>
      </c>
      <c r="E41" s="193" t="s">
        <v>363</v>
      </c>
      <c r="F41" s="193" t="s">
        <v>144</v>
      </c>
      <c r="G41" s="211" t="s">
        <v>380</v>
      </c>
      <c r="H41" s="212">
        <v>3</v>
      </c>
      <c r="I41" s="212">
        <v>0</v>
      </c>
      <c r="J41" s="222">
        <v>16500000</v>
      </c>
      <c r="K41" s="199" t="s">
        <v>398</v>
      </c>
      <c r="L41" s="195" t="s">
        <v>157</v>
      </c>
      <c r="M41" s="200" t="s">
        <v>483</v>
      </c>
      <c r="N41" s="193" t="s">
        <v>198</v>
      </c>
      <c r="O41" s="200" t="s">
        <v>890</v>
      </c>
      <c r="P41" s="200" t="s">
        <v>348</v>
      </c>
      <c r="Q41" s="202">
        <v>80111600</v>
      </c>
      <c r="R41" s="200" t="s">
        <v>213</v>
      </c>
      <c r="S41" s="189" t="str">
        <f>MID(PAA[[#This Row],[Meta Proyecto de Inversión]],1,4)</f>
        <v>8173</v>
      </c>
      <c r="T41" s="189" t="str">
        <f>MID(PAA[[#This Row],[Meta Proyecto de Inversión]],6,2)</f>
        <v>4-</v>
      </c>
      <c r="U41" s="203" t="str">
        <f>IFERROR(VLOOKUP(N41,TD!$B$50:$F$54,2,0)," ")</f>
        <v>O230117</v>
      </c>
      <c r="V41" s="203" t="str">
        <f>IFERROR(VLOOKUP(N41,TD!$B$50:$F$54,3,0)," ")</f>
        <v>4503</v>
      </c>
      <c r="W41" s="203">
        <f>IFERROR(VLOOKUP(N41,TD!$B$50:$F$54,4,0)," ")</f>
        <v>20240255</v>
      </c>
      <c r="X41" s="200" t="s">
        <v>180</v>
      </c>
      <c r="Y41" s="191" t="str">
        <f>IFERROR(VLOOKUP(X41,TD!$J$51:$K$64,2,0)," ")</f>
        <v>Servicio de apoyo   logístico  en eventos operativos y/o emergencias.</v>
      </c>
      <c r="Z41" s="192" t="str">
        <f>CONCATENATE(X41,"-",Y41)</f>
        <v>12-Servicio de apoyo   logístico  en eventos operativos y/o emergencias.</v>
      </c>
      <c r="AA41" s="200" t="s">
        <v>221</v>
      </c>
      <c r="AB41" s="191" t="str">
        <f>IFERROR(VLOOKUP(AA41,TD!$N$51:$O$66,2,0)," ")</f>
        <v>Servicio de atención a emergencias y desastres</v>
      </c>
      <c r="AC41" s="192" t="str">
        <f>CONCATENATE(AA41,"_",AB41)</f>
        <v>004_Servicio de atención a emergencias y desastres</v>
      </c>
      <c r="AD41" s="192" t="str">
        <f>CONCATENATE(Z41," ",AC41)</f>
        <v>12-Servicio de apoyo   logístico  en eventos operativos y/o emergencias. 004_Servicio de atención a emergencias y desastres</v>
      </c>
      <c r="AE41" s="203" t="str">
        <f>CONCATENATE(U41,V41,W41,X41,AA41)</f>
        <v>O23011745032024025512004</v>
      </c>
      <c r="AF41" s="191" t="str">
        <f>IFERROR(VLOOKUP(AD41,TD!$J$66:$K$89,2,0)," ")</f>
        <v>PM/0131/0112/45030040255</v>
      </c>
      <c r="AG41" s="204" t="s">
        <v>385</v>
      </c>
      <c r="AH41" s="200" t="s">
        <v>193</v>
      </c>
      <c r="AI41" s="225" t="str">
        <f>CONCATENATE(PAA[[#This Row],[Id Interno]],"-",PAA[[#This Row],[tipo de Contrato (TH talento humano - B/S bienes y/o servicios)]],"-",S41,"-",T41,"-",PAA[[#This Row],[Objeto de la contratación]])</f>
        <v>20260935-TH-8173-4--Prestar servicios profesionales para apoyar en las actividades administrativas y tecnicas de los elementos e inventario a cargo Subdirección Logistica  – SBLG.</v>
      </c>
    </row>
    <row r="42" spans="2:35" ht="56" x14ac:dyDescent="0.35">
      <c r="B42" s="193">
        <v>20260936</v>
      </c>
      <c r="C42" s="194" t="s">
        <v>626</v>
      </c>
      <c r="D42" s="193" t="s">
        <v>105</v>
      </c>
      <c r="E42" s="193" t="s">
        <v>363</v>
      </c>
      <c r="F42" s="193" t="s">
        <v>145</v>
      </c>
      <c r="G42" s="211" t="s">
        <v>380</v>
      </c>
      <c r="H42" s="212">
        <v>3</v>
      </c>
      <c r="I42" s="212">
        <v>0</v>
      </c>
      <c r="J42" s="222">
        <v>9855000</v>
      </c>
      <c r="K42" s="199" t="s">
        <v>398</v>
      </c>
      <c r="L42" s="195" t="s">
        <v>157</v>
      </c>
      <c r="M42" s="200" t="s">
        <v>483</v>
      </c>
      <c r="N42" s="193" t="s">
        <v>198</v>
      </c>
      <c r="O42" s="200" t="s">
        <v>890</v>
      </c>
      <c r="P42" s="200" t="s">
        <v>348</v>
      </c>
      <c r="Q42" s="202">
        <v>80111600</v>
      </c>
      <c r="R42" s="200" t="s">
        <v>213</v>
      </c>
      <c r="S42" s="189" t="str">
        <f>MID(PAA[[#This Row],[Meta Proyecto de Inversión]],1,4)</f>
        <v>8173</v>
      </c>
      <c r="T42" s="189" t="str">
        <f>MID(PAA[[#This Row],[Meta Proyecto de Inversión]],6,2)</f>
        <v>4-</v>
      </c>
      <c r="U42" s="203" t="str">
        <f>IFERROR(VLOOKUP(N42,TD!$B$50:$F$54,2,0)," ")</f>
        <v>O230117</v>
      </c>
      <c r="V42" s="203" t="str">
        <f>IFERROR(VLOOKUP(N42,TD!$B$50:$F$54,3,0)," ")</f>
        <v>4503</v>
      </c>
      <c r="W42" s="203">
        <f>IFERROR(VLOOKUP(N42,TD!$B$50:$F$54,4,0)," ")</f>
        <v>20240255</v>
      </c>
      <c r="X42" s="200" t="s">
        <v>180</v>
      </c>
      <c r="Y42" s="191" t="str">
        <f>IFERROR(VLOOKUP(X42,TD!$J$51:$K$64,2,0)," ")</f>
        <v>Servicio de apoyo   logístico  en eventos operativos y/o emergencias.</v>
      </c>
      <c r="Z42" s="192" t="str">
        <f>CONCATENATE(X42,"-",Y42)</f>
        <v>12-Servicio de apoyo   logístico  en eventos operativos y/o emergencias.</v>
      </c>
      <c r="AA42" s="200" t="s">
        <v>221</v>
      </c>
      <c r="AB42" s="191" t="str">
        <f>IFERROR(VLOOKUP(AA42,TD!$N$51:$O$66,2,0)," ")</f>
        <v>Servicio de atención a emergencias y desastres</v>
      </c>
      <c r="AC42" s="192" t="str">
        <f>CONCATENATE(AA42,"_",AB42)</f>
        <v>004_Servicio de atención a emergencias y desastres</v>
      </c>
      <c r="AD42" s="192" t="str">
        <f>CONCATENATE(Z42," ",AC42)</f>
        <v>12-Servicio de apoyo   logístico  en eventos operativos y/o emergencias. 004_Servicio de atención a emergencias y desastres</v>
      </c>
      <c r="AE42" s="203" t="str">
        <f>CONCATENATE(U42,V42,W42,X42,AA42)</f>
        <v>O23011745032024025512004</v>
      </c>
      <c r="AF42" s="191" t="str">
        <f>IFERROR(VLOOKUP(AD42,TD!$J$66:$K$89,2,0)," ")</f>
        <v>PM/0131/0112/45030040255</v>
      </c>
      <c r="AG42" s="204" t="s">
        <v>385</v>
      </c>
      <c r="AH42" s="200" t="s">
        <v>193</v>
      </c>
      <c r="AI42" s="225" t="str">
        <f>CONCATENATE(PAA[[#This Row],[Id Interno]],"-",PAA[[#This Row],[tipo de Contrato (TH talento humano - B/S bienes y/o servicios)]],"-",S42,"-",T42,"-",PAA[[#This Row],[Objeto de la contratación]])</f>
        <v>20260936-TH-8173-4--Prestar servicios de apoyo a la gestión en las actividades de soporte operacional para el desarrollo de las estrategías de la Subdirección Logística. SBLG</v>
      </c>
    </row>
    <row r="43" spans="2:35" s="56" customFormat="1" ht="56" x14ac:dyDescent="0.35">
      <c r="B43" s="193">
        <v>20260937</v>
      </c>
      <c r="C43" s="194" t="s">
        <v>790</v>
      </c>
      <c r="D43" s="193" t="s">
        <v>105</v>
      </c>
      <c r="E43" s="193" t="s">
        <v>363</v>
      </c>
      <c r="F43" s="193" t="s">
        <v>144</v>
      </c>
      <c r="G43" s="211" t="s">
        <v>380</v>
      </c>
      <c r="H43" s="212">
        <v>3</v>
      </c>
      <c r="I43" s="212">
        <v>0</v>
      </c>
      <c r="J43" s="222">
        <v>16500000</v>
      </c>
      <c r="K43" s="199" t="s">
        <v>398</v>
      </c>
      <c r="L43" s="195" t="s">
        <v>157</v>
      </c>
      <c r="M43" s="200" t="s">
        <v>483</v>
      </c>
      <c r="N43" s="193" t="s">
        <v>198</v>
      </c>
      <c r="O43" s="200" t="s">
        <v>890</v>
      </c>
      <c r="P43" s="200" t="s">
        <v>348</v>
      </c>
      <c r="Q43" s="202">
        <v>80111600</v>
      </c>
      <c r="R43" s="200" t="s">
        <v>213</v>
      </c>
      <c r="S43" s="189" t="str">
        <f>MID(PAA[[#This Row],[Meta Proyecto de Inversión]],1,4)</f>
        <v>8173</v>
      </c>
      <c r="T43" s="189" t="str">
        <f>MID(PAA[[#This Row],[Meta Proyecto de Inversión]],6,2)</f>
        <v>4-</v>
      </c>
      <c r="U43" s="203" t="str">
        <f>IFERROR(VLOOKUP(N43,TD!$B$50:$F$54,2,0)," ")</f>
        <v>O230117</v>
      </c>
      <c r="V43" s="203" t="str">
        <f>IFERROR(VLOOKUP(N43,TD!$B$50:$F$54,3,0)," ")</f>
        <v>4503</v>
      </c>
      <c r="W43" s="203">
        <f>IFERROR(VLOOKUP(N43,TD!$B$50:$F$54,4,0)," ")</f>
        <v>20240255</v>
      </c>
      <c r="X43" s="200" t="s">
        <v>180</v>
      </c>
      <c r="Y43" s="191" t="str">
        <f>IFERROR(VLOOKUP(X43,TD!$J$51:$K$64,2,0)," ")</f>
        <v>Servicio de apoyo   logístico  en eventos operativos y/o emergencias.</v>
      </c>
      <c r="Z43" s="192" t="str">
        <f>CONCATENATE(X43,"-",Y43)</f>
        <v>12-Servicio de apoyo   logístico  en eventos operativos y/o emergencias.</v>
      </c>
      <c r="AA43" s="200" t="s">
        <v>221</v>
      </c>
      <c r="AB43" s="191" t="str">
        <f>IFERROR(VLOOKUP(AA43,TD!$N$51:$O$66,2,0)," ")</f>
        <v>Servicio de atención a emergencias y desastres</v>
      </c>
      <c r="AC43" s="192" t="str">
        <f>CONCATENATE(AA43,"_",AB43)</f>
        <v>004_Servicio de atención a emergencias y desastres</v>
      </c>
      <c r="AD43" s="192" t="str">
        <f>CONCATENATE(Z43," ",AC43)</f>
        <v>12-Servicio de apoyo   logístico  en eventos operativos y/o emergencias. 004_Servicio de atención a emergencias y desastres</v>
      </c>
      <c r="AE43" s="203" t="str">
        <f>CONCATENATE(U43,V43,W43,X43,AA43)</f>
        <v>O23011745032024025512004</v>
      </c>
      <c r="AF43" s="191" t="str">
        <f>IFERROR(VLOOKUP(AD43,TD!$J$66:$K$89,2,0)," ")</f>
        <v>PM/0131/0112/45030040255</v>
      </c>
      <c r="AG43" s="204" t="s">
        <v>385</v>
      </c>
      <c r="AH43" s="200" t="s">
        <v>193</v>
      </c>
      <c r="AI43" s="225" t="str">
        <f>CONCATENATE(PAA[[#This Row],[Id Interno]],"-",PAA[[#This Row],[tipo de Contrato (TH talento humano - B/S bienes y/o servicios)]],"-",S43,"-",T43,"-",PAA[[#This Row],[Objeto de la contratación]])</f>
        <v>20260937-TH-8173-4--Prestar servicios profesionales para el seguimiento y control en la cadena de suministros e insumos para la atención de emergencias garantizando la entrega oportuna de los bienes y servicios de la Subdirección Logística. SBLG</v>
      </c>
    </row>
    <row r="44" spans="2:35" ht="56" x14ac:dyDescent="0.35">
      <c r="B44" s="193">
        <v>20260938</v>
      </c>
      <c r="C44" s="194" t="s">
        <v>789</v>
      </c>
      <c r="D44" s="193" t="s">
        <v>105</v>
      </c>
      <c r="E44" s="193" t="s">
        <v>363</v>
      </c>
      <c r="F44" s="193" t="s">
        <v>145</v>
      </c>
      <c r="G44" s="211" t="s">
        <v>380</v>
      </c>
      <c r="H44" s="212">
        <v>3</v>
      </c>
      <c r="I44" s="212">
        <v>0</v>
      </c>
      <c r="J44" s="222">
        <v>10800000</v>
      </c>
      <c r="K44" s="199" t="s">
        <v>398</v>
      </c>
      <c r="L44" s="195" t="s">
        <v>157</v>
      </c>
      <c r="M44" s="200" t="s">
        <v>483</v>
      </c>
      <c r="N44" s="193" t="s">
        <v>198</v>
      </c>
      <c r="O44" s="200" t="s">
        <v>890</v>
      </c>
      <c r="P44" s="200" t="s">
        <v>348</v>
      </c>
      <c r="Q44" s="202">
        <v>80111600</v>
      </c>
      <c r="R44" s="200" t="s">
        <v>213</v>
      </c>
      <c r="S44" s="189" t="str">
        <f>MID(PAA[[#This Row],[Meta Proyecto de Inversión]],1,4)</f>
        <v>8173</v>
      </c>
      <c r="T44" s="189" t="str">
        <f>MID(PAA[[#This Row],[Meta Proyecto de Inversión]],6,2)</f>
        <v>4-</v>
      </c>
      <c r="U44" s="203" t="str">
        <f>IFERROR(VLOOKUP(N44,TD!$B$50:$F$54,2,0)," ")</f>
        <v>O230117</v>
      </c>
      <c r="V44" s="203" t="str">
        <f>IFERROR(VLOOKUP(N44,TD!$B$50:$F$54,3,0)," ")</f>
        <v>4503</v>
      </c>
      <c r="W44" s="203">
        <f>IFERROR(VLOOKUP(N44,TD!$B$50:$F$54,4,0)," ")</f>
        <v>20240255</v>
      </c>
      <c r="X44" s="200" t="s">
        <v>180</v>
      </c>
      <c r="Y44" s="191" t="str">
        <f>IFERROR(VLOOKUP(X44,TD!$J$51:$K$64,2,0)," ")</f>
        <v>Servicio de apoyo   logístico  en eventos operativos y/o emergencias.</v>
      </c>
      <c r="Z44" s="192" t="str">
        <f>CONCATENATE(X44,"-",Y44)</f>
        <v>12-Servicio de apoyo   logístico  en eventos operativos y/o emergencias.</v>
      </c>
      <c r="AA44" s="200" t="s">
        <v>221</v>
      </c>
      <c r="AB44" s="191" t="str">
        <f>IFERROR(VLOOKUP(AA44,TD!$N$51:$O$66,2,0)," ")</f>
        <v>Servicio de atención a emergencias y desastres</v>
      </c>
      <c r="AC44" s="192" t="str">
        <f>CONCATENATE(AA44,"_",AB44)</f>
        <v>004_Servicio de atención a emergencias y desastres</v>
      </c>
      <c r="AD44" s="192" t="str">
        <f>CONCATENATE(Z44," ",AC44)</f>
        <v>12-Servicio de apoyo   logístico  en eventos operativos y/o emergencias. 004_Servicio de atención a emergencias y desastres</v>
      </c>
      <c r="AE44" s="203" t="str">
        <f>CONCATENATE(U44,V44,W44,X44,AA44)</f>
        <v>O23011745032024025512004</v>
      </c>
      <c r="AF44" s="191" t="str">
        <f>IFERROR(VLOOKUP(AD44,TD!$J$66:$K$89,2,0)," ")</f>
        <v>PM/0131/0112/45030040255</v>
      </c>
      <c r="AG44" s="204" t="s">
        <v>385</v>
      </c>
      <c r="AH44" s="200" t="s">
        <v>193</v>
      </c>
      <c r="AI44" s="225" t="str">
        <f>CONCATENATE(PAA[[#This Row],[Id Interno]],"-",PAA[[#This Row],[tipo de Contrato (TH talento humano - B/S bienes y/o servicios)]],"-",S44,"-",T44,"-",PAA[[#This Row],[Objeto de la contratación]])</f>
        <v>20260938-TH-8173-4--Prestar servicios de apoyo a la gestión para el seguimiento y control de los suministros y consumibles  necesarios para la oportuna disponibilidad en la atención de emergencias -SBLG</v>
      </c>
    </row>
    <row r="45" spans="2:35" ht="84" x14ac:dyDescent="0.35">
      <c r="B45" s="193">
        <v>20260939</v>
      </c>
      <c r="C45" s="194" t="s">
        <v>860</v>
      </c>
      <c r="D45" s="193" t="s">
        <v>105</v>
      </c>
      <c r="E45" s="193" t="s">
        <v>363</v>
      </c>
      <c r="F45" s="193" t="s">
        <v>145</v>
      </c>
      <c r="G45" s="211" t="s">
        <v>381</v>
      </c>
      <c r="H45" s="212">
        <v>3</v>
      </c>
      <c r="I45" s="212">
        <v>0</v>
      </c>
      <c r="J45" s="222">
        <v>7200000</v>
      </c>
      <c r="K45" s="199" t="s">
        <v>398</v>
      </c>
      <c r="L45" s="195" t="s">
        <v>157</v>
      </c>
      <c r="M45" s="200" t="s">
        <v>483</v>
      </c>
      <c r="N45" s="193" t="s">
        <v>198</v>
      </c>
      <c r="O45" s="200" t="s">
        <v>890</v>
      </c>
      <c r="P45" s="200" t="s">
        <v>348</v>
      </c>
      <c r="Q45" s="202">
        <v>80111600</v>
      </c>
      <c r="R45" s="200" t="s">
        <v>213</v>
      </c>
      <c r="S45" s="189" t="str">
        <f>MID(PAA[[#This Row],[Meta Proyecto de Inversión]],1,4)</f>
        <v>8173</v>
      </c>
      <c r="T45" s="189" t="str">
        <f>MID(PAA[[#This Row],[Meta Proyecto de Inversión]],6,2)</f>
        <v>4-</v>
      </c>
      <c r="U45" s="203" t="str">
        <f>IFERROR(VLOOKUP(N45,TD!$B$50:$F$54,2,0)," ")</f>
        <v>O230117</v>
      </c>
      <c r="V45" s="203" t="str">
        <f>IFERROR(VLOOKUP(N45,TD!$B$50:$F$54,3,0)," ")</f>
        <v>4503</v>
      </c>
      <c r="W45" s="203">
        <f>IFERROR(VLOOKUP(N45,TD!$B$50:$F$54,4,0)," ")</f>
        <v>20240255</v>
      </c>
      <c r="X45" s="200" t="s">
        <v>176</v>
      </c>
      <c r="Y45" s="191" t="str">
        <f>IFERROR(VLOOKUP(X45,TD!$J$51:$K$64,2,0)," ")</f>
        <v>Servicio de mantenimiento, dotación (HEA´s y equipo menor) y adquisición de vehiculos   especializados para la atención de emergencias.</v>
      </c>
      <c r="Z45" s="192" t="str">
        <f>CONCATENATE(X45,"-",Y45)</f>
        <v>09-Servicio de mantenimiento, dotación (HEA´s y equipo menor) y adquisición de vehiculos   especializados para la atención de emergencias.</v>
      </c>
      <c r="AA45" s="200" t="s">
        <v>221</v>
      </c>
      <c r="AB45" s="191" t="str">
        <f>IFERROR(VLOOKUP(AA45,TD!$N$51:$O$66,2,0)," ")</f>
        <v>Servicio de atención a emergencias y desastres</v>
      </c>
      <c r="AC45" s="192" t="str">
        <f>CONCATENATE(AA45,"_",AB45)</f>
        <v>004_Servicio de atención a emergencias y desastres</v>
      </c>
      <c r="AD45" s="192" t="str">
        <f>CONCATENATE(Z45," ",AC45)</f>
        <v>09-Servicio de mantenimiento, dotación (HEA´s y equipo menor) y adquisición de vehiculos   especializados para la atención de emergencias. 004_Servicio de atención a emergencias y desastres</v>
      </c>
      <c r="AE45" s="203" t="str">
        <f>CONCATENATE(U45,V45,W45,X45,AA45)</f>
        <v>O23011745032024025509004</v>
      </c>
      <c r="AF45" s="191" t="str">
        <f>IFERROR(VLOOKUP(AD45,TD!$J$66:$K$89,2,0)," ")</f>
        <v>PM/0131/0109/45030040255</v>
      </c>
      <c r="AG45" s="204" t="s">
        <v>385</v>
      </c>
      <c r="AH45" s="200" t="s">
        <v>193</v>
      </c>
      <c r="AI45" s="225" t="str">
        <f>CONCATENATE(PAA[[#This Row],[Id Interno]],"-",PAA[[#This Row],[tipo de Contrato (TH talento humano - B/S bienes y/o servicios)]],"-",S45,"-",T45,"-",PAA[[#This Row],[Objeto de la contratación]])</f>
        <v>20260939-TH-8173-4--Prestar servicios de apoyo a la gestión en el manejo de las herramientas tecnológicas en diligenciamiento, seguimiento y control de las herramientas de gestión asociadas a la mesa logística de la Subdirección Logística. – SBLG</v>
      </c>
    </row>
    <row r="46" spans="2:35" ht="84" x14ac:dyDescent="0.35">
      <c r="B46" s="193">
        <v>20260940</v>
      </c>
      <c r="C46" s="194" t="s">
        <v>1240</v>
      </c>
      <c r="D46" s="193" t="s">
        <v>105</v>
      </c>
      <c r="E46" s="193" t="s">
        <v>363</v>
      </c>
      <c r="F46" s="193" t="s">
        <v>145</v>
      </c>
      <c r="G46" s="211" t="s">
        <v>380</v>
      </c>
      <c r="H46" s="212">
        <v>4</v>
      </c>
      <c r="I46" s="212">
        <v>0</v>
      </c>
      <c r="J46" s="222">
        <v>13120000</v>
      </c>
      <c r="K46" s="199" t="s">
        <v>398</v>
      </c>
      <c r="L46" s="195" t="s">
        <v>157</v>
      </c>
      <c r="M46" s="200" t="s">
        <v>483</v>
      </c>
      <c r="N46" s="193" t="s">
        <v>198</v>
      </c>
      <c r="O46" s="200" t="s">
        <v>890</v>
      </c>
      <c r="P46" s="200" t="s">
        <v>348</v>
      </c>
      <c r="Q46" s="202">
        <v>80111600</v>
      </c>
      <c r="R46" s="200" t="s">
        <v>213</v>
      </c>
      <c r="S46" s="189" t="str">
        <f>MID(PAA[[#This Row],[Meta Proyecto de Inversión]],1,4)</f>
        <v>8173</v>
      </c>
      <c r="T46" s="189" t="str">
        <f>MID(PAA[[#This Row],[Meta Proyecto de Inversión]],6,2)</f>
        <v>4-</v>
      </c>
      <c r="U46" s="203" t="str">
        <f>IFERROR(VLOOKUP(N46,TD!$B$50:$F$54,2,0)," ")</f>
        <v>O230117</v>
      </c>
      <c r="V46" s="203" t="str">
        <f>IFERROR(VLOOKUP(N46,TD!$B$50:$F$54,3,0)," ")</f>
        <v>4503</v>
      </c>
      <c r="W46" s="203">
        <f>IFERROR(VLOOKUP(N46,TD!$B$50:$F$54,4,0)," ")</f>
        <v>20240255</v>
      </c>
      <c r="X46" s="200" t="s">
        <v>180</v>
      </c>
      <c r="Y46" s="191" t="str">
        <f>IFERROR(VLOOKUP(X46,TD!$J$51:$K$64,2,0)," ")</f>
        <v>Servicio de apoyo   logístico  en eventos operativos y/o emergencias.</v>
      </c>
      <c r="Z46" s="192" t="str">
        <f>CONCATENATE(X46,"-",Y46)</f>
        <v>12-Servicio de apoyo   logístico  en eventos operativos y/o emergencias.</v>
      </c>
      <c r="AA46" s="200" t="s">
        <v>221</v>
      </c>
      <c r="AB46" s="191" t="str">
        <f>IFERROR(VLOOKUP(AA46,TD!$N$51:$O$66,2,0)," ")</f>
        <v>Servicio de atención a emergencias y desastres</v>
      </c>
      <c r="AC46" s="192" t="str">
        <f>CONCATENATE(AA46,"_",AB46)</f>
        <v>004_Servicio de atención a emergencias y desastres</v>
      </c>
      <c r="AD46" s="192" t="str">
        <f>CONCATENATE(Z46," ",AC46)</f>
        <v>12-Servicio de apoyo   logístico  en eventos operativos y/o emergencias. 004_Servicio de atención a emergencias y desastres</v>
      </c>
      <c r="AE46" s="203" t="str">
        <f>CONCATENATE(U46,V46,W46,X46,AA46)</f>
        <v>O23011745032024025512004</v>
      </c>
      <c r="AF46" s="191" t="str">
        <f>IFERROR(VLOOKUP(AD46,TD!$J$66:$K$89,2,0)," ")</f>
        <v>PM/0131/0112/45030040255</v>
      </c>
      <c r="AG46" s="204" t="s">
        <v>385</v>
      </c>
      <c r="AH46" s="200" t="s">
        <v>194</v>
      </c>
      <c r="AI46" s="225" t="str">
        <f>CONCATENATE(PAA[[#This Row],[Id Interno]],"-",PAA[[#This Row],[tipo de Contrato (TH talento humano - B/S bienes y/o servicios)]],"-",S46,"-",T46,"-",PAA[[#This Row],[Objeto de la contratación]])</f>
        <v>20260940-TH-8173-4--Adicion y prorroga al contrato 412-2026 cuyo objeto es: "Prestar servicios de apoyo a la gestión en las actividades de soporte operacional para el desarrollo de las estrategías de la Subdirección Logística. SBLG"</v>
      </c>
    </row>
    <row r="47" spans="2:35" s="56" customFormat="1" ht="56" x14ac:dyDescent="0.35">
      <c r="B47" s="193">
        <v>20260941</v>
      </c>
      <c r="C47" s="194" t="s">
        <v>884</v>
      </c>
      <c r="D47" s="193" t="s">
        <v>105</v>
      </c>
      <c r="E47" s="193" t="s">
        <v>363</v>
      </c>
      <c r="F47" s="193" t="s">
        <v>144</v>
      </c>
      <c r="G47" s="211" t="s">
        <v>381</v>
      </c>
      <c r="H47" s="212">
        <v>3</v>
      </c>
      <c r="I47" s="212">
        <v>0</v>
      </c>
      <c r="J47" s="222">
        <v>15000000</v>
      </c>
      <c r="K47" s="199" t="s">
        <v>398</v>
      </c>
      <c r="L47" s="195" t="s">
        <v>157</v>
      </c>
      <c r="M47" s="200" t="s">
        <v>483</v>
      </c>
      <c r="N47" s="193" t="s">
        <v>198</v>
      </c>
      <c r="O47" s="200" t="s">
        <v>890</v>
      </c>
      <c r="P47" s="200" t="s">
        <v>348</v>
      </c>
      <c r="Q47" s="202">
        <v>80111600</v>
      </c>
      <c r="R47" s="200" t="s">
        <v>213</v>
      </c>
      <c r="S47" s="189" t="str">
        <f>MID(PAA[[#This Row],[Meta Proyecto de Inversión]],1,4)</f>
        <v>8173</v>
      </c>
      <c r="T47" s="189" t="str">
        <f>MID(PAA[[#This Row],[Meta Proyecto de Inversión]],6,2)</f>
        <v>4-</v>
      </c>
      <c r="U47" s="203" t="str">
        <f>IFERROR(VLOOKUP(N47,TD!$B$50:$F$54,2,0)," ")</f>
        <v>O230117</v>
      </c>
      <c r="V47" s="203" t="str">
        <f>IFERROR(VLOOKUP(N47,TD!$B$50:$F$54,3,0)," ")</f>
        <v>4503</v>
      </c>
      <c r="W47" s="203">
        <f>IFERROR(VLOOKUP(N47,TD!$B$50:$F$54,4,0)," ")</f>
        <v>20240255</v>
      </c>
      <c r="X47" s="200" t="s">
        <v>180</v>
      </c>
      <c r="Y47" s="191" t="str">
        <f>IFERROR(VLOOKUP(X47,TD!$J$51:$K$64,2,0)," ")</f>
        <v>Servicio de apoyo   logístico  en eventos operativos y/o emergencias.</v>
      </c>
      <c r="Z47" s="192" t="str">
        <f>CONCATENATE(X47,"-",Y47)</f>
        <v>12-Servicio de apoyo   logístico  en eventos operativos y/o emergencias.</v>
      </c>
      <c r="AA47" s="200" t="s">
        <v>221</v>
      </c>
      <c r="AB47" s="191" t="str">
        <f>IFERROR(VLOOKUP(AA47,TD!$N$51:$O$66,2,0)," ")</f>
        <v>Servicio de atención a emergencias y desastres</v>
      </c>
      <c r="AC47" s="192" t="str">
        <f>CONCATENATE(AA47,"_",AB47)</f>
        <v>004_Servicio de atención a emergencias y desastres</v>
      </c>
      <c r="AD47" s="192" t="str">
        <f>CONCATENATE(Z47," ",AC47)</f>
        <v>12-Servicio de apoyo   logístico  en eventos operativos y/o emergencias. 004_Servicio de atención a emergencias y desastres</v>
      </c>
      <c r="AE47" s="203" t="str">
        <f>CONCATENATE(U47,V47,W47,X47,AA47)</f>
        <v>O23011745032024025512004</v>
      </c>
      <c r="AF47" s="191" t="str">
        <f>IFERROR(VLOOKUP(AD47,TD!$J$66:$K$89,2,0)," ")</f>
        <v>PM/0131/0112/45030040255</v>
      </c>
      <c r="AG47" s="204" t="s">
        <v>385</v>
      </c>
      <c r="AH47" s="200" t="s">
        <v>193</v>
      </c>
      <c r="AI47" s="225" t="str">
        <f>CONCATENATE(PAA[[#This Row],[Id Interno]],"-",PAA[[#This Row],[tipo de Contrato (TH talento humano - B/S bienes y/o servicios)]],"-",S47,"-",T47,"-",PAA[[#This Row],[Objeto de la contratación]])</f>
        <v>20260941-TH-8173-4--Prestación de servicios profesionales de carácter jurídico para apoyar la gestión administrativa y la adquisición de bienes y servicios para el desarrollo de las estrategias de la Subdirección Logística. -SBLG</v>
      </c>
    </row>
    <row r="48" spans="2:35" ht="56" x14ac:dyDescent="0.35">
      <c r="B48" s="193">
        <v>20260942</v>
      </c>
      <c r="C48" s="190" t="s">
        <v>785</v>
      </c>
      <c r="D48" s="193" t="s">
        <v>105</v>
      </c>
      <c r="E48" s="193" t="s">
        <v>363</v>
      </c>
      <c r="F48" s="193" t="s">
        <v>145</v>
      </c>
      <c r="G48" s="211" t="s">
        <v>381</v>
      </c>
      <c r="H48" s="212">
        <v>3</v>
      </c>
      <c r="I48" s="212">
        <v>0</v>
      </c>
      <c r="J48" s="222">
        <v>10500000</v>
      </c>
      <c r="K48" s="199" t="s">
        <v>398</v>
      </c>
      <c r="L48" s="195" t="s">
        <v>157</v>
      </c>
      <c r="M48" s="200" t="s">
        <v>483</v>
      </c>
      <c r="N48" s="193" t="s">
        <v>198</v>
      </c>
      <c r="O48" s="200" t="s">
        <v>890</v>
      </c>
      <c r="P48" s="200" t="s">
        <v>348</v>
      </c>
      <c r="Q48" s="202">
        <v>80111600</v>
      </c>
      <c r="R48" s="200" t="s">
        <v>213</v>
      </c>
      <c r="S48" s="189" t="str">
        <f>MID(PAA[[#This Row],[Meta Proyecto de Inversión]],1,4)</f>
        <v>8173</v>
      </c>
      <c r="T48" s="189" t="str">
        <f>MID(PAA[[#This Row],[Meta Proyecto de Inversión]],6,2)</f>
        <v>4-</v>
      </c>
      <c r="U48" s="203" t="str">
        <f>IFERROR(VLOOKUP(N48,TD!$B$50:$F$54,2,0)," ")</f>
        <v>O230117</v>
      </c>
      <c r="V48" s="203" t="str">
        <f>IFERROR(VLOOKUP(N48,TD!$B$50:$F$54,3,0)," ")</f>
        <v>4503</v>
      </c>
      <c r="W48" s="203">
        <f>IFERROR(VLOOKUP(N48,TD!$B$50:$F$54,4,0)," ")</f>
        <v>20240255</v>
      </c>
      <c r="X48" s="200" t="s">
        <v>180</v>
      </c>
      <c r="Y48" s="191" t="str">
        <f>IFERROR(VLOOKUP(X48,TD!$J$51:$K$64,2,0)," ")</f>
        <v>Servicio de apoyo   logístico  en eventos operativos y/o emergencias.</v>
      </c>
      <c r="Z48" s="192" t="str">
        <f>CONCATENATE(X48,"-",Y48)</f>
        <v>12-Servicio de apoyo   logístico  en eventos operativos y/o emergencias.</v>
      </c>
      <c r="AA48" s="200" t="s">
        <v>221</v>
      </c>
      <c r="AB48" s="191" t="str">
        <f>IFERROR(VLOOKUP(AA48,TD!$N$51:$O$66,2,0)," ")</f>
        <v>Servicio de atención a emergencias y desastres</v>
      </c>
      <c r="AC48" s="192" t="str">
        <f>CONCATENATE(AA48,"_",AB48)</f>
        <v>004_Servicio de atención a emergencias y desastres</v>
      </c>
      <c r="AD48" s="192" t="str">
        <f>CONCATENATE(Z48," ",AC48)</f>
        <v>12-Servicio de apoyo   logístico  en eventos operativos y/o emergencias. 004_Servicio de atención a emergencias y desastres</v>
      </c>
      <c r="AE48" s="203" t="str">
        <f>CONCATENATE(U48,V48,W48,X48,AA48)</f>
        <v>O23011745032024025512004</v>
      </c>
      <c r="AF48" s="191" t="str">
        <f>IFERROR(VLOOKUP(AD48,TD!$J$66:$K$89,2,0)," ")</f>
        <v>PM/0131/0112/45030040255</v>
      </c>
      <c r="AG48" s="204" t="s">
        <v>385</v>
      </c>
      <c r="AH48" s="200" t="s">
        <v>193</v>
      </c>
      <c r="AI48" s="225" t="str">
        <f>CONCATENATE(PAA[[#This Row],[Id Interno]],"-",PAA[[#This Row],[tipo de Contrato (TH talento humano - B/S bienes y/o servicios)]],"-",S48,"-",T48,"-",PAA[[#This Row],[Objeto de la contratación]])</f>
        <v>20260942-TH-8173-4--Prestar servicios como conductor para apoyar en la gestiónes tecnicas y operativas para la Subdirección Logistica- SBLG.</v>
      </c>
    </row>
    <row r="49" spans="2:35" ht="56" x14ac:dyDescent="0.35">
      <c r="B49" s="193">
        <v>20260943</v>
      </c>
      <c r="C49" s="194" t="s">
        <v>779</v>
      </c>
      <c r="D49" s="193" t="s">
        <v>105</v>
      </c>
      <c r="E49" s="193" t="s">
        <v>363</v>
      </c>
      <c r="F49" s="193" t="s">
        <v>144</v>
      </c>
      <c r="G49" s="211" t="s">
        <v>381</v>
      </c>
      <c r="H49" s="212">
        <v>2</v>
      </c>
      <c r="I49" s="212">
        <v>15</v>
      </c>
      <c r="J49" s="222">
        <v>18750000</v>
      </c>
      <c r="K49" s="199" t="s">
        <v>398</v>
      </c>
      <c r="L49" s="195" t="s">
        <v>157</v>
      </c>
      <c r="M49" s="200" t="s">
        <v>483</v>
      </c>
      <c r="N49" s="193" t="s">
        <v>198</v>
      </c>
      <c r="O49" s="200" t="s">
        <v>890</v>
      </c>
      <c r="P49" s="200" t="s">
        <v>348</v>
      </c>
      <c r="Q49" s="202">
        <v>80111600</v>
      </c>
      <c r="R49" s="200" t="s">
        <v>213</v>
      </c>
      <c r="S49" s="189" t="str">
        <f>MID(PAA[[#This Row],[Meta Proyecto de Inversión]],1,4)</f>
        <v>8173</v>
      </c>
      <c r="T49" s="189" t="str">
        <f>MID(PAA[[#This Row],[Meta Proyecto de Inversión]],6,2)</f>
        <v>4-</v>
      </c>
      <c r="U49" s="203" t="str">
        <f>IFERROR(VLOOKUP(N49,TD!$B$50:$F$54,2,0)," ")</f>
        <v>O230117</v>
      </c>
      <c r="V49" s="203" t="str">
        <f>IFERROR(VLOOKUP(N49,TD!$B$50:$F$54,3,0)," ")</f>
        <v>4503</v>
      </c>
      <c r="W49" s="203">
        <f>IFERROR(VLOOKUP(N49,TD!$B$50:$F$54,4,0)," ")</f>
        <v>20240255</v>
      </c>
      <c r="X49" s="200" t="s">
        <v>176</v>
      </c>
      <c r="Y49" s="191" t="str">
        <f>IFERROR(VLOOKUP(X49,TD!$J$51:$K$64,2,0)," ")</f>
        <v>Servicio de mantenimiento, dotación (HEA´s y equipo menor) y adquisición de vehiculos   especializados para la atención de emergencias.</v>
      </c>
      <c r="Z49" s="192" t="str">
        <f>CONCATENATE(X49,"-",Y49)</f>
        <v>09-Servicio de mantenimiento, dotación (HEA´s y equipo menor) y adquisición de vehiculos   especializados para la atención de emergencias.</v>
      </c>
      <c r="AA49" s="200" t="s">
        <v>221</v>
      </c>
      <c r="AB49" s="191" t="str">
        <f>IFERROR(VLOOKUP(AA49,TD!$N$51:$O$66,2,0)," ")</f>
        <v>Servicio de atención a emergencias y desastres</v>
      </c>
      <c r="AC49" s="192" t="str">
        <f>CONCATENATE(AA49,"_",AB49)</f>
        <v>004_Servicio de atención a emergencias y desastres</v>
      </c>
      <c r="AD49" s="192" t="str">
        <f>CONCATENATE(Z49," ",AC49)</f>
        <v>09-Servicio de mantenimiento, dotación (HEA´s y equipo menor) y adquisición de vehiculos   especializados para la atención de emergencias. 004_Servicio de atención a emergencias y desastres</v>
      </c>
      <c r="AE49" s="203" t="str">
        <f>CONCATENATE(U49,V49,W49,X49,AA49)</f>
        <v>O23011745032024025509004</v>
      </c>
      <c r="AF49" s="191" t="str">
        <f>IFERROR(VLOOKUP(AD49,TD!$J$66:$K$89,2,0)," ")</f>
        <v>PM/0131/0109/45030040255</v>
      </c>
      <c r="AG49" s="204" t="s">
        <v>385</v>
      </c>
      <c r="AH49" s="200" t="s">
        <v>194</v>
      </c>
      <c r="AI49" s="225" t="str">
        <f>CONCATENATE(PAA[[#This Row],[Id Interno]],"-",PAA[[#This Row],[tipo de Contrato (TH talento humano - B/S bienes y/o servicios)]],"-",S49,"-",T49,"-",PAA[[#This Row],[Objeto de la contratación]])</f>
        <v>20260943-TH-8173-4--Prestación de servicios profesionales en la gestión, seguimiento y control administrativo, financiero, presupuestal y contractual del proceso de mantenimiento del parque automotor a cargo de la Subdirección Logística - SBLG.</v>
      </c>
    </row>
    <row r="50" spans="2:35" ht="56" x14ac:dyDescent="0.35">
      <c r="B50" s="193">
        <v>20260944</v>
      </c>
      <c r="C50" s="190" t="s">
        <v>792</v>
      </c>
      <c r="D50" s="193" t="s">
        <v>105</v>
      </c>
      <c r="E50" s="193" t="s">
        <v>363</v>
      </c>
      <c r="F50" s="193" t="s">
        <v>145</v>
      </c>
      <c r="G50" s="211" t="s">
        <v>382</v>
      </c>
      <c r="H50" s="212">
        <v>2</v>
      </c>
      <c r="I50" s="212">
        <v>0</v>
      </c>
      <c r="J50" s="222">
        <v>7200000</v>
      </c>
      <c r="K50" s="199" t="s">
        <v>398</v>
      </c>
      <c r="L50" s="195" t="s">
        <v>157</v>
      </c>
      <c r="M50" s="200" t="s">
        <v>483</v>
      </c>
      <c r="N50" s="193" t="s">
        <v>198</v>
      </c>
      <c r="O50" s="200" t="s">
        <v>890</v>
      </c>
      <c r="P50" s="200" t="s">
        <v>348</v>
      </c>
      <c r="Q50" s="202">
        <v>80111600</v>
      </c>
      <c r="R50" s="200" t="s">
        <v>213</v>
      </c>
      <c r="S50" s="189" t="str">
        <f>MID(PAA[[#This Row],[Meta Proyecto de Inversión]],1,4)</f>
        <v>8173</v>
      </c>
      <c r="T50" s="189" t="str">
        <f>MID(PAA[[#This Row],[Meta Proyecto de Inversión]],6,2)</f>
        <v>4-</v>
      </c>
      <c r="U50" s="203" t="str">
        <f>IFERROR(VLOOKUP(N50,TD!$B$50:$F$54,2,0)," ")</f>
        <v>O230117</v>
      </c>
      <c r="V50" s="203" t="str">
        <f>IFERROR(VLOOKUP(N50,TD!$B$50:$F$54,3,0)," ")</f>
        <v>4503</v>
      </c>
      <c r="W50" s="203">
        <f>IFERROR(VLOOKUP(N50,TD!$B$50:$F$54,4,0)," ")</f>
        <v>20240255</v>
      </c>
      <c r="X50" s="200" t="s">
        <v>176</v>
      </c>
      <c r="Y50" s="191" t="str">
        <f>IFERROR(VLOOKUP(X50,TD!$J$51:$K$64,2,0)," ")</f>
        <v>Servicio de mantenimiento, dotación (HEA´s y equipo menor) y adquisición de vehiculos   especializados para la atención de emergencias.</v>
      </c>
      <c r="Z50" s="192" t="str">
        <f>CONCATENATE(X50,"-",Y50)</f>
        <v>09-Servicio de mantenimiento, dotación (HEA´s y equipo menor) y adquisición de vehiculos   especializados para la atención de emergencias.</v>
      </c>
      <c r="AA50" s="200" t="s">
        <v>221</v>
      </c>
      <c r="AB50" s="191" t="str">
        <f>IFERROR(VLOOKUP(AA50,TD!$N$51:$O$66,2,0)," ")</f>
        <v>Servicio de atención a emergencias y desastres</v>
      </c>
      <c r="AC50" s="192" t="str">
        <f>CONCATENATE(AA50,"_",AB50)</f>
        <v>004_Servicio de atención a emergencias y desastres</v>
      </c>
      <c r="AD50" s="192" t="str">
        <f>CONCATENATE(Z50," ",AC50)</f>
        <v>09-Servicio de mantenimiento, dotación (HEA´s y equipo menor) y adquisición de vehiculos   especializados para la atención de emergencias. 004_Servicio de atención a emergencias y desastres</v>
      </c>
      <c r="AE50" s="203" t="str">
        <f>CONCATENATE(U50,V50,W50,X50,AA50)</f>
        <v>O23011745032024025509004</v>
      </c>
      <c r="AF50" s="191" t="str">
        <f>IFERROR(VLOOKUP(AD50,TD!$J$66:$K$89,2,0)," ")</f>
        <v>PM/0131/0109/45030040255</v>
      </c>
      <c r="AG50" s="204" t="s">
        <v>385</v>
      </c>
      <c r="AH50" s="200" t="s">
        <v>193</v>
      </c>
      <c r="AI50" s="225" t="str">
        <f>CONCATENATE(PAA[[#This Row],[Id Interno]],"-",PAA[[#This Row],[tipo de Contrato (TH talento humano - B/S bienes y/o servicios)]],"-",S50,"-",T50,"-",PAA[[#This Row],[Objeto de la contratación]])</f>
        <v>20260944-TH-8173-4--Prestar servicio de apoyo a la gestión para asistir a la Subdirección Logística en el seguimiento técnico y administrativo de los mantenimientos minimos requeridos en la Subdirección Logística - SBLG</v>
      </c>
    </row>
    <row r="51" spans="2:35" ht="56" x14ac:dyDescent="0.35">
      <c r="B51" s="193">
        <v>20260945</v>
      </c>
      <c r="C51" s="194" t="s">
        <v>626</v>
      </c>
      <c r="D51" s="193" t="s">
        <v>105</v>
      </c>
      <c r="E51" s="193" t="s">
        <v>363</v>
      </c>
      <c r="F51" s="193" t="s">
        <v>145</v>
      </c>
      <c r="G51" s="211" t="s">
        <v>382</v>
      </c>
      <c r="H51" s="212">
        <v>5</v>
      </c>
      <c r="I51" s="212">
        <v>0</v>
      </c>
      <c r="J51" s="198">
        <v>6560000</v>
      </c>
      <c r="K51" s="199" t="s">
        <v>398</v>
      </c>
      <c r="L51" s="195" t="s">
        <v>157</v>
      </c>
      <c r="M51" s="200" t="s">
        <v>483</v>
      </c>
      <c r="N51" s="193" t="s">
        <v>198</v>
      </c>
      <c r="O51" s="200" t="s">
        <v>890</v>
      </c>
      <c r="P51" s="200" t="s">
        <v>348</v>
      </c>
      <c r="Q51" s="202">
        <v>80111600</v>
      </c>
      <c r="R51" s="200" t="s">
        <v>213</v>
      </c>
      <c r="S51" s="189" t="str">
        <f>MID(PAA[[#This Row],[Meta Proyecto de Inversión]],1,4)</f>
        <v>8173</v>
      </c>
      <c r="T51" s="189" t="str">
        <f>MID(PAA[[#This Row],[Meta Proyecto de Inversión]],6,2)</f>
        <v>4-</v>
      </c>
      <c r="U51" s="203" t="str">
        <f>IFERROR(VLOOKUP(N51,TD!$B$50:$F$54,2,0)," ")</f>
        <v>O230117</v>
      </c>
      <c r="V51" s="203" t="str">
        <f>IFERROR(VLOOKUP(N51,TD!$B$50:$F$54,3,0)," ")</f>
        <v>4503</v>
      </c>
      <c r="W51" s="203">
        <f>IFERROR(VLOOKUP(N51,TD!$B$50:$F$54,4,0)," ")</f>
        <v>20240255</v>
      </c>
      <c r="X51" s="200" t="s">
        <v>180</v>
      </c>
      <c r="Y51" s="191" t="str">
        <f>IFERROR(VLOOKUP(X51,TD!$J$51:$K$64,2,0)," ")</f>
        <v>Servicio de apoyo   logístico  en eventos operativos y/o emergencias.</v>
      </c>
      <c r="Z51" s="192" t="str">
        <f>CONCATENATE(X51,"-",Y51)</f>
        <v>12-Servicio de apoyo   logístico  en eventos operativos y/o emergencias.</v>
      </c>
      <c r="AA51" s="200" t="s">
        <v>221</v>
      </c>
      <c r="AB51" s="191" t="str">
        <f>IFERROR(VLOOKUP(AA51,TD!$N$51:$O$66,2,0)," ")</f>
        <v>Servicio de atención a emergencias y desastres</v>
      </c>
      <c r="AC51" s="192" t="str">
        <f>CONCATENATE(AA51,"_",AB51)</f>
        <v>004_Servicio de atención a emergencias y desastres</v>
      </c>
      <c r="AD51" s="192" t="str">
        <f>CONCATENATE(Z51," ",AC51)</f>
        <v>12-Servicio de apoyo   logístico  en eventos operativos y/o emergencias. 004_Servicio de atención a emergencias y desastres</v>
      </c>
      <c r="AE51" s="203" t="str">
        <f>CONCATENATE(U51,V51,W51,X51,AA51)</f>
        <v>O23011745032024025512004</v>
      </c>
      <c r="AF51" s="191" t="str">
        <f>IFERROR(VLOOKUP(AD51,TD!$J$66:$K$89,2,0)," ")</f>
        <v>PM/0131/0112/45030040255</v>
      </c>
      <c r="AG51" s="204" t="s">
        <v>385</v>
      </c>
      <c r="AH51" s="200" t="s">
        <v>193</v>
      </c>
      <c r="AI51" s="225" t="str">
        <f>CONCATENATE(PAA[[#This Row],[Id Interno]],"-",PAA[[#This Row],[tipo de Contrato (TH talento humano - B/S bienes y/o servicios)]],"-",S51,"-",T51,"-",PAA[[#This Row],[Objeto de la contratación]])</f>
        <v>20260945-TH-8173-4--Prestar servicios de apoyo a la gestión en las actividades de soporte operacional para el desarrollo de las estrategías de la Subdirección Logística. SBLG</v>
      </c>
    </row>
    <row r="52" spans="2:35" ht="84" x14ac:dyDescent="0.35">
      <c r="B52" s="193">
        <v>20260946</v>
      </c>
      <c r="C52" s="194" t="s">
        <v>794</v>
      </c>
      <c r="D52" s="193" t="s">
        <v>105</v>
      </c>
      <c r="E52" s="193" t="s">
        <v>363</v>
      </c>
      <c r="F52" s="193" t="s">
        <v>144</v>
      </c>
      <c r="G52" s="211" t="s">
        <v>382</v>
      </c>
      <c r="H52" s="212">
        <v>2</v>
      </c>
      <c r="I52" s="212">
        <v>0</v>
      </c>
      <c r="J52" s="198">
        <v>16000000</v>
      </c>
      <c r="K52" s="199" t="s">
        <v>398</v>
      </c>
      <c r="L52" s="195" t="s">
        <v>157</v>
      </c>
      <c r="M52" s="200" t="s">
        <v>483</v>
      </c>
      <c r="N52" s="193" t="s">
        <v>198</v>
      </c>
      <c r="O52" s="200" t="s">
        <v>890</v>
      </c>
      <c r="P52" s="200" t="s">
        <v>348</v>
      </c>
      <c r="Q52" s="202">
        <v>80111600</v>
      </c>
      <c r="R52" s="200" t="s">
        <v>213</v>
      </c>
      <c r="S52" s="189" t="str">
        <f>MID(PAA[[#This Row],[Meta Proyecto de Inversión]],1,4)</f>
        <v>8173</v>
      </c>
      <c r="T52" s="189" t="str">
        <f>MID(PAA[[#This Row],[Meta Proyecto de Inversión]],6,2)</f>
        <v>4-</v>
      </c>
      <c r="U52" s="203" t="str">
        <f>IFERROR(VLOOKUP(N52,TD!$B$50:$F$54,2,0)," ")</f>
        <v>O230117</v>
      </c>
      <c r="V52" s="203" t="str">
        <f>IFERROR(VLOOKUP(N52,TD!$B$50:$F$54,3,0)," ")</f>
        <v>4503</v>
      </c>
      <c r="W52" s="203">
        <f>IFERROR(VLOOKUP(N52,TD!$B$50:$F$54,4,0)," ")</f>
        <v>20240255</v>
      </c>
      <c r="X52" s="200" t="s">
        <v>180</v>
      </c>
      <c r="Y52" s="191" t="str">
        <f>IFERROR(VLOOKUP(X52,TD!$J$51:$K$64,2,0)," ")</f>
        <v>Servicio de apoyo   logístico  en eventos operativos y/o emergencias.</v>
      </c>
      <c r="Z52" s="192" t="str">
        <f>CONCATENATE(X52,"-",Y52)</f>
        <v>12-Servicio de apoyo   logístico  en eventos operativos y/o emergencias.</v>
      </c>
      <c r="AA52" s="200" t="s">
        <v>221</v>
      </c>
      <c r="AB52" s="191" t="str">
        <f>IFERROR(VLOOKUP(AA52,TD!$N$51:$O$66,2,0)," ")</f>
        <v>Servicio de atención a emergencias y desastres</v>
      </c>
      <c r="AC52" s="192" t="str">
        <f>CONCATENATE(AA52,"_",AB52)</f>
        <v>004_Servicio de atención a emergencias y desastres</v>
      </c>
      <c r="AD52" s="192" t="str">
        <f>CONCATENATE(Z52," ",AC52)</f>
        <v>12-Servicio de apoyo   logístico  en eventos operativos y/o emergencias. 004_Servicio de atención a emergencias y desastres</v>
      </c>
      <c r="AE52" s="203" t="str">
        <f>CONCATENATE(U52,V52,W52,X52,AA52)</f>
        <v>O23011745032024025512004</v>
      </c>
      <c r="AF52" s="191" t="str">
        <f>IFERROR(VLOOKUP(AD52,TD!$J$66:$K$89,2,0)," ")</f>
        <v>PM/0131/0112/45030040255</v>
      </c>
      <c r="AG52" s="204" t="s">
        <v>385</v>
      </c>
      <c r="AH52" s="200" t="s">
        <v>193</v>
      </c>
      <c r="AI52" s="225" t="str">
        <f>CONCATENATE(PAA[[#This Row],[Id Interno]],"-",PAA[[#This Row],[tipo de Contrato (TH talento humano - B/S bienes y/o servicios)]],"-",S52,"-",T52,"-",PAA[[#This Row],[Objeto de la contratación]])</f>
        <v>20260946-TH-8173-4--Prestación de servicios profesionales para realizar el seguimiento, verificación y asignación de las solicitudes recepcionadas atraves de las herramientas tecnológicas  asociadas a la Subdirección Logística - SBLG</v>
      </c>
    </row>
    <row r="53" spans="2:35" ht="84" x14ac:dyDescent="0.35">
      <c r="B53" s="193">
        <v>20260947</v>
      </c>
      <c r="C53" s="194" t="s">
        <v>791</v>
      </c>
      <c r="D53" s="193" t="s">
        <v>105</v>
      </c>
      <c r="E53" s="193" t="s">
        <v>363</v>
      </c>
      <c r="F53" s="193" t="s">
        <v>144</v>
      </c>
      <c r="G53" s="211" t="s">
        <v>382</v>
      </c>
      <c r="H53" s="212">
        <v>2</v>
      </c>
      <c r="I53" s="212">
        <v>0</v>
      </c>
      <c r="J53" s="198">
        <v>13000000</v>
      </c>
      <c r="K53" s="199" t="s">
        <v>398</v>
      </c>
      <c r="L53" s="195" t="s">
        <v>157</v>
      </c>
      <c r="M53" s="200" t="s">
        <v>483</v>
      </c>
      <c r="N53" s="193" t="s">
        <v>198</v>
      </c>
      <c r="O53" s="200" t="s">
        <v>890</v>
      </c>
      <c r="P53" s="200" t="s">
        <v>348</v>
      </c>
      <c r="Q53" s="202">
        <v>80111600</v>
      </c>
      <c r="R53" s="200" t="s">
        <v>213</v>
      </c>
      <c r="S53" s="189" t="str">
        <f>MID(PAA[[#This Row],[Meta Proyecto de Inversión]],1,4)</f>
        <v>8173</v>
      </c>
      <c r="T53" s="189" t="str">
        <f>MID(PAA[[#This Row],[Meta Proyecto de Inversión]],6,2)</f>
        <v>4-</v>
      </c>
      <c r="U53" s="203" t="str">
        <f>IFERROR(VLOOKUP(N53,TD!$B$50:$F$54,2,0)," ")</f>
        <v>O230117</v>
      </c>
      <c r="V53" s="203" t="str">
        <f>IFERROR(VLOOKUP(N53,TD!$B$50:$F$54,3,0)," ")</f>
        <v>4503</v>
      </c>
      <c r="W53" s="203">
        <f>IFERROR(VLOOKUP(N53,TD!$B$50:$F$54,4,0)," ")</f>
        <v>20240255</v>
      </c>
      <c r="X53" s="200" t="s">
        <v>180</v>
      </c>
      <c r="Y53" s="191" t="str">
        <f>IFERROR(VLOOKUP(X53,TD!$J$51:$K$64,2,0)," ")</f>
        <v>Servicio de apoyo   logístico  en eventos operativos y/o emergencias.</v>
      </c>
      <c r="Z53" s="192" t="str">
        <f>CONCATENATE(X53,"-",Y53)</f>
        <v>12-Servicio de apoyo   logístico  en eventos operativos y/o emergencias.</v>
      </c>
      <c r="AA53" s="200" t="s">
        <v>221</v>
      </c>
      <c r="AB53" s="191" t="str">
        <f>IFERROR(VLOOKUP(AA53,TD!$N$51:$O$66,2,0)," ")</f>
        <v>Servicio de atención a emergencias y desastres</v>
      </c>
      <c r="AC53" s="192" t="str">
        <f>CONCATENATE(AA53,"_",AB53)</f>
        <v>004_Servicio de atención a emergencias y desastres</v>
      </c>
      <c r="AD53" s="192" t="str">
        <f>CONCATENATE(Z53," ",AC53)</f>
        <v>12-Servicio de apoyo   logístico  en eventos operativos y/o emergencias. 004_Servicio de atención a emergencias y desastres</v>
      </c>
      <c r="AE53" s="203" t="str">
        <f>CONCATENATE(U53,V53,W53,X53,AA53)</f>
        <v>O23011745032024025512004</v>
      </c>
      <c r="AF53" s="191" t="str">
        <f>IFERROR(VLOOKUP(AD53,TD!$J$66:$K$89,2,0)," ")</f>
        <v>PM/0131/0112/45030040255</v>
      </c>
      <c r="AG53" s="204" t="s">
        <v>385</v>
      </c>
      <c r="AH53" s="200" t="s">
        <v>193</v>
      </c>
      <c r="AI53" s="225" t="str">
        <f>CONCATENATE(PAA[[#This Row],[Id Interno]],"-",PAA[[#This Row],[tipo de Contrato (TH talento humano - B/S bienes y/o servicios)]],"-",S53,"-",T53,"-",PAA[[#This Row],[Objeto de la contratación]])</f>
        <v>20260947-TH-8173-4--Prestar servicios profesionales para el seguimiento administrativo, financiero y de control en la cadena de suministros e insumos en la atención de emergencias garantizando la entrega de los bienes y servicios de la Subdirección Logística. SBLG</v>
      </c>
    </row>
    <row r="54" spans="2:35" ht="56" x14ac:dyDescent="0.35">
      <c r="B54" s="193">
        <v>20260948</v>
      </c>
      <c r="C54" s="194" t="s">
        <v>622</v>
      </c>
      <c r="D54" s="193" t="s">
        <v>105</v>
      </c>
      <c r="E54" s="193" t="s">
        <v>363</v>
      </c>
      <c r="F54" s="193" t="s">
        <v>144</v>
      </c>
      <c r="G54" s="211" t="s">
        <v>382</v>
      </c>
      <c r="H54" s="212">
        <v>2</v>
      </c>
      <c r="I54" s="212">
        <v>0</v>
      </c>
      <c r="J54" s="198">
        <v>9000000</v>
      </c>
      <c r="K54" s="199" t="s">
        <v>398</v>
      </c>
      <c r="L54" s="195" t="s">
        <v>157</v>
      </c>
      <c r="M54" s="200" t="s">
        <v>483</v>
      </c>
      <c r="N54" s="193" t="s">
        <v>198</v>
      </c>
      <c r="O54" s="200" t="s">
        <v>890</v>
      </c>
      <c r="P54" s="200" t="s">
        <v>348</v>
      </c>
      <c r="Q54" s="202">
        <v>80111600</v>
      </c>
      <c r="R54" s="200" t="s">
        <v>213</v>
      </c>
      <c r="S54" s="189" t="str">
        <f>MID(PAA[[#This Row],[Meta Proyecto de Inversión]],1,4)</f>
        <v>8173</v>
      </c>
      <c r="T54" s="189" t="str">
        <f>MID(PAA[[#This Row],[Meta Proyecto de Inversión]],6,2)</f>
        <v>4-</v>
      </c>
      <c r="U54" s="203" t="str">
        <f>IFERROR(VLOOKUP(N54,TD!$B$50:$F$54,2,0)," ")</f>
        <v>O230117</v>
      </c>
      <c r="V54" s="203" t="str">
        <f>IFERROR(VLOOKUP(N54,TD!$B$50:$F$54,3,0)," ")</f>
        <v>4503</v>
      </c>
      <c r="W54" s="203">
        <f>IFERROR(VLOOKUP(N54,TD!$B$50:$F$54,4,0)," ")</f>
        <v>20240255</v>
      </c>
      <c r="X54" s="200" t="s">
        <v>180</v>
      </c>
      <c r="Y54" s="191" t="str">
        <f>IFERROR(VLOOKUP(X54,TD!$J$51:$K$64,2,0)," ")</f>
        <v>Servicio de apoyo   logístico  en eventos operativos y/o emergencias.</v>
      </c>
      <c r="Z54" s="192" t="str">
        <f>CONCATENATE(X54,"-",Y54)</f>
        <v>12-Servicio de apoyo   logístico  en eventos operativos y/o emergencias.</v>
      </c>
      <c r="AA54" s="200" t="s">
        <v>221</v>
      </c>
      <c r="AB54" s="191" t="str">
        <f>IFERROR(VLOOKUP(AA54,TD!$N$51:$O$66,2,0)," ")</f>
        <v>Servicio de atención a emergencias y desastres</v>
      </c>
      <c r="AC54" s="192" t="str">
        <f>CONCATENATE(AA54,"_",AB54)</f>
        <v>004_Servicio de atención a emergencias y desastres</v>
      </c>
      <c r="AD54" s="192" t="str">
        <f>CONCATENATE(Z54," ",AC54)</f>
        <v>12-Servicio de apoyo   logístico  en eventos operativos y/o emergencias. 004_Servicio de atención a emergencias y desastres</v>
      </c>
      <c r="AE54" s="203" t="str">
        <f>CONCATENATE(U54,V54,W54,X54,AA54)</f>
        <v>O23011745032024025512004</v>
      </c>
      <c r="AF54" s="191" t="str">
        <f>IFERROR(VLOOKUP(AD54,TD!$J$66:$K$89,2,0)," ")</f>
        <v>PM/0131/0112/45030040255</v>
      </c>
      <c r="AG54" s="204" t="s">
        <v>385</v>
      </c>
      <c r="AH54" s="200" t="s">
        <v>193</v>
      </c>
      <c r="AI54" s="225" t="str">
        <f>CONCATENATE(PAA[[#This Row],[Id Interno]],"-",PAA[[#This Row],[tipo de Contrato (TH talento humano - B/S bienes y/o servicios)]],"-",S54,"-",T54,"-",PAA[[#This Row],[Objeto de la contratación]])</f>
        <v>20260948-TH-8173-4--Prestar los servicios profesionales para la gestión, financiera de los proyectos y procesos para el fortalecimiento de las estrategías de la Subdirección Logística - SBLG.</v>
      </c>
    </row>
    <row r="55" spans="2:35" ht="70" x14ac:dyDescent="0.35">
      <c r="B55" s="193">
        <v>20260949</v>
      </c>
      <c r="C55" s="194" t="s">
        <v>781</v>
      </c>
      <c r="D55" s="193" t="s">
        <v>105</v>
      </c>
      <c r="E55" s="193" t="s">
        <v>363</v>
      </c>
      <c r="F55" s="193" t="s">
        <v>145</v>
      </c>
      <c r="G55" s="211" t="s">
        <v>382</v>
      </c>
      <c r="H55" s="212">
        <v>2</v>
      </c>
      <c r="I55" s="212">
        <v>0</v>
      </c>
      <c r="J55" s="198">
        <v>7200000</v>
      </c>
      <c r="K55" s="199" t="s">
        <v>398</v>
      </c>
      <c r="L55" s="195" t="s">
        <v>157</v>
      </c>
      <c r="M55" s="200" t="s">
        <v>483</v>
      </c>
      <c r="N55" s="193" t="s">
        <v>198</v>
      </c>
      <c r="O55" s="200" t="s">
        <v>890</v>
      </c>
      <c r="P55" s="200" t="s">
        <v>348</v>
      </c>
      <c r="Q55" s="202">
        <v>80111600</v>
      </c>
      <c r="R55" s="200" t="s">
        <v>213</v>
      </c>
      <c r="S55" s="189" t="str">
        <f>MID(PAA[[#This Row],[Meta Proyecto de Inversión]],1,4)</f>
        <v>8173</v>
      </c>
      <c r="T55" s="189" t="str">
        <f>MID(PAA[[#This Row],[Meta Proyecto de Inversión]],6,2)</f>
        <v>4-</v>
      </c>
      <c r="U55" s="203" t="str">
        <f>IFERROR(VLOOKUP(N55,TD!$B$50:$F$54,2,0)," ")</f>
        <v>O230117</v>
      </c>
      <c r="V55" s="203" t="str">
        <f>IFERROR(VLOOKUP(N55,TD!$B$50:$F$54,3,0)," ")</f>
        <v>4503</v>
      </c>
      <c r="W55" s="203">
        <f>IFERROR(VLOOKUP(N55,TD!$B$50:$F$54,4,0)," ")</f>
        <v>20240255</v>
      </c>
      <c r="X55" s="200" t="s">
        <v>180</v>
      </c>
      <c r="Y55" s="191" t="str">
        <f>IFERROR(VLOOKUP(X55,TD!$J$51:$K$64,2,0)," ")</f>
        <v>Servicio de apoyo   logístico  en eventos operativos y/o emergencias.</v>
      </c>
      <c r="Z55" s="192" t="str">
        <f>CONCATENATE(X55,"-",Y55)</f>
        <v>12-Servicio de apoyo   logístico  en eventos operativos y/o emergencias.</v>
      </c>
      <c r="AA55" s="200" t="s">
        <v>221</v>
      </c>
      <c r="AB55" s="191" t="str">
        <f>IFERROR(VLOOKUP(AA55,TD!$N$51:$O$66,2,0)," ")</f>
        <v>Servicio de atención a emergencias y desastres</v>
      </c>
      <c r="AC55" s="192" t="str">
        <f>CONCATENATE(AA55,"_",AB55)</f>
        <v>004_Servicio de atención a emergencias y desastres</v>
      </c>
      <c r="AD55" s="192" t="str">
        <f>CONCATENATE(Z55," ",AC55)</f>
        <v>12-Servicio de apoyo   logístico  en eventos operativos y/o emergencias. 004_Servicio de atención a emergencias y desastres</v>
      </c>
      <c r="AE55" s="203" t="str">
        <f>CONCATENATE(U55,V55,W55,X55,AA55)</f>
        <v>O23011745032024025512004</v>
      </c>
      <c r="AF55" s="191" t="str">
        <f>IFERROR(VLOOKUP(AD55,TD!$J$66:$K$89,2,0)," ")</f>
        <v>PM/0131/0112/45030040255</v>
      </c>
      <c r="AG55" s="204" t="s">
        <v>385</v>
      </c>
      <c r="AH55" s="200" t="s">
        <v>193</v>
      </c>
      <c r="AI55" s="225" t="str">
        <f>CONCATENATE(PAA[[#This Row],[Id Interno]],"-",PAA[[#This Row],[tipo de Contrato (TH talento humano - B/S bienes y/o servicios)]],"-",S55,"-",T55,"-",PAA[[#This Row],[Objeto de la contratación]])</f>
        <v>20260949-TH-8173-4--Prestar servicios de apoyo técnico en la gestión documental, administrando y diligenciando las bases de datos, y demás documentos para el desarrollo de las estrategias de la Subdirección logística. -SBLG</v>
      </c>
    </row>
    <row r="56" spans="2:35" ht="84" x14ac:dyDescent="0.35">
      <c r="B56" s="193">
        <v>20260950</v>
      </c>
      <c r="C56" s="194" t="s">
        <v>780</v>
      </c>
      <c r="D56" s="193" t="s">
        <v>105</v>
      </c>
      <c r="E56" s="193" t="s">
        <v>363</v>
      </c>
      <c r="F56" s="193" t="s">
        <v>144</v>
      </c>
      <c r="G56" s="211" t="s">
        <v>382</v>
      </c>
      <c r="H56" s="212">
        <v>2</v>
      </c>
      <c r="I56" s="212">
        <v>0</v>
      </c>
      <c r="J56" s="198">
        <v>16000000</v>
      </c>
      <c r="K56" s="199" t="s">
        <v>398</v>
      </c>
      <c r="L56" s="195" t="s">
        <v>157</v>
      </c>
      <c r="M56" s="200" t="s">
        <v>483</v>
      </c>
      <c r="N56" s="193" t="s">
        <v>198</v>
      </c>
      <c r="O56" s="200" t="s">
        <v>890</v>
      </c>
      <c r="P56" s="200" t="s">
        <v>348</v>
      </c>
      <c r="Q56" s="202">
        <v>80111600</v>
      </c>
      <c r="R56" s="200" t="s">
        <v>213</v>
      </c>
      <c r="S56" s="189" t="str">
        <f>MID(PAA[[#This Row],[Meta Proyecto de Inversión]],1,4)</f>
        <v>8173</v>
      </c>
      <c r="T56" s="189" t="str">
        <f>MID(PAA[[#This Row],[Meta Proyecto de Inversión]],6,2)</f>
        <v>4-</v>
      </c>
      <c r="U56" s="203" t="str">
        <f>IFERROR(VLOOKUP(N56,TD!$B$50:$F$54,2,0)," ")</f>
        <v>O230117</v>
      </c>
      <c r="V56" s="203" t="str">
        <f>IFERROR(VLOOKUP(N56,TD!$B$50:$F$54,3,0)," ")</f>
        <v>4503</v>
      </c>
      <c r="W56" s="203">
        <f>IFERROR(VLOOKUP(N56,TD!$B$50:$F$54,4,0)," ")</f>
        <v>20240255</v>
      </c>
      <c r="X56" s="200" t="s">
        <v>176</v>
      </c>
      <c r="Y56" s="191" t="str">
        <f>IFERROR(VLOOKUP(X56,TD!$J$51:$K$64,2,0)," ")</f>
        <v>Servicio de mantenimiento, dotación (HEA´s y equipo menor) y adquisición de vehiculos   especializados para la atención de emergencias.</v>
      </c>
      <c r="Z56" s="192" t="str">
        <f>CONCATENATE(X56,"-",Y56)</f>
        <v>09-Servicio de mantenimiento, dotación (HEA´s y equipo menor) y adquisición de vehiculos   especializados para la atención de emergencias.</v>
      </c>
      <c r="AA56" s="200" t="s">
        <v>221</v>
      </c>
      <c r="AB56" s="191" t="str">
        <f>IFERROR(VLOOKUP(AA56,TD!$N$51:$O$66,2,0)," ")</f>
        <v>Servicio de atención a emergencias y desastres</v>
      </c>
      <c r="AC56" s="192" t="str">
        <f>CONCATENATE(AA56,"_",AB56)</f>
        <v>004_Servicio de atención a emergencias y desastres</v>
      </c>
      <c r="AD56" s="192" t="str">
        <f>CONCATENATE(Z56," ",AC56)</f>
        <v>09-Servicio de mantenimiento, dotación (HEA´s y equipo menor) y adquisición de vehiculos   especializados para la atención de emergencias. 004_Servicio de atención a emergencias y desastres</v>
      </c>
      <c r="AE56" s="203" t="str">
        <f>CONCATENATE(U56,V56,W56,X56,AA56)</f>
        <v>O23011745032024025509004</v>
      </c>
      <c r="AF56" s="191" t="str">
        <f>IFERROR(VLOOKUP(AD56,TD!$J$66:$K$89,2,0)," ")</f>
        <v>PM/0131/0109/45030040255</v>
      </c>
      <c r="AG56" s="204" t="s">
        <v>385</v>
      </c>
      <c r="AH56" s="200" t="s">
        <v>193</v>
      </c>
      <c r="AI56" s="225" t="str">
        <f>CONCATENATE(PAA[[#This Row],[Id Interno]],"-",PAA[[#This Row],[tipo de Contrato (TH talento humano - B/S bienes y/o servicios)]],"-",S56,"-",T56,"-",PAA[[#This Row],[Objeto de la contratación]])</f>
        <v>20260950-TH-8173-4--Prestación de servicios profesionales para la gestión, seguimiento y control  técnico y operativo del proceso de mantenimiento del parque automotor a cargo de la Subdirección Logística - SBLG.</v>
      </c>
    </row>
    <row r="57" spans="2:35" ht="56" x14ac:dyDescent="0.35">
      <c r="B57" s="193">
        <v>20260951</v>
      </c>
      <c r="C57" s="194" t="s">
        <v>793</v>
      </c>
      <c r="D57" s="193" t="s">
        <v>105</v>
      </c>
      <c r="E57" s="193" t="s">
        <v>363</v>
      </c>
      <c r="F57" s="193" t="s">
        <v>145</v>
      </c>
      <c r="G57" s="211" t="s">
        <v>382</v>
      </c>
      <c r="H57" s="212">
        <v>2</v>
      </c>
      <c r="I57" s="212">
        <v>0</v>
      </c>
      <c r="J57" s="198">
        <v>7200000</v>
      </c>
      <c r="K57" s="199" t="s">
        <v>398</v>
      </c>
      <c r="L57" s="195" t="s">
        <v>157</v>
      </c>
      <c r="M57" s="200" t="s">
        <v>483</v>
      </c>
      <c r="N57" s="193" t="s">
        <v>198</v>
      </c>
      <c r="O57" s="200" t="s">
        <v>890</v>
      </c>
      <c r="P57" s="200" t="s">
        <v>348</v>
      </c>
      <c r="Q57" s="202">
        <v>80111600</v>
      </c>
      <c r="R57" s="200" t="s">
        <v>213</v>
      </c>
      <c r="S57" s="189" t="str">
        <f>MID(PAA[[#This Row],[Meta Proyecto de Inversión]],1,4)</f>
        <v>8173</v>
      </c>
      <c r="T57" s="189" t="str">
        <f>MID(PAA[[#This Row],[Meta Proyecto de Inversión]],6,2)</f>
        <v>4-</v>
      </c>
      <c r="U57" s="203" t="str">
        <f>IFERROR(VLOOKUP(N57,TD!$B$50:$F$54,2,0)," ")</f>
        <v>O230117</v>
      </c>
      <c r="V57" s="203" t="str">
        <f>IFERROR(VLOOKUP(N57,TD!$B$50:$F$54,3,0)," ")</f>
        <v>4503</v>
      </c>
      <c r="W57" s="203">
        <f>IFERROR(VLOOKUP(N57,TD!$B$50:$F$54,4,0)," ")</f>
        <v>20240255</v>
      </c>
      <c r="X57" s="200" t="s">
        <v>176</v>
      </c>
      <c r="Y57" s="191" t="str">
        <f>IFERROR(VLOOKUP(X57,TD!$J$51:$K$64,2,0)," ")</f>
        <v>Servicio de mantenimiento, dotación (HEA´s y equipo menor) y adquisición de vehiculos   especializados para la atención de emergencias.</v>
      </c>
      <c r="Z57" s="192" t="str">
        <f>CONCATENATE(X57,"-",Y57)</f>
        <v>09-Servicio de mantenimiento, dotación (HEA´s y equipo menor) y adquisición de vehiculos   especializados para la atención de emergencias.</v>
      </c>
      <c r="AA57" s="200" t="s">
        <v>221</v>
      </c>
      <c r="AB57" s="191" t="str">
        <f>IFERROR(VLOOKUP(AA57,TD!$N$51:$O$66,2,0)," ")</f>
        <v>Servicio de atención a emergencias y desastres</v>
      </c>
      <c r="AC57" s="192" t="str">
        <f>CONCATENATE(AA57,"_",AB57)</f>
        <v>004_Servicio de atención a emergencias y desastres</v>
      </c>
      <c r="AD57" s="192" t="str">
        <f>CONCATENATE(Z57," ",AC57)</f>
        <v>09-Servicio de mantenimiento, dotación (HEA´s y equipo menor) y adquisición de vehiculos   especializados para la atención de emergencias. 004_Servicio de atención a emergencias y desastres</v>
      </c>
      <c r="AE57" s="203" t="str">
        <f>CONCATENATE(U57,V57,W57,X57,AA57)</f>
        <v>O23011745032024025509004</v>
      </c>
      <c r="AF57" s="191" t="str">
        <f>IFERROR(VLOOKUP(AD57,TD!$J$66:$K$89,2,0)," ")</f>
        <v>PM/0131/0109/45030040255</v>
      </c>
      <c r="AG57" s="204" t="s">
        <v>385</v>
      </c>
      <c r="AH57" s="200" t="s">
        <v>193</v>
      </c>
      <c r="AI57" s="225" t="str">
        <f>CONCATENATE(PAA[[#This Row],[Id Interno]],"-",PAA[[#This Row],[tipo de Contrato (TH talento humano - B/S bienes y/o servicios)]],"-",S57,"-",T57,"-",PAA[[#This Row],[Objeto de la contratación]])</f>
        <v>20260951-TH-8173-4--Prestar servicios de apoyo a la gestión en actividades administrativas y documentales en el procedimiento de equipo menor desarrollo de las estrategías de la Subdirección Logística - SBLG - SBLG</v>
      </c>
    </row>
    <row r="58" spans="2:35" ht="84" x14ac:dyDescent="0.35">
      <c r="B58" s="193">
        <v>20260952</v>
      </c>
      <c r="C58" s="194" t="s">
        <v>885</v>
      </c>
      <c r="D58" s="193" t="s">
        <v>105</v>
      </c>
      <c r="E58" s="193" t="s">
        <v>363</v>
      </c>
      <c r="F58" s="193" t="s">
        <v>144</v>
      </c>
      <c r="G58" s="211" t="s">
        <v>382</v>
      </c>
      <c r="H58" s="212">
        <v>2</v>
      </c>
      <c r="I58" s="212">
        <v>0</v>
      </c>
      <c r="J58" s="198">
        <v>12000000</v>
      </c>
      <c r="K58" s="199" t="s">
        <v>398</v>
      </c>
      <c r="L58" s="195" t="s">
        <v>157</v>
      </c>
      <c r="M58" s="200" t="s">
        <v>483</v>
      </c>
      <c r="N58" s="193" t="s">
        <v>198</v>
      </c>
      <c r="O58" s="200" t="s">
        <v>890</v>
      </c>
      <c r="P58" s="200" t="s">
        <v>348</v>
      </c>
      <c r="Q58" s="202">
        <v>80111600</v>
      </c>
      <c r="R58" s="200" t="s">
        <v>213</v>
      </c>
      <c r="S58" s="189" t="str">
        <f>MID(PAA[[#This Row],[Meta Proyecto de Inversión]],1,4)</f>
        <v>8173</v>
      </c>
      <c r="T58" s="189" t="str">
        <f>MID(PAA[[#This Row],[Meta Proyecto de Inversión]],6,2)</f>
        <v>4-</v>
      </c>
      <c r="U58" s="203" t="str">
        <f>IFERROR(VLOOKUP(N58,TD!$B$50:$F$54,2,0)," ")</f>
        <v>O230117</v>
      </c>
      <c r="V58" s="203" t="str">
        <f>IFERROR(VLOOKUP(N58,TD!$B$50:$F$54,3,0)," ")</f>
        <v>4503</v>
      </c>
      <c r="W58" s="203">
        <f>IFERROR(VLOOKUP(N58,TD!$B$50:$F$54,4,0)," ")</f>
        <v>20240255</v>
      </c>
      <c r="X58" s="200" t="s">
        <v>180</v>
      </c>
      <c r="Y58" s="191" t="str">
        <f>IFERROR(VLOOKUP(X58,TD!$J$51:$K$64,2,0)," ")</f>
        <v>Servicio de apoyo   logístico  en eventos operativos y/o emergencias.</v>
      </c>
      <c r="Z58" s="192" t="str">
        <f>CONCATENATE(X58,"-",Y58)</f>
        <v>12-Servicio de apoyo   logístico  en eventos operativos y/o emergencias.</v>
      </c>
      <c r="AA58" s="200" t="s">
        <v>221</v>
      </c>
      <c r="AB58" s="191" t="str">
        <f>IFERROR(VLOOKUP(AA58,TD!$N$51:$O$66,2,0)," ")</f>
        <v>Servicio de atención a emergencias y desastres</v>
      </c>
      <c r="AC58" s="192" t="str">
        <f>CONCATENATE(AA58,"_",AB58)</f>
        <v>004_Servicio de atención a emergencias y desastres</v>
      </c>
      <c r="AD58" s="192" t="str">
        <f>CONCATENATE(Z58," ",AC58)</f>
        <v>12-Servicio de apoyo   logístico  en eventos operativos y/o emergencias. 004_Servicio de atención a emergencias y desastres</v>
      </c>
      <c r="AE58" s="203" t="str">
        <f>CONCATENATE(U58,V58,W58,X58,AA58)</f>
        <v>O23011745032024025512004</v>
      </c>
      <c r="AF58" s="191" t="str">
        <f>IFERROR(VLOOKUP(AD58,TD!$J$66:$K$89,2,0)," ")</f>
        <v>PM/0131/0112/45030040255</v>
      </c>
      <c r="AG58" s="204" t="s">
        <v>385</v>
      </c>
      <c r="AH58" s="200" t="s">
        <v>193</v>
      </c>
      <c r="AI58" s="225" t="str">
        <f>CONCATENATE(PAA[[#This Row],[Id Interno]],"-",PAA[[#This Row],[tipo de Contrato (TH talento humano - B/S bienes y/o servicios)]],"-",S58,"-",T58,"-",PAA[[#This Row],[Objeto de la contratación]])</f>
        <v>20260952-TH-8173-4--Prestación de servicios profesionales para apoyar la gestión financiera y presupuestal de los proyectos, planes y estrategias a cargo de la Subdirección Logística - SBLG</v>
      </c>
    </row>
    <row r="59" spans="2:35" ht="84" x14ac:dyDescent="0.35">
      <c r="B59" s="193">
        <v>20260953</v>
      </c>
      <c r="C59" s="194" t="s">
        <v>861</v>
      </c>
      <c r="D59" s="193" t="s">
        <v>105</v>
      </c>
      <c r="E59" s="193" t="s">
        <v>363</v>
      </c>
      <c r="F59" s="193" t="s">
        <v>144</v>
      </c>
      <c r="G59" s="211" t="s">
        <v>382</v>
      </c>
      <c r="H59" s="212">
        <v>2</v>
      </c>
      <c r="I59" s="212">
        <v>0</v>
      </c>
      <c r="J59" s="198">
        <v>20000000</v>
      </c>
      <c r="K59" s="199" t="s">
        <v>398</v>
      </c>
      <c r="L59" s="195" t="s">
        <v>157</v>
      </c>
      <c r="M59" s="200" t="s">
        <v>483</v>
      </c>
      <c r="N59" s="193" t="s">
        <v>198</v>
      </c>
      <c r="O59" s="200" t="s">
        <v>890</v>
      </c>
      <c r="P59" s="200" t="s">
        <v>348</v>
      </c>
      <c r="Q59" s="202">
        <v>80111600</v>
      </c>
      <c r="R59" s="200" t="s">
        <v>213</v>
      </c>
      <c r="S59" s="189" t="str">
        <f>MID(PAA[[#This Row],[Meta Proyecto de Inversión]],1,4)</f>
        <v>8173</v>
      </c>
      <c r="T59" s="189" t="str">
        <f>MID(PAA[[#This Row],[Meta Proyecto de Inversión]],6,2)</f>
        <v>4-</v>
      </c>
      <c r="U59" s="203" t="str">
        <f>IFERROR(VLOOKUP(N59,TD!$B$50:$F$54,2,0)," ")</f>
        <v>O230117</v>
      </c>
      <c r="V59" s="203" t="str">
        <f>IFERROR(VLOOKUP(N59,TD!$B$50:$F$54,3,0)," ")</f>
        <v>4503</v>
      </c>
      <c r="W59" s="203">
        <f>IFERROR(VLOOKUP(N59,TD!$B$50:$F$54,4,0)," ")</f>
        <v>20240255</v>
      </c>
      <c r="X59" s="200" t="s">
        <v>180</v>
      </c>
      <c r="Y59" s="191" t="str">
        <f>IFERROR(VLOOKUP(X59,TD!$J$51:$K$64,2,0)," ")</f>
        <v>Servicio de apoyo   logístico  en eventos operativos y/o emergencias.</v>
      </c>
      <c r="Z59" s="192" t="str">
        <f>CONCATENATE(X59,"-",Y59)</f>
        <v>12-Servicio de apoyo   logístico  en eventos operativos y/o emergencias.</v>
      </c>
      <c r="AA59" s="200" t="s">
        <v>221</v>
      </c>
      <c r="AB59" s="191" t="str">
        <f>IFERROR(VLOOKUP(AA59,TD!$N$51:$O$66,2,0)," ")</f>
        <v>Servicio de atención a emergencias y desastres</v>
      </c>
      <c r="AC59" s="192" t="str">
        <f>CONCATENATE(AA59,"_",AB59)</f>
        <v>004_Servicio de atención a emergencias y desastres</v>
      </c>
      <c r="AD59" s="192" t="str">
        <f>CONCATENATE(Z59," ",AC59)</f>
        <v>12-Servicio de apoyo   logístico  en eventos operativos y/o emergencias. 004_Servicio de atención a emergencias y desastres</v>
      </c>
      <c r="AE59" s="203" t="str">
        <f>CONCATENATE(U59,V59,W59,X59,AA59)</f>
        <v>O23011745032024025512004</v>
      </c>
      <c r="AF59" s="191" t="str">
        <f>IFERROR(VLOOKUP(AD59,TD!$J$66:$K$89,2,0)," ")</f>
        <v>PM/0131/0112/45030040255</v>
      </c>
      <c r="AG59" s="204" t="s">
        <v>385</v>
      </c>
      <c r="AH59" s="200" t="s">
        <v>193</v>
      </c>
      <c r="AI59" s="225" t="str">
        <f>CONCATENATE(PAA[[#This Row],[Id Interno]],"-",PAA[[#This Row],[tipo de Contrato (TH talento humano - B/S bienes y/o servicios)]],"-",S59,"-",T59,"-",PAA[[#This Row],[Objeto de la contratación]])</f>
        <v>20260953-TH-8173-4--Prestación de servicios profesionales para apoyar en la elaboracion, seguimiento e impulso de la actuaciones procesales en cada una de las etapas para la adquisición de bienes y servicios en el desarrollo de las estrategias de la Subdirección Logística. SBLG.</v>
      </c>
    </row>
    <row r="60" spans="2:35" ht="70" x14ac:dyDescent="0.35">
      <c r="B60" s="193">
        <v>20260954</v>
      </c>
      <c r="C60" s="194" t="s">
        <v>504</v>
      </c>
      <c r="D60" s="193" t="s">
        <v>105</v>
      </c>
      <c r="E60" s="193" t="s">
        <v>363</v>
      </c>
      <c r="F60" s="193" t="s">
        <v>144</v>
      </c>
      <c r="G60" s="211" t="s">
        <v>382</v>
      </c>
      <c r="H60" s="212">
        <v>2</v>
      </c>
      <c r="I60" s="212">
        <v>0</v>
      </c>
      <c r="J60" s="198">
        <v>16000000</v>
      </c>
      <c r="K60" s="199" t="s">
        <v>398</v>
      </c>
      <c r="L60" s="195" t="s">
        <v>157</v>
      </c>
      <c r="M60" s="200" t="s">
        <v>483</v>
      </c>
      <c r="N60" s="193" t="s">
        <v>198</v>
      </c>
      <c r="O60" s="200" t="s">
        <v>890</v>
      </c>
      <c r="P60" s="200" t="s">
        <v>348</v>
      </c>
      <c r="Q60" s="202">
        <v>80111600</v>
      </c>
      <c r="R60" s="200" t="s">
        <v>213</v>
      </c>
      <c r="S60" s="189" t="str">
        <f>MID(PAA[[#This Row],[Meta Proyecto de Inversión]],1,4)</f>
        <v>8173</v>
      </c>
      <c r="T60" s="189" t="str">
        <f>MID(PAA[[#This Row],[Meta Proyecto de Inversión]],6,2)</f>
        <v>4-</v>
      </c>
      <c r="U60" s="203" t="str">
        <f>IFERROR(VLOOKUP(N60,TD!$B$50:$F$54,2,0)," ")</f>
        <v>O230117</v>
      </c>
      <c r="V60" s="203" t="str">
        <f>IFERROR(VLOOKUP(N60,TD!$B$50:$F$54,3,0)," ")</f>
        <v>4503</v>
      </c>
      <c r="W60" s="203">
        <f>IFERROR(VLOOKUP(N60,TD!$B$50:$F$54,4,0)," ")</f>
        <v>20240255</v>
      </c>
      <c r="X60" s="200" t="s">
        <v>176</v>
      </c>
      <c r="Y60" s="191" t="str">
        <f>IFERROR(VLOOKUP(X60,TD!$J$51:$K$64,2,0)," ")</f>
        <v>Servicio de mantenimiento, dotación (HEA´s y equipo menor) y adquisición de vehiculos   especializados para la atención de emergencias.</v>
      </c>
      <c r="Z60" s="192" t="str">
        <f>CONCATENATE(X60,"-",Y60)</f>
        <v>09-Servicio de mantenimiento, dotación (HEA´s y equipo menor) y adquisición de vehiculos   especializados para la atención de emergencias.</v>
      </c>
      <c r="AA60" s="200" t="s">
        <v>221</v>
      </c>
      <c r="AB60" s="191" t="str">
        <f>IFERROR(VLOOKUP(AA60,TD!$N$51:$O$66,2,0)," ")</f>
        <v>Servicio de atención a emergencias y desastres</v>
      </c>
      <c r="AC60" s="192" t="str">
        <f>CONCATENATE(AA60,"_",AB60)</f>
        <v>004_Servicio de atención a emergencias y desastres</v>
      </c>
      <c r="AD60" s="192" t="str">
        <f>CONCATENATE(Z60," ",AC60)</f>
        <v>09-Servicio de mantenimiento, dotación (HEA´s y equipo menor) y adquisición de vehiculos   especializados para la atención de emergencias. 004_Servicio de atención a emergencias y desastres</v>
      </c>
      <c r="AE60" s="203" t="str">
        <f>CONCATENATE(U60,V60,W60,X60,AA60)</f>
        <v>O23011745032024025509004</v>
      </c>
      <c r="AF60" s="191" t="str">
        <f>IFERROR(VLOOKUP(AD60,TD!$J$66:$K$89,2,0)," ")</f>
        <v>PM/0131/0109/45030040255</v>
      </c>
      <c r="AG60" s="204" t="s">
        <v>385</v>
      </c>
      <c r="AH60" s="200" t="s">
        <v>193</v>
      </c>
      <c r="AI60" s="225" t="str">
        <f>CONCATENATE(PAA[[#This Row],[Id Interno]],"-",PAA[[#This Row],[tipo de Contrato (TH talento humano - B/S bienes y/o servicios)]],"-",S60,"-",T60,"-",PAA[[#This Row],[Objeto de la contratación]])</f>
        <v>20260954-TH-8173-4--Prestación de servicios profesionales para la gestión, seguimiento y control administrativo, técnico y operativo del proceso de mantenimiento del parque automotor a cargo de la Subdirección Logística - SBLG.</v>
      </c>
    </row>
    <row r="61" spans="2:35" ht="84" x14ac:dyDescent="0.35">
      <c r="B61" s="193">
        <v>20260955</v>
      </c>
      <c r="C61" s="194" t="s">
        <v>795</v>
      </c>
      <c r="D61" s="193" t="s">
        <v>105</v>
      </c>
      <c r="E61" s="193" t="s">
        <v>363</v>
      </c>
      <c r="F61" s="193" t="s">
        <v>144</v>
      </c>
      <c r="G61" s="211" t="s">
        <v>382</v>
      </c>
      <c r="H61" s="212">
        <v>2</v>
      </c>
      <c r="I61" s="212">
        <v>0</v>
      </c>
      <c r="J61" s="198">
        <v>9000000</v>
      </c>
      <c r="K61" s="199" t="s">
        <v>398</v>
      </c>
      <c r="L61" s="195" t="s">
        <v>157</v>
      </c>
      <c r="M61" s="200" t="s">
        <v>483</v>
      </c>
      <c r="N61" s="193" t="s">
        <v>198</v>
      </c>
      <c r="O61" s="200" t="s">
        <v>890</v>
      </c>
      <c r="P61" s="200" t="s">
        <v>348</v>
      </c>
      <c r="Q61" s="202">
        <v>80111600</v>
      </c>
      <c r="R61" s="200" t="s">
        <v>213</v>
      </c>
      <c r="S61" s="189" t="str">
        <f>MID(PAA[[#This Row],[Meta Proyecto de Inversión]],1,4)</f>
        <v>8173</v>
      </c>
      <c r="T61" s="189" t="str">
        <f>MID(PAA[[#This Row],[Meta Proyecto de Inversión]],6,2)</f>
        <v>4-</v>
      </c>
      <c r="U61" s="203" t="str">
        <f>IFERROR(VLOOKUP(N61,TD!$B$50:$F$54,2,0)," ")</f>
        <v>O230117</v>
      </c>
      <c r="V61" s="203" t="str">
        <f>IFERROR(VLOOKUP(N61,TD!$B$50:$F$54,3,0)," ")</f>
        <v>4503</v>
      </c>
      <c r="W61" s="203">
        <f>IFERROR(VLOOKUP(N61,TD!$B$50:$F$54,4,0)," ")</f>
        <v>20240255</v>
      </c>
      <c r="X61" s="200" t="s">
        <v>180</v>
      </c>
      <c r="Y61" s="191" t="str">
        <f>IFERROR(VLOOKUP(X61,TD!$J$51:$K$64,2,0)," ")</f>
        <v>Servicio de apoyo   logístico  en eventos operativos y/o emergencias.</v>
      </c>
      <c r="Z61" s="192" t="str">
        <f>CONCATENATE(X61,"-",Y61)</f>
        <v>12-Servicio de apoyo   logístico  en eventos operativos y/o emergencias.</v>
      </c>
      <c r="AA61" s="200" t="s">
        <v>221</v>
      </c>
      <c r="AB61" s="191" t="str">
        <f>IFERROR(VLOOKUP(AA61,TD!$N$51:$O$66,2,0)," ")</f>
        <v>Servicio de atención a emergencias y desastres</v>
      </c>
      <c r="AC61" s="192" t="str">
        <f>CONCATENATE(AA61,"_",AB61)</f>
        <v>004_Servicio de atención a emergencias y desastres</v>
      </c>
      <c r="AD61" s="192" t="str">
        <f>CONCATENATE(Z61," ",AC61)</f>
        <v>12-Servicio de apoyo   logístico  en eventos operativos y/o emergencias. 004_Servicio de atención a emergencias y desastres</v>
      </c>
      <c r="AE61" s="203" t="str">
        <f>CONCATENATE(U61,V61,W61,X61,AA61)</f>
        <v>O23011745032024025512004</v>
      </c>
      <c r="AF61" s="191" t="str">
        <f>IFERROR(VLOOKUP(AD61,TD!$J$66:$K$89,2,0)," ")</f>
        <v>PM/0131/0112/45030040255</v>
      </c>
      <c r="AG61" s="204" t="s">
        <v>385</v>
      </c>
      <c r="AH61" s="200" t="s">
        <v>193</v>
      </c>
      <c r="AI61" s="225" t="str">
        <f>CONCATENATE(PAA[[#This Row],[Id Interno]],"-",PAA[[#This Row],[tipo de Contrato (TH talento humano - B/S bienes y/o servicios)]],"-",S61,"-",T61,"-",PAA[[#This Row],[Objeto de la contratación]])</f>
        <v>20260955-TH-8173-4--Prestar servicios profesionales apoyando las estrategias de comunicación, capacitación y gestión administrativa que promueva el uso y apropiación de los programas desarrollados en cada una de las estrategías de la Subdirección Logística - SBLG</v>
      </c>
    </row>
    <row r="62" spans="2:35" ht="56" x14ac:dyDescent="0.35">
      <c r="B62" s="193">
        <v>20260956</v>
      </c>
      <c r="C62" s="194" t="s">
        <v>792</v>
      </c>
      <c r="D62" s="193" t="s">
        <v>105</v>
      </c>
      <c r="E62" s="193" t="s">
        <v>363</v>
      </c>
      <c r="F62" s="193" t="s">
        <v>145</v>
      </c>
      <c r="G62" s="211" t="s">
        <v>382</v>
      </c>
      <c r="H62" s="212">
        <v>2</v>
      </c>
      <c r="I62" s="212">
        <v>0</v>
      </c>
      <c r="J62" s="198">
        <v>7200000</v>
      </c>
      <c r="K62" s="199" t="s">
        <v>398</v>
      </c>
      <c r="L62" s="195" t="s">
        <v>157</v>
      </c>
      <c r="M62" s="200" t="s">
        <v>483</v>
      </c>
      <c r="N62" s="193" t="s">
        <v>198</v>
      </c>
      <c r="O62" s="200" t="s">
        <v>890</v>
      </c>
      <c r="P62" s="200" t="s">
        <v>348</v>
      </c>
      <c r="Q62" s="202">
        <v>80111600</v>
      </c>
      <c r="R62" s="200" t="s">
        <v>213</v>
      </c>
      <c r="S62" s="189" t="str">
        <f>MID(PAA[[#This Row],[Meta Proyecto de Inversión]],1,4)</f>
        <v>8173</v>
      </c>
      <c r="T62" s="189" t="str">
        <f>MID(PAA[[#This Row],[Meta Proyecto de Inversión]],6,2)</f>
        <v>4-</v>
      </c>
      <c r="U62" s="203" t="str">
        <f>IFERROR(VLOOKUP(N62,TD!$B$50:$F$54,2,0)," ")</f>
        <v>O230117</v>
      </c>
      <c r="V62" s="203" t="str">
        <f>IFERROR(VLOOKUP(N62,TD!$B$50:$F$54,3,0)," ")</f>
        <v>4503</v>
      </c>
      <c r="W62" s="203">
        <f>IFERROR(VLOOKUP(N62,TD!$B$50:$F$54,4,0)," ")</f>
        <v>20240255</v>
      </c>
      <c r="X62" s="200" t="s">
        <v>176</v>
      </c>
      <c r="Y62" s="191" t="str">
        <f>IFERROR(VLOOKUP(X62,TD!$J$51:$K$64,2,0)," ")</f>
        <v>Servicio de mantenimiento, dotación (HEA´s y equipo menor) y adquisición de vehiculos   especializados para la atención de emergencias.</v>
      </c>
      <c r="Z62" s="192" t="str">
        <f>CONCATENATE(X62,"-",Y62)</f>
        <v>09-Servicio de mantenimiento, dotación (HEA´s y equipo menor) y adquisición de vehiculos   especializados para la atención de emergencias.</v>
      </c>
      <c r="AA62" s="200" t="s">
        <v>221</v>
      </c>
      <c r="AB62" s="191" t="str">
        <f>IFERROR(VLOOKUP(AA62,TD!$N$51:$O$66,2,0)," ")</f>
        <v>Servicio de atención a emergencias y desastres</v>
      </c>
      <c r="AC62" s="192" t="str">
        <f>CONCATENATE(AA62,"_",AB62)</f>
        <v>004_Servicio de atención a emergencias y desastres</v>
      </c>
      <c r="AD62" s="192" t="str">
        <f>CONCATENATE(Z62," ",AC62)</f>
        <v>09-Servicio de mantenimiento, dotación (HEA´s y equipo menor) y adquisición de vehiculos   especializados para la atención de emergencias. 004_Servicio de atención a emergencias y desastres</v>
      </c>
      <c r="AE62" s="203" t="str">
        <f>CONCATENATE(U62,V62,W62,X62,AA62)</f>
        <v>O23011745032024025509004</v>
      </c>
      <c r="AF62" s="191" t="str">
        <f>IFERROR(VLOOKUP(AD62,TD!$J$66:$K$89,2,0)," ")</f>
        <v>PM/0131/0109/45030040255</v>
      </c>
      <c r="AG62" s="204" t="s">
        <v>385</v>
      </c>
      <c r="AH62" s="200" t="s">
        <v>193</v>
      </c>
      <c r="AI62" s="225" t="str">
        <f>CONCATENATE(PAA[[#This Row],[Id Interno]],"-",PAA[[#This Row],[tipo de Contrato (TH talento humano - B/S bienes y/o servicios)]],"-",S62,"-",T62,"-",PAA[[#This Row],[Objeto de la contratación]])</f>
        <v>20260956-TH-8173-4--Prestar servicio de apoyo a la gestión para asistir a la Subdirección Logística en el seguimiento técnico y administrativo de los mantenimientos minimos requeridos en la Subdirección Logística - SBLG</v>
      </c>
    </row>
    <row r="63" spans="2:35" ht="194" customHeight="1" x14ac:dyDescent="0.35">
      <c r="B63" s="193">
        <v>20260957</v>
      </c>
      <c r="C63" s="194" t="s">
        <v>506</v>
      </c>
      <c r="D63" s="193" t="s">
        <v>105</v>
      </c>
      <c r="E63" s="193" t="s">
        <v>363</v>
      </c>
      <c r="F63" s="193" t="s">
        <v>144</v>
      </c>
      <c r="G63" s="211" t="s">
        <v>383</v>
      </c>
      <c r="H63" s="212">
        <v>2</v>
      </c>
      <c r="I63" s="212">
        <v>0</v>
      </c>
      <c r="J63" s="198">
        <v>11000000</v>
      </c>
      <c r="K63" s="199" t="s">
        <v>398</v>
      </c>
      <c r="L63" s="195" t="s">
        <v>157</v>
      </c>
      <c r="M63" s="200" t="s">
        <v>483</v>
      </c>
      <c r="N63" s="193" t="s">
        <v>198</v>
      </c>
      <c r="O63" s="200" t="s">
        <v>890</v>
      </c>
      <c r="P63" s="200" t="s">
        <v>348</v>
      </c>
      <c r="Q63" s="202">
        <v>80111600</v>
      </c>
      <c r="R63" s="200" t="s">
        <v>213</v>
      </c>
      <c r="S63" s="189" t="str">
        <f>MID(PAA[[#This Row],[Meta Proyecto de Inversión]],1,4)</f>
        <v>8173</v>
      </c>
      <c r="T63" s="189" t="str">
        <f>MID(PAA[[#This Row],[Meta Proyecto de Inversión]],6,2)</f>
        <v>4-</v>
      </c>
      <c r="U63" s="203" t="str">
        <f>IFERROR(VLOOKUP(N63,TD!$B$50:$F$54,2,0)," ")</f>
        <v>O230117</v>
      </c>
      <c r="V63" s="203" t="str">
        <f>IFERROR(VLOOKUP(N63,TD!$B$50:$F$54,3,0)," ")</f>
        <v>4503</v>
      </c>
      <c r="W63" s="203">
        <f>IFERROR(VLOOKUP(N63,TD!$B$50:$F$54,4,0)," ")</f>
        <v>20240255</v>
      </c>
      <c r="X63" s="200" t="s">
        <v>176</v>
      </c>
      <c r="Y63" s="191" t="str">
        <f>IFERROR(VLOOKUP(X63,TD!$J$51:$K$64,2,0)," ")</f>
        <v>Servicio de mantenimiento, dotación (HEA´s y equipo menor) y adquisición de vehiculos   especializados para la atención de emergencias.</v>
      </c>
      <c r="Z63" s="192" t="str">
        <f>CONCATENATE(X63,"-",Y63)</f>
        <v>09-Servicio de mantenimiento, dotación (HEA´s y equipo menor) y adquisición de vehiculos   especializados para la atención de emergencias.</v>
      </c>
      <c r="AA63" s="200" t="s">
        <v>221</v>
      </c>
      <c r="AB63" s="191" t="str">
        <f>IFERROR(VLOOKUP(AA63,TD!$N$51:$O$66,2,0)," ")</f>
        <v>Servicio de atención a emergencias y desastres</v>
      </c>
      <c r="AC63" s="192" t="str">
        <f>CONCATENATE(AA63,"_",AB63)</f>
        <v>004_Servicio de atención a emergencias y desastres</v>
      </c>
      <c r="AD63" s="192" t="str">
        <f>CONCATENATE(Z63," ",AC63)</f>
        <v>09-Servicio de mantenimiento, dotación (HEA´s y equipo menor) y adquisición de vehiculos   especializados para la atención de emergencias. 004_Servicio de atención a emergencias y desastres</v>
      </c>
      <c r="AE63" s="203" t="str">
        <f>CONCATENATE(U63,V63,W63,X63,AA63)</f>
        <v>O23011745032024025509004</v>
      </c>
      <c r="AF63" s="191" t="str">
        <f>IFERROR(VLOOKUP(AD63,TD!$J$66:$K$89,2,0)," ")</f>
        <v>PM/0131/0109/45030040255</v>
      </c>
      <c r="AG63" s="204" t="s">
        <v>385</v>
      </c>
      <c r="AH63" s="200" t="s">
        <v>193</v>
      </c>
      <c r="AI63" s="225" t="str">
        <f>CONCATENATE(PAA[[#This Row],[Id Interno]],"-",PAA[[#This Row],[tipo de Contrato (TH talento humano - B/S bienes y/o servicios)]],"-",S63,"-",T63,"-",PAA[[#This Row],[Objeto de la contratación]])</f>
        <v>20260957-TH-8173-4--Prestación de servicios profesionales para realizar el seguimiento y monitoreo a los diferentes procesos y procedimientos del equipo menor a cargo de la Subdirección Logística - SBLG</v>
      </c>
    </row>
    <row r="64" spans="2:35" ht="112" x14ac:dyDescent="0.35">
      <c r="B64" s="193">
        <v>20260958</v>
      </c>
      <c r="C64" s="194" t="s">
        <v>786</v>
      </c>
      <c r="D64" s="193" t="s">
        <v>105</v>
      </c>
      <c r="E64" s="193" t="s">
        <v>363</v>
      </c>
      <c r="F64" s="193" t="s">
        <v>144</v>
      </c>
      <c r="G64" s="211" t="s">
        <v>383</v>
      </c>
      <c r="H64" s="212">
        <v>2</v>
      </c>
      <c r="I64" s="212">
        <v>0</v>
      </c>
      <c r="J64" s="198">
        <v>11000000</v>
      </c>
      <c r="K64" s="199" t="s">
        <v>398</v>
      </c>
      <c r="L64" s="195" t="s">
        <v>157</v>
      </c>
      <c r="M64" s="200" t="s">
        <v>483</v>
      </c>
      <c r="N64" s="193" t="s">
        <v>198</v>
      </c>
      <c r="O64" s="200" t="s">
        <v>890</v>
      </c>
      <c r="P64" s="200" t="s">
        <v>348</v>
      </c>
      <c r="Q64" s="202">
        <v>80111600</v>
      </c>
      <c r="R64" s="200" t="s">
        <v>213</v>
      </c>
      <c r="S64" s="189" t="str">
        <f>MID(PAA[[#This Row],[Meta Proyecto de Inversión]],1,4)</f>
        <v>8173</v>
      </c>
      <c r="T64" s="189" t="str">
        <f>MID(PAA[[#This Row],[Meta Proyecto de Inversión]],6,2)</f>
        <v>4-</v>
      </c>
      <c r="U64" s="203" t="str">
        <f>IFERROR(VLOOKUP(N64,TD!$B$50:$F$54,2,0)," ")</f>
        <v>O230117</v>
      </c>
      <c r="V64" s="203" t="str">
        <f>IFERROR(VLOOKUP(N64,TD!$B$50:$F$54,3,0)," ")</f>
        <v>4503</v>
      </c>
      <c r="W64" s="203">
        <f>IFERROR(VLOOKUP(N64,TD!$B$50:$F$54,4,0)," ")</f>
        <v>20240255</v>
      </c>
      <c r="X64" s="200" t="s">
        <v>180</v>
      </c>
      <c r="Y64" s="191" t="str">
        <f>IFERROR(VLOOKUP(X64,TD!$J$51:$K$64,2,0)," ")</f>
        <v>Servicio de apoyo   logístico  en eventos operativos y/o emergencias.</v>
      </c>
      <c r="Z64" s="192" t="str">
        <f>CONCATENATE(X64,"-",Y64)</f>
        <v>12-Servicio de apoyo   logístico  en eventos operativos y/o emergencias.</v>
      </c>
      <c r="AA64" s="200" t="s">
        <v>221</v>
      </c>
      <c r="AB64" s="191" t="str">
        <f>IFERROR(VLOOKUP(AA64,TD!$N$51:$O$66,2,0)," ")</f>
        <v>Servicio de atención a emergencias y desastres</v>
      </c>
      <c r="AC64" s="192" t="str">
        <f>CONCATENATE(AA64,"_",AB64)</f>
        <v>004_Servicio de atención a emergencias y desastres</v>
      </c>
      <c r="AD64" s="192" t="str">
        <f>CONCATENATE(Z64," ",AC64)</f>
        <v>12-Servicio de apoyo   logístico  en eventos operativos y/o emergencias. 004_Servicio de atención a emergencias y desastres</v>
      </c>
      <c r="AE64" s="203" t="str">
        <f>CONCATENATE(U64,V64,W64,X64,AA64)</f>
        <v>O23011745032024025512004</v>
      </c>
      <c r="AF64" s="191" t="str">
        <f>IFERROR(VLOOKUP(AD64,TD!$J$66:$K$89,2,0)," ")</f>
        <v>PM/0131/0112/45030040255</v>
      </c>
      <c r="AG64" s="204" t="s">
        <v>385</v>
      </c>
      <c r="AH64" s="200" t="s">
        <v>193</v>
      </c>
      <c r="AI64" s="225" t="str">
        <f>CONCATENATE(PAA[[#This Row],[Id Interno]],"-",PAA[[#This Row],[tipo de Contrato (TH talento humano - B/S bienes y/o servicios)]],"-",S64,"-",T64,"-",PAA[[#This Row],[Objeto de la contratación]])</f>
        <v>20260958-TH-8173-4--Prestar servicios profesionales de manera articulada en la gestión, seguimiento y control de los procedimientos, lineamientos ambientales y de SST de los procesos, así como del sistema de Gestión de Calidad para el desarrollo de las estrategías de la Subdirección Logística – SBGL</v>
      </c>
    </row>
    <row r="65" spans="2:35" ht="98" x14ac:dyDescent="0.35">
      <c r="B65" s="193">
        <v>20260959</v>
      </c>
      <c r="C65" s="194" t="s">
        <v>792</v>
      </c>
      <c r="D65" s="193" t="s">
        <v>105</v>
      </c>
      <c r="E65" s="193" t="s">
        <v>363</v>
      </c>
      <c r="F65" s="193" t="s">
        <v>145</v>
      </c>
      <c r="G65" s="211" t="s">
        <v>383</v>
      </c>
      <c r="H65" s="212">
        <v>2</v>
      </c>
      <c r="I65" s="212">
        <v>0</v>
      </c>
      <c r="J65" s="198">
        <v>7200000</v>
      </c>
      <c r="K65" s="199" t="s">
        <v>398</v>
      </c>
      <c r="L65" s="195" t="s">
        <v>157</v>
      </c>
      <c r="M65" s="200" t="s">
        <v>483</v>
      </c>
      <c r="N65" s="193" t="s">
        <v>198</v>
      </c>
      <c r="O65" s="200" t="s">
        <v>890</v>
      </c>
      <c r="P65" s="200" t="s">
        <v>348</v>
      </c>
      <c r="Q65" s="202">
        <v>80111600</v>
      </c>
      <c r="R65" s="200" t="s">
        <v>213</v>
      </c>
      <c r="S65" s="189" t="str">
        <f>MID(PAA[[#This Row],[Meta Proyecto de Inversión]],1,4)</f>
        <v>8173</v>
      </c>
      <c r="T65" s="189" t="str">
        <f>MID(PAA[[#This Row],[Meta Proyecto de Inversión]],6,2)</f>
        <v>4-</v>
      </c>
      <c r="U65" s="203" t="str">
        <f>IFERROR(VLOOKUP(N65,TD!$B$50:$F$54,2,0)," ")</f>
        <v>O230117</v>
      </c>
      <c r="V65" s="203" t="str">
        <f>IFERROR(VLOOKUP(N65,TD!$B$50:$F$54,3,0)," ")</f>
        <v>4503</v>
      </c>
      <c r="W65" s="203">
        <f>IFERROR(VLOOKUP(N65,TD!$B$50:$F$54,4,0)," ")</f>
        <v>20240255</v>
      </c>
      <c r="X65" s="200" t="s">
        <v>176</v>
      </c>
      <c r="Y65" s="191" t="str">
        <f>IFERROR(VLOOKUP(X65,TD!$J$51:$K$64,2,0)," ")</f>
        <v>Servicio de mantenimiento, dotación (HEA´s y equipo menor) y adquisición de vehiculos   especializados para la atención de emergencias.</v>
      </c>
      <c r="Z65" s="192" t="str">
        <f>CONCATENATE(X65,"-",Y65)</f>
        <v>09-Servicio de mantenimiento, dotación (HEA´s y equipo menor) y adquisición de vehiculos   especializados para la atención de emergencias.</v>
      </c>
      <c r="AA65" s="200" t="s">
        <v>221</v>
      </c>
      <c r="AB65" s="191" t="str">
        <f>IFERROR(VLOOKUP(AA65,TD!$N$51:$O$66,2,0)," ")</f>
        <v>Servicio de atención a emergencias y desastres</v>
      </c>
      <c r="AC65" s="192" t="str">
        <f>CONCATENATE(AA65,"_",AB65)</f>
        <v>004_Servicio de atención a emergencias y desastres</v>
      </c>
      <c r="AD65" s="192" t="str">
        <f>CONCATENATE(Z65," ",AC65)</f>
        <v>09-Servicio de mantenimiento, dotación (HEA´s y equipo menor) y adquisición de vehiculos   especializados para la atención de emergencias. 004_Servicio de atención a emergencias y desastres</v>
      </c>
      <c r="AE65" s="203" t="str">
        <f>CONCATENATE(U65,V65,W65,X65,AA65)</f>
        <v>O23011745032024025509004</v>
      </c>
      <c r="AF65" s="191" t="str">
        <f>IFERROR(VLOOKUP(AD65,TD!$J$66:$K$89,2,0)," ")</f>
        <v>PM/0131/0109/45030040255</v>
      </c>
      <c r="AG65" s="204" t="s">
        <v>385</v>
      </c>
      <c r="AH65" s="200" t="s">
        <v>193</v>
      </c>
      <c r="AI65" s="225" t="str">
        <f>CONCATENATE(PAA[[#This Row],[Id Interno]],"-",PAA[[#This Row],[tipo de Contrato (TH talento humano - B/S bienes y/o servicios)]],"-",S65,"-",T65,"-",PAA[[#This Row],[Objeto de la contratación]])</f>
        <v>20260959-TH-8173-4--Prestar servicio de apoyo a la gestión para asistir a la Subdirección Logística en el seguimiento técnico y administrativo de los mantenimientos minimos requeridos en la Subdirección Logística - SBLG</v>
      </c>
    </row>
    <row r="66" spans="2:35" ht="112" x14ac:dyDescent="0.35">
      <c r="B66" s="193">
        <v>20260960</v>
      </c>
      <c r="C66" s="194" t="s">
        <v>776</v>
      </c>
      <c r="D66" s="193" t="s">
        <v>105</v>
      </c>
      <c r="E66" s="193" t="s">
        <v>363</v>
      </c>
      <c r="F66" s="193" t="s">
        <v>144</v>
      </c>
      <c r="G66" s="211" t="s">
        <v>383</v>
      </c>
      <c r="H66" s="212">
        <v>1</v>
      </c>
      <c r="I66" s="212">
        <v>15</v>
      </c>
      <c r="J66" s="198">
        <v>18000000</v>
      </c>
      <c r="K66" s="199" t="s">
        <v>398</v>
      </c>
      <c r="L66" s="195" t="s">
        <v>157</v>
      </c>
      <c r="M66" s="200" t="s">
        <v>483</v>
      </c>
      <c r="N66" s="193" t="s">
        <v>198</v>
      </c>
      <c r="O66" s="200" t="s">
        <v>890</v>
      </c>
      <c r="P66" s="200" t="s">
        <v>348</v>
      </c>
      <c r="Q66" s="202">
        <v>80111600</v>
      </c>
      <c r="R66" s="200" t="s">
        <v>213</v>
      </c>
      <c r="S66" s="189" t="str">
        <f>MID(PAA[[#This Row],[Meta Proyecto de Inversión]],1,4)</f>
        <v>8173</v>
      </c>
      <c r="T66" s="189" t="str">
        <f>MID(PAA[[#This Row],[Meta Proyecto de Inversión]],6,2)</f>
        <v>4-</v>
      </c>
      <c r="U66" s="203" t="str">
        <f>IFERROR(VLOOKUP(N66,TD!$B$50:$F$54,2,0)," ")</f>
        <v>O230117</v>
      </c>
      <c r="V66" s="203" t="str">
        <f>IFERROR(VLOOKUP(N66,TD!$B$50:$F$54,3,0)," ")</f>
        <v>4503</v>
      </c>
      <c r="W66" s="203">
        <f>IFERROR(VLOOKUP(N66,TD!$B$50:$F$54,4,0)," ")</f>
        <v>20240255</v>
      </c>
      <c r="X66" s="200" t="s">
        <v>180</v>
      </c>
      <c r="Y66" s="191" t="str">
        <f>IFERROR(VLOOKUP(X66,TD!$J$51:$K$64,2,0)," ")</f>
        <v>Servicio de apoyo   logístico  en eventos operativos y/o emergencias.</v>
      </c>
      <c r="Z66" s="192" t="str">
        <f>CONCATENATE(X66,"-",Y66)</f>
        <v>12-Servicio de apoyo   logístico  en eventos operativos y/o emergencias.</v>
      </c>
      <c r="AA66" s="200" t="s">
        <v>221</v>
      </c>
      <c r="AB66" s="191" t="str">
        <f>IFERROR(VLOOKUP(AA66,TD!$N$51:$O$66,2,0)," ")</f>
        <v>Servicio de atención a emergencias y desastres</v>
      </c>
      <c r="AC66" s="192" t="str">
        <f>CONCATENATE(AA66,"_",AB66)</f>
        <v>004_Servicio de atención a emergencias y desastres</v>
      </c>
      <c r="AD66" s="192" t="str">
        <f>CONCATENATE(Z66," ",AC66)</f>
        <v>12-Servicio de apoyo   logístico  en eventos operativos y/o emergencias. 004_Servicio de atención a emergencias y desastres</v>
      </c>
      <c r="AE66" s="203" t="str">
        <f>CONCATENATE(U66,V66,W66,X66,AA66)</f>
        <v>O23011745032024025512004</v>
      </c>
      <c r="AF66" s="191" t="str">
        <f>IFERROR(VLOOKUP(AD66,TD!$J$66:$K$89,2,0)," ")</f>
        <v>PM/0131/0112/45030040255</v>
      </c>
      <c r="AG66" s="204" t="s">
        <v>385</v>
      </c>
      <c r="AH66" s="200" t="s">
        <v>193</v>
      </c>
      <c r="AI66" s="225" t="str">
        <f>CONCATENATE(PAA[[#This Row],[Id Interno]],"-",PAA[[#This Row],[tipo de Contrato (TH talento humano - B/S bienes y/o servicios)]],"-",S66,"-",T66,"-",PAA[[#This Row],[Objeto de la contratación]])</f>
        <v>20260960-TH-8173-4--Prestación de servicios profesionales, para apoyar la estructuración y elaboración de los asuntos contractuales en sus diferentes etapas en la adquisicion de bienes y servicios para el desarrollo de las estrategías de la Subdirección Logística.- SBLG</v>
      </c>
    </row>
    <row r="67" spans="2:35" ht="84" x14ac:dyDescent="0.35">
      <c r="B67" s="193">
        <v>20260961</v>
      </c>
      <c r="C67" s="194" t="s">
        <v>788</v>
      </c>
      <c r="D67" s="193" t="s">
        <v>105</v>
      </c>
      <c r="E67" s="193" t="s">
        <v>363</v>
      </c>
      <c r="F67" s="193" t="s">
        <v>144</v>
      </c>
      <c r="G67" s="211" t="s">
        <v>383</v>
      </c>
      <c r="H67" s="212">
        <v>1</v>
      </c>
      <c r="I67" s="212">
        <v>0</v>
      </c>
      <c r="J67" s="198">
        <v>9563060</v>
      </c>
      <c r="K67" s="199" t="s">
        <v>398</v>
      </c>
      <c r="L67" s="195" t="s">
        <v>157</v>
      </c>
      <c r="M67" s="200" t="s">
        <v>483</v>
      </c>
      <c r="N67" s="193" t="s">
        <v>198</v>
      </c>
      <c r="O67" s="200" t="s">
        <v>890</v>
      </c>
      <c r="P67" s="200" t="s">
        <v>348</v>
      </c>
      <c r="Q67" s="202">
        <v>80111600</v>
      </c>
      <c r="R67" s="200" t="s">
        <v>213</v>
      </c>
      <c r="S67" s="189" t="str">
        <f>MID(PAA[[#This Row],[Meta Proyecto de Inversión]],1,4)</f>
        <v>8173</v>
      </c>
      <c r="T67" s="189" t="str">
        <f>MID(PAA[[#This Row],[Meta Proyecto de Inversión]],6,2)</f>
        <v>4-</v>
      </c>
      <c r="U67" s="203" t="str">
        <f>IFERROR(VLOOKUP(N67,TD!$B$50:$F$54,2,0)," ")</f>
        <v>O230117</v>
      </c>
      <c r="V67" s="203" t="str">
        <f>IFERROR(VLOOKUP(N67,TD!$B$50:$F$54,3,0)," ")</f>
        <v>4503</v>
      </c>
      <c r="W67" s="203">
        <f>IFERROR(VLOOKUP(N67,TD!$B$50:$F$54,4,0)," ")</f>
        <v>20240255</v>
      </c>
      <c r="X67" s="200" t="s">
        <v>180</v>
      </c>
      <c r="Y67" s="191" t="str">
        <f>IFERROR(VLOOKUP(X67,TD!$J$51:$K$64,2,0)," ")</f>
        <v>Servicio de apoyo   logístico  en eventos operativos y/o emergencias.</v>
      </c>
      <c r="Z67" s="192" t="str">
        <f>CONCATENATE(X67,"-",Y67)</f>
        <v>12-Servicio de apoyo   logístico  en eventos operativos y/o emergencias.</v>
      </c>
      <c r="AA67" s="200" t="s">
        <v>221</v>
      </c>
      <c r="AB67" s="191" t="str">
        <f>IFERROR(VLOOKUP(AA67,TD!$N$51:$O$66,2,0)," ")</f>
        <v>Servicio de atención a emergencias y desastres</v>
      </c>
      <c r="AC67" s="192" t="str">
        <f>CONCATENATE(AA67,"_",AB67)</f>
        <v>004_Servicio de atención a emergencias y desastres</v>
      </c>
      <c r="AD67" s="192" t="str">
        <f>CONCATENATE(Z67," ",AC67)</f>
        <v>12-Servicio de apoyo   logístico  en eventos operativos y/o emergencias. 004_Servicio de atención a emergencias y desastres</v>
      </c>
      <c r="AE67" s="203" t="str">
        <f>CONCATENATE(U67,V67,W67,X67,AA67)</f>
        <v>O23011745032024025512004</v>
      </c>
      <c r="AF67" s="191" t="str">
        <f>IFERROR(VLOOKUP(AD67,TD!$J$66:$K$89,2,0)," ")</f>
        <v>PM/0131/0112/45030040255</v>
      </c>
      <c r="AG67" s="204" t="s">
        <v>385</v>
      </c>
      <c r="AH67" s="200" t="s">
        <v>193</v>
      </c>
      <c r="AI67" s="225" t="str">
        <f>CONCATENATE(PAA[[#This Row],[Id Interno]],"-",PAA[[#This Row],[tipo de Contrato (TH talento humano - B/S bienes y/o servicios)]],"-",S67,"-",T67,"-",PAA[[#This Row],[Objeto de la contratación]])</f>
        <v>20260961-TH-8173-4--Prestar servicios profesionales apoyando a la gestión, seguimiento y control administrativo, financiero y contractual de las actividades necesarias para garantizar los insumos y suministros, para la operación durante las emergencias, eventos y capacitaciones a cargo de la Subdirección Logística - SBLG.</v>
      </c>
    </row>
    <row r="68" spans="2:35" ht="84" x14ac:dyDescent="0.35">
      <c r="B68" s="193">
        <v>20260962</v>
      </c>
      <c r="C68" s="194" t="s">
        <v>1242</v>
      </c>
      <c r="D68" s="193" t="s">
        <v>105</v>
      </c>
      <c r="E68" s="193" t="s">
        <v>363</v>
      </c>
      <c r="F68" s="193" t="s">
        <v>144</v>
      </c>
      <c r="G68" s="211" t="s">
        <v>380</v>
      </c>
      <c r="H68" s="212">
        <v>3</v>
      </c>
      <c r="I68" s="212">
        <v>0</v>
      </c>
      <c r="J68" s="198">
        <v>29400000</v>
      </c>
      <c r="K68" s="199" t="s">
        <v>398</v>
      </c>
      <c r="L68" s="195" t="s">
        <v>154</v>
      </c>
      <c r="M68" s="200" t="s">
        <v>438</v>
      </c>
      <c r="N68" s="193" t="s">
        <v>198</v>
      </c>
      <c r="O68" s="200" t="s">
        <v>890</v>
      </c>
      <c r="P68" s="200" t="s">
        <v>348</v>
      </c>
      <c r="Q68" s="202">
        <v>80111600</v>
      </c>
      <c r="R68" s="200" t="s">
        <v>218</v>
      </c>
      <c r="S68" s="189" t="str">
        <f>MID(PAA[[#This Row],[Meta Proyecto de Inversión]],1,4)</f>
        <v>8173</v>
      </c>
      <c r="T68" s="189" t="str">
        <f>MID(PAA[[#This Row],[Meta Proyecto de Inversión]],6,2)</f>
        <v>9-</v>
      </c>
      <c r="U68" s="203" t="str">
        <f>IFERROR(VLOOKUP(N68,TD!$B$50:$F$54,2,0)," ")</f>
        <v>O230117</v>
      </c>
      <c r="V68" s="203" t="str">
        <f>IFERROR(VLOOKUP(N68,TD!$B$50:$F$54,3,0)," ")</f>
        <v>4503</v>
      </c>
      <c r="W68" s="203">
        <f>IFERROR(VLOOKUP(N68,TD!$B$50:$F$54,4,0)," ")</f>
        <v>20240255</v>
      </c>
      <c r="X68" s="200" t="s">
        <v>172</v>
      </c>
      <c r="Y68" s="191" t="str">
        <f>IFERROR(VLOOKUP(X68,TD!$J$51:$K$64,2,0)," ")</f>
        <v>Servicio de formación en gestión del riesgo de incendios para el personal UAECOB</v>
      </c>
      <c r="Z68" s="192" t="str">
        <f>CONCATENATE(X68,"-",Y68)</f>
        <v>07-Servicio de formación en gestión del riesgo de incendios para el personal UAECOB</v>
      </c>
      <c r="AA68" s="200" t="s">
        <v>222</v>
      </c>
      <c r="AB68" s="191" t="str">
        <f>IFERROR(VLOOKUP(AA68,TD!$N$51:$O$66,2,0)," ")</f>
        <v>Servicio de educación informal</v>
      </c>
      <c r="AC68" s="192" t="str">
        <f>CONCATENATE(AA68,"_",AB68)</f>
        <v>002_Servicio de educación informal</v>
      </c>
      <c r="AD68" s="192" t="str">
        <f>CONCATENATE(Z68," ",AC68)</f>
        <v>07-Servicio de formación en gestión del riesgo de incendios para el personal UAECOB 002_Servicio de educación informal</v>
      </c>
      <c r="AE68" s="203" t="str">
        <f>CONCATENATE(U68,V68,W68,X68,AA68)</f>
        <v>O23011745032024025507002</v>
      </c>
      <c r="AF68" s="191" t="str">
        <f>IFERROR(VLOOKUP(AD68,TD!$J$66:$K$89,2,0)," ")</f>
        <v>PM/0131/0107/45030020255</v>
      </c>
      <c r="AG68" s="204" t="s">
        <v>385</v>
      </c>
      <c r="AH68" s="200" t="s">
        <v>193</v>
      </c>
      <c r="AI68" s="225" t="str">
        <f>CONCATENATE(PAA[[#This Row],[Id Interno]],"-",PAA[[#This Row],[tipo de Contrato (TH talento humano - B/S bienes y/o servicios)]],"-",S68,"-",T68,"-",PAA[[#This Row],[Objeto de la contratación]])</f>
        <v>20260962-TH-8173-9--SGH - Prestar servicios profesionales a la Subdirección de Gestión Humana de la UAE Cuerpo Oficial de Bomberos de Bogotá D.C. para apoyar el fortalecimiento institucional mediante la elaboración del diagnóstico de capacidades y la verificación, revisión y actualización del Modelo Operativo de Procesos (MOP), orientados a optimizar los procesos que soportan la implementación del programa de capacitación, formación y entrenamiento del personal uniformado de la entidad.</v>
      </c>
    </row>
    <row r="69" spans="2:35" ht="84" x14ac:dyDescent="0.35">
      <c r="B69" s="193">
        <v>20260963</v>
      </c>
      <c r="C69" s="194" t="s">
        <v>1243</v>
      </c>
      <c r="D69" s="193" t="s">
        <v>105</v>
      </c>
      <c r="E69" s="193" t="s">
        <v>363</v>
      </c>
      <c r="F69" s="193" t="s">
        <v>144</v>
      </c>
      <c r="G69" s="211" t="s">
        <v>380</v>
      </c>
      <c r="H69" s="212">
        <v>3</v>
      </c>
      <c r="I69" s="212">
        <v>0</v>
      </c>
      <c r="J69" s="198">
        <v>25200000</v>
      </c>
      <c r="K69" s="199" t="s">
        <v>398</v>
      </c>
      <c r="L69" s="195" t="s">
        <v>154</v>
      </c>
      <c r="M69" s="200" t="s">
        <v>438</v>
      </c>
      <c r="N69" s="193" t="s">
        <v>198</v>
      </c>
      <c r="O69" s="200" t="s">
        <v>890</v>
      </c>
      <c r="P69" s="200" t="s">
        <v>348</v>
      </c>
      <c r="Q69" s="202">
        <v>80111600</v>
      </c>
      <c r="R69" s="200" t="s">
        <v>218</v>
      </c>
      <c r="S69" s="189" t="str">
        <f>MID(PAA[[#This Row],[Meta Proyecto de Inversión]],1,4)</f>
        <v>8173</v>
      </c>
      <c r="T69" s="189" t="str">
        <f>MID(PAA[[#This Row],[Meta Proyecto de Inversión]],6,2)</f>
        <v>9-</v>
      </c>
      <c r="U69" s="203" t="str">
        <f>IFERROR(VLOOKUP(N69,TD!$B$50:$F$54,2,0)," ")</f>
        <v>O230117</v>
      </c>
      <c r="V69" s="203" t="str">
        <f>IFERROR(VLOOKUP(N69,TD!$B$50:$F$54,3,0)," ")</f>
        <v>4503</v>
      </c>
      <c r="W69" s="203">
        <f>IFERROR(VLOOKUP(N69,TD!$B$50:$F$54,4,0)," ")</f>
        <v>20240255</v>
      </c>
      <c r="X69" s="200" t="s">
        <v>172</v>
      </c>
      <c r="Y69" s="191" t="str">
        <f>IFERROR(VLOOKUP(X69,TD!$J$51:$K$64,2,0)," ")</f>
        <v>Servicio de formación en gestión del riesgo de incendios para el personal UAECOB</v>
      </c>
      <c r="Z69" s="192" t="str">
        <f>CONCATENATE(X69,"-",Y69)</f>
        <v>07-Servicio de formación en gestión del riesgo de incendios para el personal UAECOB</v>
      </c>
      <c r="AA69" s="200" t="s">
        <v>222</v>
      </c>
      <c r="AB69" s="191" t="str">
        <f>IFERROR(VLOOKUP(AA69,TD!$N$51:$O$66,2,0)," ")</f>
        <v>Servicio de educación informal</v>
      </c>
      <c r="AC69" s="192" t="str">
        <f>CONCATENATE(AA69,"_",AB69)</f>
        <v>002_Servicio de educación informal</v>
      </c>
      <c r="AD69" s="192" t="str">
        <f>CONCATENATE(Z69," ",AC69)</f>
        <v>07-Servicio de formación en gestión del riesgo de incendios para el personal UAECOB 002_Servicio de educación informal</v>
      </c>
      <c r="AE69" s="203" t="str">
        <f>CONCATENATE(U69,V69,W69,X69,AA69)</f>
        <v>O23011745032024025507002</v>
      </c>
      <c r="AF69" s="191" t="str">
        <f>IFERROR(VLOOKUP(AD69,TD!$J$66:$K$89,2,0)," ")</f>
        <v>PM/0131/0107/45030020255</v>
      </c>
      <c r="AG69" s="204" t="s">
        <v>385</v>
      </c>
      <c r="AH69" s="200" t="s">
        <v>193</v>
      </c>
      <c r="AI69" s="225" t="str">
        <f>CONCATENATE(PAA[[#This Row],[Id Interno]],"-",PAA[[#This Row],[tipo de Contrato (TH talento humano - B/S bienes y/o servicios)]],"-",S69,"-",T69,"-",PAA[[#This Row],[Objeto de la contratación]])</f>
        <v>20260963-TH-8173-9--SGH - Prestar servicios profesionales a la Subdirección de Gestión Humana de la UAE Cuerpo Oficial de Bomberos de Bogotá para apoyar la verificación, revisión y actualización del Modelo Operativo de Procesos (MOP), con el fin de fortalecer la gestión institucional y los procesos asociados a la implementación del programa de capacitación, formación y entrenamiento del personal uniformado.</v>
      </c>
    </row>
    <row r="70" spans="2:35" ht="70" x14ac:dyDescent="0.35">
      <c r="B70" s="193">
        <v>20260964</v>
      </c>
      <c r="C70" s="194" t="s">
        <v>1244</v>
      </c>
      <c r="D70" s="193" t="s">
        <v>105</v>
      </c>
      <c r="E70" s="193" t="s">
        <v>363</v>
      </c>
      <c r="F70" s="193" t="s">
        <v>145</v>
      </c>
      <c r="G70" s="211" t="s">
        <v>380</v>
      </c>
      <c r="H70" s="212">
        <v>3</v>
      </c>
      <c r="I70" s="212">
        <v>0</v>
      </c>
      <c r="J70" s="198">
        <v>11070000</v>
      </c>
      <c r="K70" s="199" t="s">
        <v>398</v>
      </c>
      <c r="L70" s="195" t="s">
        <v>154</v>
      </c>
      <c r="M70" s="200" t="s">
        <v>438</v>
      </c>
      <c r="N70" s="193" t="s">
        <v>198</v>
      </c>
      <c r="O70" s="200" t="s">
        <v>890</v>
      </c>
      <c r="P70" s="200" t="s">
        <v>348</v>
      </c>
      <c r="Q70" s="202">
        <v>80111600</v>
      </c>
      <c r="R70" s="200" t="s">
        <v>218</v>
      </c>
      <c r="S70" s="189" t="str">
        <f>MID(PAA[[#This Row],[Meta Proyecto de Inversión]],1,4)</f>
        <v>8173</v>
      </c>
      <c r="T70" s="189" t="str">
        <f>MID(PAA[[#This Row],[Meta Proyecto de Inversión]],6,2)</f>
        <v>9-</v>
      </c>
      <c r="U70" s="203" t="str">
        <f>IFERROR(VLOOKUP(N70,TD!$B$50:$F$54,2,0)," ")</f>
        <v>O230117</v>
      </c>
      <c r="V70" s="203" t="str">
        <f>IFERROR(VLOOKUP(N70,TD!$B$50:$F$54,3,0)," ")</f>
        <v>4503</v>
      </c>
      <c r="W70" s="203">
        <f>IFERROR(VLOOKUP(N70,TD!$B$50:$F$54,4,0)," ")</f>
        <v>20240255</v>
      </c>
      <c r="X70" s="200" t="s">
        <v>172</v>
      </c>
      <c r="Y70" s="191" t="str">
        <f>IFERROR(VLOOKUP(X70,TD!$J$51:$K$64,2,0)," ")</f>
        <v>Servicio de formación en gestión del riesgo de incendios para el personal UAECOB</v>
      </c>
      <c r="Z70" s="192" t="str">
        <f>CONCATENATE(X70,"-",Y70)</f>
        <v>07-Servicio de formación en gestión del riesgo de incendios para el personal UAECOB</v>
      </c>
      <c r="AA70" s="200" t="s">
        <v>222</v>
      </c>
      <c r="AB70" s="191" t="str">
        <f>IFERROR(VLOOKUP(AA70,TD!$N$51:$O$66,2,0)," ")</f>
        <v>Servicio de educación informal</v>
      </c>
      <c r="AC70" s="192" t="str">
        <f>CONCATENATE(AA70,"_",AB70)</f>
        <v>002_Servicio de educación informal</v>
      </c>
      <c r="AD70" s="192" t="str">
        <f>CONCATENATE(Z70," ",AC70)</f>
        <v>07-Servicio de formación en gestión del riesgo de incendios para el personal UAECOB 002_Servicio de educación informal</v>
      </c>
      <c r="AE70" s="203" t="str">
        <f>CONCATENATE(U70,V70,W70,X70,AA70)</f>
        <v>O23011745032024025507002</v>
      </c>
      <c r="AF70" s="191" t="str">
        <f>IFERROR(VLOOKUP(AD70,TD!$J$66:$K$89,2,0)," ")</f>
        <v>PM/0131/0107/45030020255</v>
      </c>
      <c r="AG70" s="204" t="s">
        <v>385</v>
      </c>
      <c r="AH70" s="200" t="s">
        <v>193</v>
      </c>
      <c r="AI70" s="225" t="str">
        <f>CONCATENATE(PAA[[#This Row],[Id Interno]],"-",PAA[[#This Row],[tipo de Contrato (TH talento humano - B/S bienes y/o servicios)]],"-",S70,"-",T70,"-",PAA[[#This Row],[Objeto de la contratación]])</f>
        <v>20260964-TH-8173-9--SGH - Prestar servicios de apoyo a la gestión en la Subdirección de Gestión Humana para desarrollar actividades de organización, actualización, clasificación,  sistematización, consolidación de los expedientes de incapacidades,  y apoyo a las actividades del área de nómina, fortaleciendo la gestión administrativa del talento humano que soporta la implementación del programa de capacitación, formación y entrenamiento del personal uniformado.</v>
      </c>
    </row>
    <row r="71" spans="2:35" ht="84" x14ac:dyDescent="0.35">
      <c r="B71" s="193">
        <v>20260965</v>
      </c>
      <c r="C71" s="194" t="s">
        <v>1212</v>
      </c>
      <c r="D71" s="193" t="s">
        <v>105</v>
      </c>
      <c r="E71" s="193" t="s">
        <v>363</v>
      </c>
      <c r="F71" s="193" t="s">
        <v>145</v>
      </c>
      <c r="G71" s="211" t="s">
        <v>381</v>
      </c>
      <c r="H71" s="212">
        <v>3</v>
      </c>
      <c r="I71" s="212">
        <v>0</v>
      </c>
      <c r="J71" s="198">
        <v>11400000</v>
      </c>
      <c r="K71" s="199" t="s">
        <v>398</v>
      </c>
      <c r="L71" s="195" t="s">
        <v>154</v>
      </c>
      <c r="M71" s="200" t="s">
        <v>438</v>
      </c>
      <c r="N71" s="193" t="s">
        <v>198</v>
      </c>
      <c r="O71" s="200" t="s">
        <v>890</v>
      </c>
      <c r="P71" s="200" t="s">
        <v>348</v>
      </c>
      <c r="Q71" s="202">
        <v>80111600</v>
      </c>
      <c r="R71" s="200" t="s">
        <v>218</v>
      </c>
      <c r="S71" s="189" t="str">
        <f>MID(PAA[[#This Row],[Meta Proyecto de Inversión]],1,4)</f>
        <v>8173</v>
      </c>
      <c r="T71" s="189" t="str">
        <f>MID(PAA[[#This Row],[Meta Proyecto de Inversión]],6,2)</f>
        <v>9-</v>
      </c>
      <c r="U71" s="203" t="str">
        <f>IFERROR(VLOOKUP(N71,TD!$B$50:$F$54,2,0)," ")</f>
        <v>O230117</v>
      </c>
      <c r="V71" s="203" t="str">
        <f>IFERROR(VLOOKUP(N71,TD!$B$50:$F$54,3,0)," ")</f>
        <v>4503</v>
      </c>
      <c r="W71" s="203">
        <f>IFERROR(VLOOKUP(N71,TD!$B$50:$F$54,4,0)," ")</f>
        <v>20240255</v>
      </c>
      <c r="X71" s="200" t="s">
        <v>172</v>
      </c>
      <c r="Y71" s="191" t="str">
        <f>IFERROR(VLOOKUP(X71,TD!$J$51:$K$64,2,0)," ")</f>
        <v>Servicio de formación en gestión del riesgo de incendios para el personal UAECOB</v>
      </c>
      <c r="Z71" s="192" t="str">
        <f>CONCATENATE(X71,"-",Y71)</f>
        <v>07-Servicio de formación en gestión del riesgo de incendios para el personal UAECOB</v>
      </c>
      <c r="AA71" s="200" t="s">
        <v>222</v>
      </c>
      <c r="AB71" s="191" t="str">
        <f>IFERROR(VLOOKUP(AA71,TD!$N$51:$O$66,2,0)," ")</f>
        <v>Servicio de educación informal</v>
      </c>
      <c r="AC71" s="192" t="str">
        <f>CONCATENATE(AA71,"_",AB71)</f>
        <v>002_Servicio de educación informal</v>
      </c>
      <c r="AD71" s="192" t="str">
        <f>CONCATENATE(Z71," ",AC71)</f>
        <v>07-Servicio de formación en gestión del riesgo de incendios para el personal UAECOB 002_Servicio de educación informal</v>
      </c>
      <c r="AE71" s="203" t="str">
        <f>CONCATENATE(U71,V71,W71,X71,AA71)</f>
        <v>O23011745032024025507002</v>
      </c>
      <c r="AF71" s="191" t="str">
        <f>IFERROR(VLOOKUP(AD71,TD!$J$66:$K$89,2,0)," ")</f>
        <v>PM/0131/0107/45030020255</v>
      </c>
      <c r="AG71" s="204" t="s">
        <v>385</v>
      </c>
      <c r="AH71" s="200" t="s">
        <v>193</v>
      </c>
      <c r="AI71" s="225" t="str">
        <f>CONCATENATE(PAA[[#This Row],[Id Interno]],"-",PAA[[#This Row],[tipo de Contrato (TH talento humano - B/S bienes y/o servicios)]],"-",S71,"-",T71,"-",PAA[[#This Row],[Objeto de la contratación]])</f>
        <v>20260965-TH-8173-9--SGH - Prestar servicios de apoyo a la gestión en la Subdirección de Gestión Humana mediante la ejecución de actividades relacionadas con la actualización, custodia y manejo del archivo de gestión de la dependencia, orientados a garantizar y fortalecer los programas institucionales de capacitación y formación del Cuerpo Oficial de Bomberos de Bogotá D.C.</v>
      </c>
    </row>
    <row r="72" spans="2:35" ht="98" x14ac:dyDescent="0.35">
      <c r="B72" s="193">
        <v>20260966</v>
      </c>
      <c r="C72" s="194" t="s">
        <v>1216</v>
      </c>
      <c r="D72" s="193" t="s">
        <v>105</v>
      </c>
      <c r="E72" s="193" t="s">
        <v>363</v>
      </c>
      <c r="F72" s="193" t="s">
        <v>144</v>
      </c>
      <c r="G72" s="211" t="s">
        <v>381</v>
      </c>
      <c r="H72" s="212">
        <v>2</v>
      </c>
      <c r="I72" s="212">
        <v>0</v>
      </c>
      <c r="J72" s="198">
        <v>12000000</v>
      </c>
      <c r="K72" s="199" t="s">
        <v>398</v>
      </c>
      <c r="L72" s="195" t="s">
        <v>154</v>
      </c>
      <c r="M72" s="200" t="s">
        <v>438</v>
      </c>
      <c r="N72" s="193" t="s">
        <v>198</v>
      </c>
      <c r="O72" s="200" t="s">
        <v>890</v>
      </c>
      <c r="P72" s="200" t="s">
        <v>348</v>
      </c>
      <c r="Q72" s="202">
        <v>80111600</v>
      </c>
      <c r="R72" s="200" t="s">
        <v>218</v>
      </c>
      <c r="S72" s="189" t="str">
        <f>MID(PAA[[#This Row],[Meta Proyecto de Inversión]],1,4)</f>
        <v>8173</v>
      </c>
      <c r="T72" s="189" t="str">
        <f>MID(PAA[[#This Row],[Meta Proyecto de Inversión]],6,2)</f>
        <v>9-</v>
      </c>
      <c r="U72" s="203" t="str">
        <f>IFERROR(VLOOKUP(N72,TD!$B$50:$F$54,2,0)," ")</f>
        <v>O230117</v>
      </c>
      <c r="V72" s="203" t="str">
        <f>IFERROR(VLOOKUP(N72,TD!$B$50:$F$54,3,0)," ")</f>
        <v>4503</v>
      </c>
      <c r="W72" s="203">
        <f>IFERROR(VLOOKUP(N72,TD!$B$50:$F$54,4,0)," ")</f>
        <v>20240255</v>
      </c>
      <c r="X72" s="200" t="s">
        <v>172</v>
      </c>
      <c r="Y72" s="191" t="str">
        <f>IFERROR(VLOOKUP(X72,TD!$J$51:$K$64,2,0)," ")</f>
        <v>Servicio de formación en gestión del riesgo de incendios para el personal UAECOB</v>
      </c>
      <c r="Z72" s="192" t="str">
        <f>CONCATENATE(X72,"-",Y72)</f>
        <v>07-Servicio de formación en gestión del riesgo de incendios para el personal UAECOB</v>
      </c>
      <c r="AA72" s="200" t="s">
        <v>222</v>
      </c>
      <c r="AB72" s="191" t="str">
        <f>IFERROR(VLOOKUP(AA72,TD!$N$51:$O$66,2,0)," ")</f>
        <v>Servicio de educación informal</v>
      </c>
      <c r="AC72" s="192" t="str">
        <f>CONCATENATE(AA72,"_",AB72)</f>
        <v>002_Servicio de educación informal</v>
      </c>
      <c r="AD72" s="192" t="str">
        <f>CONCATENATE(Z72," ",AC72)</f>
        <v>07-Servicio de formación en gestión del riesgo de incendios para el personal UAECOB 002_Servicio de educación informal</v>
      </c>
      <c r="AE72" s="203" t="str">
        <f>CONCATENATE(U72,V72,W72,X72,AA72)</f>
        <v>O23011745032024025507002</v>
      </c>
      <c r="AF72" s="191" t="str">
        <f>IFERROR(VLOOKUP(AD72,TD!$J$66:$K$89,2,0)," ")</f>
        <v>PM/0131/0107/45030020255</v>
      </c>
      <c r="AG72" s="204" t="s">
        <v>385</v>
      </c>
      <c r="AH72" s="200" t="s">
        <v>193</v>
      </c>
      <c r="AI72" s="225" t="str">
        <f>CONCATENATE(PAA[[#This Row],[Id Interno]],"-",PAA[[#This Row],[tipo de Contrato (TH talento humano - B/S bienes y/o servicios)]],"-",S72,"-",T72,"-",PAA[[#This Row],[Objeto de la contratación]])</f>
        <v>20260966-TH-8173-9--SGH - Prestar servicios profesionales en la Subdirección de Gestión Humana para el desarrollo y evaluación de las estrategias de control del riesgo psicosocial del SG-SST, así como el desarrollo de actividades en materia de seguridad y salud en el trabajo, con el objetivo de fortalecer los programasde formación y capacitación de la entidad.</v>
      </c>
    </row>
    <row r="73" spans="2:35" ht="84" x14ac:dyDescent="0.35">
      <c r="B73" s="193">
        <v>20260967</v>
      </c>
      <c r="C73" s="194" t="s">
        <v>1245</v>
      </c>
      <c r="D73" s="193" t="s">
        <v>105</v>
      </c>
      <c r="E73" s="193" t="s">
        <v>363</v>
      </c>
      <c r="F73" s="193" t="s">
        <v>145</v>
      </c>
      <c r="G73" s="211" t="s">
        <v>381</v>
      </c>
      <c r="H73" s="212">
        <v>3</v>
      </c>
      <c r="I73" s="212">
        <v>0</v>
      </c>
      <c r="J73" s="198">
        <v>12300000</v>
      </c>
      <c r="K73" s="199" t="s">
        <v>398</v>
      </c>
      <c r="L73" s="195" t="s">
        <v>154</v>
      </c>
      <c r="M73" s="200" t="s">
        <v>438</v>
      </c>
      <c r="N73" s="193" t="s">
        <v>198</v>
      </c>
      <c r="O73" s="200" t="s">
        <v>890</v>
      </c>
      <c r="P73" s="200" t="s">
        <v>348</v>
      </c>
      <c r="Q73" s="202">
        <v>80111600</v>
      </c>
      <c r="R73" s="200" t="s">
        <v>218</v>
      </c>
      <c r="S73" s="189" t="str">
        <f>MID(PAA[[#This Row],[Meta Proyecto de Inversión]],1,4)</f>
        <v>8173</v>
      </c>
      <c r="T73" s="189" t="str">
        <f>MID(PAA[[#This Row],[Meta Proyecto de Inversión]],6,2)</f>
        <v>9-</v>
      </c>
      <c r="U73" s="203" t="str">
        <f>IFERROR(VLOOKUP(N73,TD!$B$50:$F$54,2,0)," ")</f>
        <v>O230117</v>
      </c>
      <c r="V73" s="203" t="str">
        <f>IFERROR(VLOOKUP(N73,TD!$B$50:$F$54,3,0)," ")</f>
        <v>4503</v>
      </c>
      <c r="W73" s="203">
        <f>IFERROR(VLOOKUP(N73,TD!$B$50:$F$54,4,0)," ")</f>
        <v>20240255</v>
      </c>
      <c r="X73" s="200" t="s">
        <v>172</v>
      </c>
      <c r="Y73" s="191" t="str">
        <f>IFERROR(VLOOKUP(X73,TD!$J$51:$K$64,2,0)," ")</f>
        <v>Servicio de formación en gestión del riesgo de incendios para el personal UAECOB</v>
      </c>
      <c r="Z73" s="192" t="str">
        <f>CONCATENATE(X73,"-",Y73)</f>
        <v>07-Servicio de formación en gestión del riesgo de incendios para el personal UAECOB</v>
      </c>
      <c r="AA73" s="200" t="s">
        <v>222</v>
      </c>
      <c r="AB73" s="191" t="str">
        <f>IFERROR(VLOOKUP(AA73,TD!$N$51:$O$66,2,0)," ")</f>
        <v>Servicio de educación informal</v>
      </c>
      <c r="AC73" s="192" t="str">
        <f>CONCATENATE(AA73,"_",AB73)</f>
        <v>002_Servicio de educación informal</v>
      </c>
      <c r="AD73" s="192" t="str">
        <f>CONCATENATE(Z73," ",AC73)</f>
        <v>07-Servicio de formación en gestión del riesgo de incendios para el personal UAECOB 002_Servicio de educación informal</v>
      </c>
      <c r="AE73" s="203" t="str">
        <f>CONCATENATE(U73,V73,W73,X73,AA73)</f>
        <v>O23011745032024025507002</v>
      </c>
      <c r="AF73" s="191" t="str">
        <f>IFERROR(VLOOKUP(AD73,TD!$J$66:$K$89,2,0)," ")</f>
        <v>PM/0131/0107/45030020255</v>
      </c>
      <c r="AG73" s="204" t="s">
        <v>385</v>
      </c>
      <c r="AH73" s="200" t="s">
        <v>193</v>
      </c>
      <c r="AI73" s="225" t="str">
        <f>CONCATENATE(PAA[[#This Row],[Id Interno]],"-",PAA[[#This Row],[tipo de Contrato (TH talento humano - B/S bienes y/o servicios)]],"-",S73,"-",T73,"-",PAA[[#This Row],[Objeto de la contratación]])</f>
        <v>20260967-TH-8173-9--SGH - Prestar servicios de apoyo a la gestión en la Subdirección de Gestión Humana para desarrollar las actividades relacionadas con el proceso de recobro de incapacidades y sus subprocesos, fortaleciendo la gestión administrativa del talento humano asicomo los procesos de  de capacitación, formación y entrenamiento del personal uniformado.</v>
      </c>
    </row>
    <row r="74" spans="2:35" ht="98" x14ac:dyDescent="0.35">
      <c r="B74" s="193">
        <v>20260968</v>
      </c>
      <c r="C74" s="194" t="s">
        <v>1246</v>
      </c>
      <c r="D74" s="193" t="s">
        <v>105</v>
      </c>
      <c r="E74" s="193" t="s">
        <v>363</v>
      </c>
      <c r="F74" s="193" t="s">
        <v>144</v>
      </c>
      <c r="G74" s="211" t="s">
        <v>381</v>
      </c>
      <c r="H74" s="212">
        <v>2</v>
      </c>
      <c r="I74" s="212">
        <v>0</v>
      </c>
      <c r="J74" s="198">
        <v>11000000</v>
      </c>
      <c r="K74" s="199" t="s">
        <v>398</v>
      </c>
      <c r="L74" s="195" t="s">
        <v>154</v>
      </c>
      <c r="M74" s="200" t="s">
        <v>438</v>
      </c>
      <c r="N74" s="193" t="s">
        <v>198</v>
      </c>
      <c r="O74" s="200" t="s">
        <v>890</v>
      </c>
      <c r="P74" s="200" t="s">
        <v>348</v>
      </c>
      <c r="Q74" s="202">
        <v>80111600</v>
      </c>
      <c r="R74" s="200" t="s">
        <v>218</v>
      </c>
      <c r="S74" s="189" t="str">
        <f>MID(PAA[[#This Row],[Meta Proyecto de Inversión]],1,4)</f>
        <v>8173</v>
      </c>
      <c r="T74" s="189" t="str">
        <f>MID(PAA[[#This Row],[Meta Proyecto de Inversión]],6,2)</f>
        <v>9-</v>
      </c>
      <c r="U74" s="203" t="str">
        <f>IFERROR(VLOOKUP(N74,TD!$B$50:$F$54,2,0)," ")</f>
        <v>O230117</v>
      </c>
      <c r="V74" s="203" t="str">
        <f>IFERROR(VLOOKUP(N74,TD!$B$50:$F$54,3,0)," ")</f>
        <v>4503</v>
      </c>
      <c r="W74" s="203">
        <f>IFERROR(VLOOKUP(N74,TD!$B$50:$F$54,4,0)," ")</f>
        <v>20240255</v>
      </c>
      <c r="X74" s="200" t="s">
        <v>172</v>
      </c>
      <c r="Y74" s="191" t="str">
        <f>IFERROR(VLOOKUP(X74,TD!$J$51:$K$64,2,0)," ")</f>
        <v>Servicio de formación en gestión del riesgo de incendios para el personal UAECOB</v>
      </c>
      <c r="Z74" s="192" t="str">
        <f>CONCATENATE(X74,"-",Y74)</f>
        <v>07-Servicio de formación en gestión del riesgo de incendios para el personal UAECOB</v>
      </c>
      <c r="AA74" s="200" t="s">
        <v>222</v>
      </c>
      <c r="AB74" s="191" t="str">
        <f>IFERROR(VLOOKUP(AA74,TD!$N$51:$O$66,2,0)," ")</f>
        <v>Servicio de educación informal</v>
      </c>
      <c r="AC74" s="192" t="str">
        <f>CONCATENATE(AA74,"_",AB74)</f>
        <v>002_Servicio de educación informal</v>
      </c>
      <c r="AD74" s="192" t="str">
        <f>CONCATENATE(Z74," ",AC74)</f>
        <v>07-Servicio de formación en gestión del riesgo de incendios para el personal UAECOB 002_Servicio de educación informal</v>
      </c>
      <c r="AE74" s="203" t="str">
        <f>CONCATENATE(U74,V74,W74,X74,AA74)</f>
        <v>O23011745032024025507002</v>
      </c>
      <c r="AF74" s="191" t="str">
        <f>IFERROR(VLOOKUP(AD74,TD!$J$66:$K$89,2,0)," ")</f>
        <v>PM/0131/0107/45030020255</v>
      </c>
      <c r="AG74" s="204" t="s">
        <v>385</v>
      </c>
      <c r="AH74" s="200" t="s">
        <v>193</v>
      </c>
      <c r="AI74" s="225" t="str">
        <f>CONCATENATE(PAA[[#This Row],[Id Interno]],"-",PAA[[#This Row],[tipo de Contrato (TH talento humano - B/S bienes y/o servicios)]],"-",S74,"-",T74,"-",PAA[[#This Row],[Objeto de la contratación]])</f>
        <v>20260968-TH-8173-9--SGH - Prestar servicios profesionales a la Subdirección de Gestión Humana para apoyar la actualización de registros laborales y la gestión  de las actividades de desarrollo organizacional, fortaleciendo el talento humano y los procesos de capacitación, formación y entrenamiento del personal uniformado.</v>
      </c>
    </row>
    <row r="75" spans="2:35" ht="98" x14ac:dyDescent="0.35">
      <c r="B75" s="193">
        <v>20260969</v>
      </c>
      <c r="C75" s="194" t="s">
        <v>1216</v>
      </c>
      <c r="D75" s="193" t="s">
        <v>105</v>
      </c>
      <c r="E75" s="193" t="s">
        <v>363</v>
      </c>
      <c r="F75" s="193" t="s">
        <v>144</v>
      </c>
      <c r="G75" s="211" t="s">
        <v>381</v>
      </c>
      <c r="H75" s="212">
        <v>2</v>
      </c>
      <c r="I75" s="212">
        <v>0</v>
      </c>
      <c r="J75" s="198">
        <v>12000000</v>
      </c>
      <c r="K75" s="199" t="s">
        <v>398</v>
      </c>
      <c r="L75" s="195" t="s">
        <v>154</v>
      </c>
      <c r="M75" s="200" t="s">
        <v>438</v>
      </c>
      <c r="N75" s="193" t="s">
        <v>198</v>
      </c>
      <c r="O75" s="200" t="s">
        <v>890</v>
      </c>
      <c r="P75" s="200" t="s">
        <v>348</v>
      </c>
      <c r="Q75" s="202">
        <v>80111600</v>
      </c>
      <c r="R75" s="200" t="s">
        <v>218</v>
      </c>
      <c r="S75" s="189" t="str">
        <f>MID(PAA[[#This Row],[Meta Proyecto de Inversión]],1,4)</f>
        <v>8173</v>
      </c>
      <c r="T75" s="189" t="str">
        <f>MID(PAA[[#This Row],[Meta Proyecto de Inversión]],6,2)</f>
        <v>9-</v>
      </c>
      <c r="U75" s="203" t="str">
        <f>IFERROR(VLOOKUP(N75,TD!$B$50:$F$54,2,0)," ")</f>
        <v>O230117</v>
      </c>
      <c r="V75" s="203" t="str">
        <f>IFERROR(VLOOKUP(N75,TD!$B$50:$F$54,3,0)," ")</f>
        <v>4503</v>
      </c>
      <c r="W75" s="203">
        <f>IFERROR(VLOOKUP(N75,TD!$B$50:$F$54,4,0)," ")</f>
        <v>20240255</v>
      </c>
      <c r="X75" s="200" t="s">
        <v>172</v>
      </c>
      <c r="Y75" s="191" t="str">
        <f>IFERROR(VLOOKUP(X75,TD!$J$51:$K$64,2,0)," ")</f>
        <v>Servicio de formación en gestión del riesgo de incendios para el personal UAECOB</v>
      </c>
      <c r="Z75" s="192" t="str">
        <f>CONCATENATE(X75,"-",Y75)</f>
        <v>07-Servicio de formación en gestión del riesgo de incendios para el personal UAECOB</v>
      </c>
      <c r="AA75" s="200" t="s">
        <v>222</v>
      </c>
      <c r="AB75" s="191" t="str">
        <f>IFERROR(VLOOKUP(AA75,TD!$N$51:$O$66,2,0)," ")</f>
        <v>Servicio de educación informal</v>
      </c>
      <c r="AC75" s="192" t="str">
        <f>CONCATENATE(AA75,"_",AB75)</f>
        <v>002_Servicio de educación informal</v>
      </c>
      <c r="AD75" s="192" t="str">
        <f>CONCATENATE(Z75," ",AC75)</f>
        <v>07-Servicio de formación en gestión del riesgo de incendios para el personal UAECOB 002_Servicio de educación informal</v>
      </c>
      <c r="AE75" s="203" t="str">
        <f>CONCATENATE(U75,V75,W75,X75,AA75)</f>
        <v>O23011745032024025507002</v>
      </c>
      <c r="AF75" s="191" t="str">
        <f>IFERROR(VLOOKUP(AD75,TD!$J$66:$K$89,2,0)," ")</f>
        <v>PM/0131/0107/45030020255</v>
      </c>
      <c r="AG75" s="204" t="s">
        <v>385</v>
      </c>
      <c r="AH75" s="200" t="s">
        <v>193</v>
      </c>
      <c r="AI75" s="225" t="str">
        <f>CONCATENATE(PAA[[#This Row],[Id Interno]],"-",PAA[[#This Row],[tipo de Contrato (TH talento humano - B/S bienes y/o servicios)]],"-",S75,"-",T75,"-",PAA[[#This Row],[Objeto de la contratación]])</f>
        <v>20260969-TH-8173-9--SGH - Prestar servicios profesionales en la Subdirección de Gestión Humana para el desarrollo y evaluación de las estrategias de control del riesgo psicosocial del SG-SST, así como el desarrollo de actividades en materia de seguridad y salud en el trabajo, con el objetivo de fortalecer los programasde formación y capacitación de la entidad.</v>
      </c>
    </row>
    <row r="76" spans="2:35" ht="98" x14ac:dyDescent="0.35">
      <c r="B76" s="193">
        <v>20260970</v>
      </c>
      <c r="C76" s="194" t="s">
        <v>1247</v>
      </c>
      <c r="D76" s="193" t="s">
        <v>105</v>
      </c>
      <c r="E76" s="193" t="s">
        <v>363</v>
      </c>
      <c r="F76" s="193" t="s">
        <v>144</v>
      </c>
      <c r="G76" s="211" t="s">
        <v>381</v>
      </c>
      <c r="H76" s="212">
        <v>2</v>
      </c>
      <c r="I76" s="212">
        <v>0</v>
      </c>
      <c r="J76" s="198">
        <v>10400000</v>
      </c>
      <c r="K76" s="199" t="s">
        <v>398</v>
      </c>
      <c r="L76" s="195" t="s">
        <v>154</v>
      </c>
      <c r="M76" s="200" t="s">
        <v>438</v>
      </c>
      <c r="N76" s="193" t="s">
        <v>198</v>
      </c>
      <c r="O76" s="200" t="s">
        <v>890</v>
      </c>
      <c r="P76" s="200" t="s">
        <v>348</v>
      </c>
      <c r="Q76" s="202">
        <v>80111600</v>
      </c>
      <c r="R76" s="200" t="s">
        <v>218</v>
      </c>
      <c r="S76" s="189" t="str">
        <f>MID(PAA[[#This Row],[Meta Proyecto de Inversión]],1,4)</f>
        <v>8173</v>
      </c>
      <c r="T76" s="189" t="str">
        <f>MID(PAA[[#This Row],[Meta Proyecto de Inversión]],6,2)</f>
        <v>9-</v>
      </c>
      <c r="U76" s="203" t="str">
        <f>IFERROR(VLOOKUP(N76,TD!$B$50:$F$54,2,0)," ")</f>
        <v>O230117</v>
      </c>
      <c r="V76" s="203" t="str">
        <f>IFERROR(VLOOKUP(N76,TD!$B$50:$F$54,3,0)," ")</f>
        <v>4503</v>
      </c>
      <c r="W76" s="203">
        <f>IFERROR(VLOOKUP(N76,TD!$B$50:$F$54,4,0)," ")</f>
        <v>20240255</v>
      </c>
      <c r="X76" s="200" t="s">
        <v>172</v>
      </c>
      <c r="Y76" s="191" t="str">
        <f>IFERROR(VLOOKUP(X76,TD!$J$51:$K$64,2,0)," ")</f>
        <v>Servicio de formación en gestión del riesgo de incendios para el personal UAECOB</v>
      </c>
      <c r="Z76" s="192" t="str">
        <f>CONCATENATE(X76,"-",Y76)</f>
        <v>07-Servicio de formación en gestión del riesgo de incendios para el personal UAECOB</v>
      </c>
      <c r="AA76" s="200" t="s">
        <v>222</v>
      </c>
      <c r="AB76" s="191" t="str">
        <f>IFERROR(VLOOKUP(AA76,TD!$N$51:$O$66,2,0)," ")</f>
        <v>Servicio de educación informal</v>
      </c>
      <c r="AC76" s="192" t="str">
        <f>CONCATENATE(AA76,"_",AB76)</f>
        <v>002_Servicio de educación informal</v>
      </c>
      <c r="AD76" s="192" t="str">
        <f>CONCATENATE(Z76," ",AC76)</f>
        <v>07-Servicio de formación en gestión del riesgo de incendios para el personal UAECOB 002_Servicio de educación informal</v>
      </c>
      <c r="AE76" s="203" t="str">
        <f>CONCATENATE(U76,V76,W76,X76,AA76)</f>
        <v>O23011745032024025507002</v>
      </c>
      <c r="AF76" s="191" t="str">
        <f>IFERROR(VLOOKUP(AD76,TD!$J$66:$K$89,2,0)," ")</f>
        <v>PM/0131/0107/45030020255</v>
      </c>
      <c r="AG76" s="204" t="s">
        <v>385</v>
      </c>
      <c r="AH76" s="200" t="s">
        <v>193</v>
      </c>
      <c r="AI76" s="225" t="str">
        <f>CONCATENATE(PAA[[#This Row],[Id Interno]],"-",PAA[[#This Row],[tipo de Contrato (TH talento humano - B/S bienes y/o servicios)]],"-",S76,"-",T76,"-",PAA[[#This Row],[Objeto de la contratación]])</f>
        <v>20260970-TH-8173-9--SGH - Prestar servicios profesionales a la Subdirección de Gestión Humana para apoyar el cumplimiento de las actividades del Sistema de Gestión de Seguridad y Salud en el Trabajo (SG-SST), en la línea de seguridad e higiene industrial, mediante la actualización y ejecución de procedimientos y documentos técnicos que contribuyan al fortalecimiento del programa de capacitación, formación y entrenamiento del personal uniformado.</v>
      </c>
    </row>
    <row r="77" spans="2:35" ht="84" x14ac:dyDescent="0.35">
      <c r="B77" s="193">
        <v>20260971</v>
      </c>
      <c r="C77" s="194" t="s">
        <v>1248</v>
      </c>
      <c r="D77" s="193" t="s">
        <v>105</v>
      </c>
      <c r="E77" s="193" t="s">
        <v>363</v>
      </c>
      <c r="F77" s="193" t="s">
        <v>144</v>
      </c>
      <c r="G77" s="211" t="s">
        <v>381</v>
      </c>
      <c r="H77" s="212">
        <v>3</v>
      </c>
      <c r="I77" s="212">
        <v>0</v>
      </c>
      <c r="J77" s="198">
        <v>23700000</v>
      </c>
      <c r="K77" s="199" t="s">
        <v>398</v>
      </c>
      <c r="L77" s="195" t="s">
        <v>154</v>
      </c>
      <c r="M77" s="200" t="s">
        <v>438</v>
      </c>
      <c r="N77" s="193" t="s">
        <v>198</v>
      </c>
      <c r="O77" s="200" t="s">
        <v>890</v>
      </c>
      <c r="P77" s="200" t="s">
        <v>348</v>
      </c>
      <c r="Q77" s="202">
        <v>80111600</v>
      </c>
      <c r="R77" s="200" t="s">
        <v>218</v>
      </c>
      <c r="S77" s="189" t="str">
        <f>MID(PAA[[#This Row],[Meta Proyecto de Inversión]],1,4)</f>
        <v>8173</v>
      </c>
      <c r="T77" s="189" t="str">
        <f>MID(PAA[[#This Row],[Meta Proyecto de Inversión]],6,2)</f>
        <v>9-</v>
      </c>
      <c r="U77" s="203" t="str">
        <f>IFERROR(VLOOKUP(N77,TD!$B$50:$F$54,2,0)," ")</f>
        <v>O230117</v>
      </c>
      <c r="V77" s="203" t="str">
        <f>IFERROR(VLOOKUP(N77,TD!$B$50:$F$54,3,0)," ")</f>
        <v>4503</v>
      </c>
      <c r="W77" s="203">
        <f>IFERROR(VLOOKUP(N77,TD!$B$50:$F$54,4,0)," ")</f>
        <v>20240255</v>
      </c>
      <c r="X77" s="200" t="s">
        <v>172</v>
      </c>
      <c r="Y77" s="191" t="str">
        <f>IFERROR(VLOOKUP(X77,TD!$J$51:$K$64,2,0)," ")</f>
        <v>Servicio de formación en gestión del riesgo de incendios para el personal UAECOB</v>
      </c>
      <c r="Z77" s="192" t="str">
        <f>CONCATENATE(X77,"-",Y77)</f>
        <v>07-Servicio de formación en gestión del riesgo de incendios para el personal UAECOB</v>
      </c>
      <c r="AA77" s="200" t="s">
        <v>222</v>
      </c>
      <c r="AB77" s="191" t="str">
        <f>IFERROR(VLOOKUP(AA77,TD!$N$51:$O$66,2,0)," ")</f>
        <v>Servicio de educación informal</v>
      </c>
      <c r="AC77" s="192" t="str">
        <f>CONCATENATE(AA77,"_",AB77)</f>
        <v>002_Servicio de educación informal</v>
      </c>
      <c r="AD77" s="192" t="str">
        <f>CONCATENATE(Z77," ",AC77)</f>
        <v>07-Servicio de formación en gestión del riesgo de incendios para el personal UAECOB 002_Servicio de educación informal</v>
      </c>
      <c r="AE77" s="203" t="str">
        <f>CONCATENATE(U77,V77,W77,X77,AA77)</f>
        <v>O23011745032024025507002</v>
      </c>
      <c r="AF77" s="191" t="str">
        <f>IFERROR(VLOOKUP(AD77,TD!$J$66:$K$89,2,0)," ")</f>
        <v>PM/0131/0107/45030020255</v>
      </c>
      <c r="AG77" s="204" t="s">
        <v>385</v>
      </c>
      <c r="AH77" s="200" t="s">
        <v>194</v>
      </c>
      <c r="AI77" s="225" t="str">
        <f>CONCATENATE(PAA[[#This Row],[Id Interno]],"-",PAA[[#This Row],[tipo de Contrato (TH talento humano - B/S bienes y/o servicios)]],"-",S77,"-",T77,"-",PAA[[#This Row],[Objeto de la contratación]])</f>
        <v>20260971-TH-8173-9--SGH - Adición y prorroga contrato 462-2026, cuyo objeto es "SGH - Prestar servicios profesionales en la Subdirección de Gestión Humana, enfocados en el análisis de datos , estadística, gestión financiera  y apoyo a temas de proyección presupuestal en el marco de la estrategia de fortalecimiento institucional. "</v>
      </c>
    </row>
    <row r="78" spans="2:35" ht="112" x14ac:dyDescent="0.35">
      <c r="B78" s="193">
        <v>20260972</v>
      </c>
      <c r="C78" s="194" t="s">
        <v>1249</v>
      </c>
      <c r="D78" s="193" t="s">
        <v>105</v>
      </c>
      <c r="E78" s="193" t="s">
        <v>363</v>
      </c>
      <c r="F78" s="193" t="s">
        <v>144</v>
      </c>
      <c r="G78" s="211" t="s">
        <v>382</v>
      </c>
      <c r="H78" s="212">
        <v>2</v>
      </c>
      <c r="I78" s="212">
        <v>15</v>
      </c>
      <c r="J78" s="198">
        <v>20000000</v>
      </c>
      <c r="K78" s="199" t="s">
        <v>398</v>
      </c>
      <c r="L78" s="195" t="s">
        <v>154</v>
      </c>
      <c r="M78" s="200" t="s">
        <v>438</v>
      </c>
      <c r="N78" s="193" t="s">
        <v>198</v>
      </c>
      <c r="O78" s="200" t="s">
        <v>890</v>
      </c>
      <c r="P78" s="200" t="s">
        <v>348</v>
      </c>
      <c r="Q78" s="202">
        <v>80111600</v>
      </c>
      <c r="R78" s="200" t="s">
        <v>218</v>
      </c>
      <c r="S78" s="189" t="str">
        <f>MID(PAA[[#This Row],[Meta Proyecto de Inversión]],1,4)</f>
        <v>8173</v>
      </c>
      <c r="T78" s="189" t="str">
        <f>MID(PAA[[#This Row],[Meta Proyecto de Inversión]],6,2)</f>
        <v>9-</v>
      </c>
      <c r="U78" s="203" t="str">
        <f>IFERROR(VLOOKUP(N78,TD!$B$50:$F$54,2,0)," ")</f>
        <v>O230117</v>
      </c>
      <c r="V78" s="203" t="str">
        <f>IFERROR(VLOOKUP(N78,TD!$B$50:$F$54,3,0)," ")</f>
        <v>4503</v>
      </c>
      <c r="W78" s="203">
        <f>IFERROR(VLOOKUP(N78,TD!$B$50:$F$54,4,0)," ")</f>
        <v>20240255</v>
      </c>
      <c r="X78" s="200" t="s">
        <v>172</v>
      </c>
      <c r="Y78" s="191" t="str">
        <f>IFERROR(VLOOKUP(X78,TD!$J$51:$K$64,2,0)," ")</f>
        <v>Servicio de formación en gestión del riesgo de incendios para el personal UAECOB</v>
      </c>
      <c r="Z78" s="192" t="str">
        <f>CONCATENATE(X78,"-",Y78)</f>
        <v>07-Servicio de formación en gestión del riesgo de incendios para el personal UAECOB</v>
      </c>
      <c r="AA78" s="200" t="s">
        <v>222</v>
      </c>
      <c r="AB78" s="191" t="str">
        <f>IFERROR(VLOOKUP(AA78,TD!$N$51:$O$66,2,0)," ")</f>
        <v>Servicio de educación informal</v>
      </c>
      <c r="AC78" s="192" t="str">
        <f>CONCATENATE(AA78,"_",AB78)</f>
        <v>002_Servicio de educación informal</v>
      </c>
      <c r="AD78" s="192" t="str">
        <f>CONCATENATE(Z78," ",AC78)</f>
        <v>07-Servicio de formación en gestión del riesgo de incendios para el personal UAECOB 002_Servicio de educación informal</v>
      </c>
      <c r="AE78" s="203" t="str">
        <f>CONCATENATE(U78,V78,W78,X78,AA78)</f>
        <v>O23011745032024025507002</v>
      </c>
      <c r="AF78" s="191" t="str">
        <f>IFERROR(VLOOKUP(AD78,TD!$J$66:$K$89,2,0)," ")</f>
        <v>PM/0131/0107/45030020255</v>
      </c>
      <c r="AG78" s="204" t="s">
        <v>385</v>
      </c>
      <c r="AH78" s="200" t="s">
        <v>194</v>
      </c>
      <c r="AI78" s="225" t="str">
        <f>CONCATENATE(PAA[[#This Row],[Id Interno]],"-",PAA[[#This Row],[tipo de Contrato (TH talento humano - B/S bienes y/o servicios)]],"-",S78,"-",T78,"-",PAA[[#This Row],[Objeto de la contratación]])</f>
        <v>20260972-TH-8173-9--SGH - Adición y Prorrga contrato 267-2026, cuyo objeto es "SGH - Prestar servicios profesionales para apoyar a la Academia de la UAE Cuerpo Oficial de Bomberos de Bogotá D.C., orientados al fortalecimiento de los procesos de innovación, gestión del conocimiento y desarrollo de capacidades estratégicas del personal operativo, administrativo y directivo," contribuyendo al mejoramiento continuo y a la consolidación institucional</v>
      </c>
    </row>
    <row r="79" spans="2:35" ht="84" x14ac:dyDescent="0.35">
      <c r="B79" s="193">
        <v>20260973</v>
      </c>
      <c r="C79" s="194" t="s">
        <v>1250</v>
      </c>
      <c r="D79" s="193" t="s">
        <v>105</v>
      </c>
      <c r="E79" s="193" t="s">
        <v>363</v>
      </c>
      <c r="F79" s="193" t="s">
        <v>144</v>
      </c>
      <c r="G79" s="211" t="s">
        <v>382</v>
      </c>
      <c r="H79" s="212">
        <v>2</v>
      </c>
      <c r="I79" s="212">
        <v>0</v>
      </c>
      <c r="J79" s="198">
        <v>14000000</v>
      </c>
      <c r="K79" s="199" t="s">
        <v>398</v>
      </c>
      <c r="L79" s="195" t="s">
        <v>154</v>
      </c>
      <c r="M79" s="200" t="s">
        <v>438</v>
      </c>
      <c r="N79" s="193" t="s">
        <v>198</v>
      </c>
      <c r="O79" s="200" t="s">
        <v>890</v>
      </c>
      <c r="P79" s="200" t="s">
        <v>348</v>
      </c>
      <c r="Q79" s="202">
        <v>80111600</v>
      </c>
      <c r="R79" s="200" t="s">
        <v>218</v>
      </c>
      <c r="S79" s="189" t="str">
        <f>MID(PAA[[#This Row],[Meta Proyecto de Inversión]],1,4)</f>
        <v>8173</v>
      </c>
      <c r="T79" s="189" t="str">
        <f>MID(PAA[[#This Row],[Meta Proyecto de Inversión]],6,2)</f>
        <v>9-</v>
      </c>
      <c r="U79" s="203" t="str">
        <f>IFERROR(VLOOKUP(N79,TD!$B$50:$F$54,2,0)," ")</f>
        <v>O230117</v>
      </c>
      <c r="V79" s="203" t="str">
        <f>IFERROR(VLOOKUP(N79,TD!$B$50:$F$54,3,0)," ")</f>
        <v>4503</v>
      </c>
      <c r="W79" s="203">
        <f>IFERROR(VLOOKUP(N79,TD!$B$50:$F$54,4,0)," ")</f>
        <v>20240255</v>
      </c>
      <c r="X79" s="200" t="s">
        <v>172</v>
      </c>
      <c r="Y79" s="191" t="str">
        <f>IFERROR(VLOOKUP(X79,TD!$J$51:$K$64,2,0)," ")</f>
        <v>Servicio de formación en gestión del riesgo de incendios para el personal UAECOB</v>
      </c>
      <c r="Z79" s="192" t="str">
        <f>CONCATENATE(X79,"-",Y79)</f>
        <v>07-Servicio de formación en gestión del riesgo de incendios para el personal UAECOB</v>
      </c>
      <c r="AA79" s="200" t="s">
        <v>222</v>
      </c>
      <c r="AB79" s="191" t="str">
        <f>IFERROR(VLOOKUP(AA79,TD!$N$51:$O$66,2,0)," ")</f>
        <v>Servicio de educación informal</v>
      </c>
      <c r="AC79" s="192" t="str">
        <f>CONCATENATE(AA79,"_",AB79)</f>
        <v>002_Servicio de educación informal</v>
      </c>
      <c r="AD79" s="192" t="str">
        <f>CONCATENATE(Z79," ",AC79)</f>
        <v>07-Servicio de formación en gestión del riesgo de incendios para el personal UAECOB 002_Servicio de educación informal</v>
      </c>
      <c r="AE79" s="203" t="str">
        <f>CONCATENATE(U79,V79,W79,X79,AA79)</f>
        <v>O23011745032024025507002</v>
      </c>
      <c r="AF79" s="191" t="str">
        <f>IFERROR(VLOOKUP(AD79,TD!$J$66:$K$89,2,0)," ")</f>
        <v>PM/0131/0107/45030020255</v>
      </c>
      <c r="AG79" s="204" t="s">
        <v>385</v>
      </c>
      <c r="AH79" s="200" t="s">
        <v>194</v>
      </c>
      <c r="AI79" s="225" t="str">
        <f>CONCATENATE(PAA[[#This Row],[Id Interno]],"-",PAA[[#This Row],[tipo de Contrato (TH talento humano - B/S bienes y/o servicios)]],"-",S79,"-",T79,"-",PAA[[#This Row],[Objeto de la contratación]])</f>
        <v>20260973-TH-8173-9--SGH - Adición y prorroga contrato 399-2026, cuyo objeto es "SGH - Prestar sus servicios profesionales a la Subdirección de Gestión Humana de la UAE Cuerpo Oficial de Bomberos de Bogota, en el desarrollo de las actividades administrativas y de análisis relacionadas con la reorganización de conformación de las estaciones y grupos especializados como parte del fortalecimiento de la formación y la capacidadinstitucional."</v>
      </c>
    </row>
    <row r="80" spans="2:35" ht="98" x14ac:dyDescent="0.35">
      <c r="B80" s="193">
        <v>20260974</v>
      </c>
      <c r="C80" s="194" t="s">
        <v>1251</v>
      </c>
      <c r="D80" s="193" t="s">
        <v>105</v>
      </c>
      <c r="E80" s="193" t="s">
        <v>363</v>
      </c>
      <c r="F80" s="193" t="s">
        <v>144</v>
      </c>
      <c r="G80" s="211" t="s">
        <v>383</v>
      </c>
      <c r="H80" s="212">
        <v>1</v>
      </c>
      <c r="I80" s="212">
        <v>0</v>
      </c>
      <c r="J80" s="198">
        <v>5500000</v>
      </c>
      <c r="K80" s="199" t="s">
        <v>398</v>
      </c>
      <c r="L80" s="195" t="s">
        <v>154</v>
      </c>
      <c r="M80" s="200" t="s">
        <v>438</v>
      </c>
      <c r="N80" s="193" t="s">
        <v>198</v>
      </c>
      <c r="O80" s="200" t="s">
        <v>890</v>
      </c>
      <c r="P80" s="200" t="s">
        <v>348</v>
      </c>
      <c r="Q80" s="202">
        <v>80111600</v>
      </c>
      <c r="R80" s="200" t="s">
        <v>218</v>
      </c>
      <c r="S80" s="189" t="str">
        <f>MID(PAA[[#This Row],[Meta Proyecto de Inversión]],1,4)</f>
        <v>8173</v>
      </c>
      <c r="T80" s="189" t="str">
        <f>MID(PAA[[#This Row],[Meta Proyecto de Inversión]],6,2)</f>
        <v>9-</v>
      </c>
      <c r="U80" s="203" t="str">
        <f>IFERROR(VLOOKUP(N80,TD!$B$50:$F$54,2,0)," ")</f>
        <v>O230117</v>
      </c>
      <c r="V80" s="203" t="str">
        <f>IFERROR(VLOOKUP(N80,TD!$B$50:$F$54,3,0)," ")</f>
        <v>4503</v>
      </c>
      <c r="W80" s="203">
        <f>IFERROR(VLOOKUP(N80,TD!$B$50:$F$54,4,0)," ")</f>
        <v>20240255</v>
      </c>
      <c r="X80" s="200" t="s">
        <v>172</v>
      </c>
      <c r="Y80" s="191" t="str">
        <f>IFERROR(VLOOKUP(X80,TD!$J$51:$K$64,2,0)," ")</f>
        <v>Servicio de formación en gestión del riesgo de incendios para el personal UAECOB</v>
      </c>
      <c r="Z80" s="192" t="str">
        <f>CONCATENATE(X80,"-",Y80)</f>
        <v>07-Servicio de formación en gestión del riesgo de incendios para el personal UAECOB</v>
      </c>
      <c r="AA80" s="200" t="s">
        <v>222</v>
      </c>
      <c r="AB80" s="191" t="str">
        <f>IFERROR(VLOOKUP(AA80,TD!$N$51:$O$66,2,0)," ")</f>
        <v>Servicio de educación informal</v>
      </c>
      <c r="AC80" s="192" t="str">
        <f>CONCATENATE(AA80,"_",AB80)</f>
        <v>002_Servicio de educación informal</v>
      </c>
      <c r="AD80" s="192" t="str">
        <f>CONCATENATE(Z80," ",AC80)</f>
        <v>07-Servicio de formación en gestión del riesgo de incendios para el personal UAECOB 002_Servicio de educación informal</v>
      </c>
      <c r="AE80" s="203" t="str">
        <f>CONCATENATE(U80,V80,W80,X80,AA80)</f>
        <v>O23011745032024025507002</v>
      </c>
      <c r="AF80" s="191" t="str">
        <f>IFERROR(VLOOKUP(AD80,TD!$J$66:$K$89,2,0)," ")</f>
        <v>PM/0131/0107/45030020255</v>
      </c>
      <c r="AG80" s="204" t="s">
        <v>385</v>
      </c>
      <c r="AH80" s="200" t="s">
        <v>194</v>
      </c>
      <c r="AI80" s="225" t="str">
        <f>CONCATENATE(PAA[[#This Row],[Id Interno]],"-",PAA[[#This Row],[tipo de Contrato (TH talento humano - B/S bienes y/o servicios)]],"-",S80,"-",T80,"-",PAA[[#This Row],[Objeto de la contratación]])</f>
        <v>20260974-TH-8173-9--SGH - Adición y prorroga contrato 231-26, cuyo objeto es "SGH - Prestar servicios profesionales para apoyar a la Academia de la UAE Cuerpo Oficial de Bomberos de Bogotá D.C., mediante la gestión y seguimiento de procesos contractuales, la atención de requerimientos de los entes de control u otras entidades, orientadas al fortalecimiento de la formación y la capacitación institucional."</v>
      </c>
    </row>
    <row r="81" spans="2:35" ht="98" x14ac:dyDescent="0.35">
      <c r="B81" s="193">
        <v>20260975</v>
      </c>
      <c r="C81" s="194" t="s">
        <v>1252</v>
      </c>
      <c r="D81" s="193" t="s">
        <v>105</v>
      </c>
      <c r="E81" s="193" t="s">
        <v>363</v>
      </c>
      <c r="F81" s="193" t="s">
        <v>145</v>
      </c>
      <c r="G81" s="211" t="s">
        <v>383</v>
      </c>
      <c r="H81" s="212">
        <v>1</v>
      </c>
      <c r="I81" s="212">
        <v>0</v>
      </c>
      <c r="J81" s="198">
        <v>3600000</v>
      </c>
      <c r="K81" s="199" t="s">
        <v>398</v>
      </c>
      <c r="L81" s="195" t="s">
        <v>154</v>
      </c>
      <c r="M81" s="200" t="s">
        <v>438</v>
      </c>
      <c r="N81" s="193" t="s">
        <v>198</v>
      </c>
      <c r="O81" s="200" t="s">
        <v>890</v>
      </c>
      <c r="P81" s="200" t="s">
        <v>348</v>
      </c>
      <c r="Q81" s="202">
        <v>80111600</v>
      </c>
      <c r="R81" s="200" t="s">
        <v>218</v>
      </c>
      <c r="S81" s="189" t="str">
        <f>MID(PAA[[#This Row],[Meta Proyecto de Inversión]],1,4)</f>
        <v>8173</v>
      </c>
      <c r="T81" s="189" t="str">
        <f>MID(PAA[[#This Row],[Meta Proyecto de Inversión]],6,2)</f>
        <v>9-</v>
      </c>
      <c r="U81" s="203" t="str">
        <f>IFERROR(VLOOKUP(N81,TD!$B$50:$F$54,2,0)," ")</f>
        <v>O230117</v>
      </c>
      <c r="V81" s="203" t="str">
        <f>IFERROR(VLOOKUP(N81,TD!$B$50:$F$54,3,0)," ")</f>
        <v>4503</v>
      </c>
      <c r="W81" s="203">
        <f>IFERROR(VLOOKUP(N81,TD!$B$50:$F$54,4,0)," ")</f>
        <v>20240255</v>
      </c>
      <c r="X81" s="200" t="s">
        <v>172</v>
      </c>
      <c r="Y81" s="191" t="str">
        <f>IFERROR(VLOOKUP(X81,TD!$J$51:$K$64,2,0)," ")</f>
        <v>Servicio de formación en gestión del riesgo de incendios para el personal UAECOB</v>
      </c>
      <c r="Z81" s="192" t="str">
        <f>CONCATENATE(X81,"-",Y81)</f>
        <v>07-Servicio de formación en gestión del riesgo de incendios para el personal UAECOB</v>
      </c>
      <c r="AA81" s="200" t="s">
        <v>222</v>
      </c>
      <c r="AB81" s="191" t="str">
        <f>IFERROR(VLOOKUP(AA81,TD!$N$51:$O$66,2,0)," ")</f>
        <v>Servicio de educación informal</v>
      </c>
      <c r="AC81" s="192" t="str">
        <f>CONCATENATE(AA81,"_",AB81)</f>
        <v>002_Servicio de educación informal</v>
      </c>
      <c r="AD81" s="192" t="str">
        <f>CONCATENATE(Z81," ",AC81)</f>
        <v>07-Servicio de formación en gestión del riesgo de incendios para el personal UAECOB 002_Servicio de educación informal</v>
      </c>
      <c r="AE81" s="203" t="str">
        <f>CONCATENATE(U81,V81,W81,X81,AA81)</f>
        <v>O23011745032024025507002</v>
      </c>
      <c r="AF81" s="191" t="str">
        <f>IFERROR(VLOOKUP(AD81,TD!$J$66:$K$89,2,0)," ")</f>
        <v>PM/0131/0107/45030020255</v>
      </c>
      <c r="AG81" s="204" t="s">
        <v>385</v>
      </c>
      <c r="AH81" s="200" t="s">
        <v>193</v>
      </c>
      <c r="AI81" s="225" t="str">
        <f>CONCATENATE(PAA[[#This Row],[Id Interno]],"-",PAA[[#This Row],[tipo de Contrato (TH talento humano - B/S bienes y/o servicios)]],"-",S81,"-",T81,"-",PAA[[#This Row],[Objeto de la contratación]])</f>
        <v>20260975-TH-8173-9--SGH - Prestar servicios de apoyo a la gestión en la Subdirección de Gestión Humana para desarrollar actividades de actualización de registros administrativos y gestión documental del proceso de Desarrollo Organizacional, fortaleciendo la administración del talento humano y los programa de capacitación, formación y entrenamiento del personal uniformado.</v>
      </c>
    </row>
    <row r="82" spans="2:35" ht="98" x14ac:dyDescent="0.35">
      <c r="B82" s="193">
        <v>20260976</v>
      </c>
      <c r="C82" s="194" t="s">
        <v>1253</v>
      </c>
      <c r="D82" s="193" t="s">
        <v>105</v>
      </c>
      <c r="E82" s="193" t="s">
        <v>363</v>
      </c>
      <c r="F82" s="193" t="s">
        <v>144</v>
      </c>
      <c r="G82" s="211" t="s">
        <v>383</v>
      </c>
      <c r="H82" s="212">
        <v>1</v>
      </c>
      <c r="I82" s="212">
        <v>0</v>
      </c>
      <c r="J82" s="198">
        <v>6500000</v>
      </c>
      <c r="K82" s="199" t="s">
        <v>398</v>
      </c>
      <c r="L82" s="195" t="s">
        <v>154</v>
      </c>
      <c r="M82" s="200" t="s">
        <v>438</v>
      </c>
      <c r="N82" s="193" t="s">
        <v>198</v>
      </c>
      <c r="O82" s="200" t="s">
        <v>890</v>
      </c>
      <c r="P82" s="200" t="s">
        <v>348</v>
      </c>
      <c r="Q82" s="202">
        <v>80111600</v>
      </c>
      <c r="R82" s="200" t="s">
        <v>218</v>
      </c>
      <c r="S82" s="189" t="str">
        <f>MID(PAA[[#This Row],[Meta Proyecto de Inversión]],1,4)</f>
        <v>8173</v>
      </c>
      <c r="T82" s="189" t="str">
        <f>MID(PAA[[#This Row],[Meta Proyecto de Inversión]],6,2)</f>
        <v>9-</v>
      </c>
      <c r="U82" s="203" t="str">
        <f>IFERROR(VLOOKUP(N82,TD!$B$50:$F$54,2,0)," ")</f>
        <v>O230117</v>
      </c>
      <c r="V82" s="203" t="str">
        <f>IFERROR(VLOOKUP(N82,TD!$B$50:$F$54,3,0)," ")</f>
        <v>4503</v>
      </c>
      <c r="W82" s="203">
        <f>IFERROR(VLOOKUP(N82,TD!$B$50:$F$54,4,0)," ")</f>
        <v>20240255</v>
      </c>
      <c r="X82" s="200" t="s">
        <v>172</v>
      </c>
      <c r="Y82" s="191" t="str">
        <f>IFERROR(VLOOKUP(X82,TD!$J$51:$K$64,2,0)," ")</f>
        <v>Servicio de formación en gestión del riesgo de incendios para el personal UAECOB</v>
      </c>
      <c r="Z82" s="192" t="str">
        <f>CONCATENATE(X82,"-",Y82)</f>
        <v>07-Servicio de formación en gestión del riesgo de incendios para el personal UAECOB</v>
      </c>
      <c r="AA82" s="200" t="s">
        <v>222</v>
      </c>
      <c r="AB82" s="191" t="str">
        <f>IFERROR(VLOOKUP(AA82,TD!$N$51:$O$66,2,0)," ")</f>
        <v>Servicio de educación informal</v>
      </c>
      <c r="AC82" s="192" t="str">
        <f>CONCATENATE(AA82,"_",AB82)</f>
        <v>002_Servicio de educación informal</v>
      </c>
      <c r="AD82" s="192" t="str">
        <f>CONCATENATE(Z82," ",AC82)</f>
        <v>07-Servicio de formación en gestión del riesgo de incendios para el personal UAECOB 002_Servicio de educación informal</v>
      </c>
      <c r="AE82" s="203" t="str">
        <f>CONCATENATE(U82,V82,W82,X82,AA82)</f>
        <v>O23011745032024025507002</v>
      </c>
      <c r="AF82" s="191" t="str">
        <f>IFERROR(VLOOKUP(AD82,TD!$J$66:$K$89,2,0)," ")</f>
        <v>PM/0131/0107/45030020255</v>
      </c>
      <c r="AG82" s="204" t="s">
        <v>385</v>
      </c>
      <c r="AH82" s="200" t="s">
        <v>193</v>
      </c>
      <c r="AI82" s="225" t="str">
        <f>CONCATENATE(PAA[[#This Row],[Id Interno]],"-",PAA[[#This Row],[tipo de Contrato (TH talento humano - B/S bienes y/o servicios)]],"-",S82,"-",T82,"-",PAA[[#This Row],[Objeto de la contratación]])</f>
        <v>20260976-TH-8173-9--SGH - Prestar servicios profesionales en la Subdirección de Gestión Humana para apoyar la consolidación, ejecución, administración, seguimiento y evaluación del Sistema de Gestión de Seguridad y Salud en el Trabajo (SG-SST), con énfasis en el Programa de Vigilancia Epidemiológica para el Riesgo Psicosocial, garantizando las condiciones necesarias para el fortalecimiento de los programas de capacitación, formación y entrenamiento del personal uniformado.</v>
      </c>
    </row>
    <row r="83" spans="2:35" ht="42" x14ac:dyDescent="0.35">
      <c r="B83" s="193">
        <v>20260977</v>
      </c>
      <c r="C83" s="194" t="s">
        <v>1254</v>
      </c>
      <c r="D83" s="193" t="s">
        <v>105</v>
      </c>
      <c r="E83" s="193" t="s">
        <v>363</v>
      </c>
      <c r="F83" s="193" t="s">
        <v>144</v>
      </c>
      <c r="G83" s="211" t="s">
        <v>384</v>
      </c>
      <c r="H83" s="212">
        <v>1</v>
      </c>
      <c r="I83" s="212">
        <v>12</v>
      </c>
      <c r="J83" s="198">
        <v>10350000</v>
      </c>
      <c r="K83" s="199" t="s">
        <v>398</v>
      </c>
      <c r="L83" s="195" t="s">
        <v>154</v>
      </c>
      <c r="M83" s="200" t="s">
        <v>438</v>
      </c>
      <c r="N83" s="193" t="s">
        <v>198</v>
      </c>
      <c r="O83" s="200" t="s">
        <v>890</v>
      </c>
      <c r="P83" s="200" t="s">
        <v>348</v>
      </c>
      <c r="Q83" s="202">
        <v>80111600</v>
      </c>
      <c r="R83" s="200" t="s">
        <v>218</v>
      </c>
      <c r="S83" s="189" t="str">
        <f>MID(PAA[[#This Row],[Meta Proyecto de Inversión]],1,4)</f>
        <v>8173</v>
      </c>
      <c r="T83" s="189" t="str">
        <f>MID(PAA[[#This Row],[Meta Proyecto de Inversión]],6,2)</f>
        <v>9-</v>
      </c>
      <c r="U83" s="203" t="str">
        <f>IFERROR(VLOOKUP(N83,TD!$B$50:$F$54,2,0)," ")</f>
        <v>O230117</v>
      </c>
      <c r="V83" s="203" t="str">
        <f>IFERROR(VLOOKUP(N83,TD!$B$50:$F$54,3,0)," ")</f>
        <v>4503</v>
      </c>
      <c r="W83" s="203">
        <f>IFERROR(VLOOKUP(N83,TD!$B$50:$F$54,4,0)," ")</f>
        <v>20240255</v>
      </c>
      <c r="X83" s="200" t="s">
        <v>172</v>
      </c>
      <c r="Y83" s="191" t="str">
        <f>IFERROR(VLOOKUP(X83,TD!$J$51:$K$64,2,0)," ")</f>
        <v>Servicio de formación en gestión del riesgo de incendios para el personal UAECOB</v>
      </c>
      <c r="Z83" s="192" t="str">
        <f>CONCATENATE(X83,"-",Y83)</f>
        <v>07-Servicio de formación en gestión del riesgo de incendios para el personal UAECOB</v>
      </c>
      <c r="AA83" s="200" t="s">
        <v>222</v>
      </c>
      <c r="AB83" s="191" t="str">
        <f>IFERROR(VLOOKUP(AA83,TD!$N$51:$O$66,2,0)," ")</f>
        <v>Servicio de educación informal</v>
      </c>
      <c r="AC83" s="192" t="str">
        <f>CONCATENATE(AA83,"_",AB83)</f>
        <v>002_Servicio de educación informal</v>
      </c>
      <c r="AD83" s="192" t="str">
        <f>CONCATENATE(Z83," ",AC83)</f>
        <v>07-Servicio de formación en gestión del riesgo de incendios para el personal UAECOB 002_Servicio de educación informal</v>
      </c>
      <c r="AE83" s="203" t="str">
        <f>CONCATENATE(U83,V83,W83,X83,AA83)</f>
        <v>O23011745032024025507002</v>
      </c>
      <c r="AF83" s="191" t="str">
        <f>IFERROR(VLOOKUP(AD83,TD!$J$66:$K$89,2,0)," ")</f>
        <v>PM/0131/0107/45030020255</v>
      </c>
      <c r="AG83" s="204" t="s">
        <v>385</v>
      </c>
      <c r="AH83" s="200" t="s">
        <v>193</v>
      </c>
      <c r="AI83" s="225" t="str">
        <f>CONCATENATE(PAA[[#This Row],[Id Interno]],"-",PAA[[#This Row],[tipo de Contrato (TH talento humano - B/S bienes y/o servicios)]],"-",S83,"-",T83,"-",PAA[[#This Row],[Objeto de la contratación]])</f>
        <v>20260977-TH-8173-9--SGH - Prestar servicios profesionales en la Subdirección de Gestión Humana para apoyar los procesos de vinculación, permanencia y desarrollo organizacional del talento humano, fortaleciendo la capacidad institucional y la implementación  de los programas de capacitación, formación y entrenamiento del personal uniformado.</v>
      </c>
    </row>
    <row r="84" spans="2:35" ht="56" x14ac:dyDescent="0.35">
      <c r="B84" s="193">
        <v>20260978</v>
      </c>
      <c r="C84" s="194" t="s">
        <v>1255</v>
      </c>
      <c r="D84" s="193" t="s">
        <v>105</v>
      </c>
      <c r="E84" s="193" t="s">
        <v>363</v>
      </c>
      <c r="F84" s="193" t="s">
        <v>144</v>
      </c>
      <c r="G84" s="211" t="s">
        <v>384</v>
      </c>
      <c r="H84" s="212">
        <v>1</v>
      </c>
      <c r="I84" s="212">
        <v>0</v>
      </c>
      <c r="J84" s="198">
        <v>4900000</v>
      </c>
      <c r="K84" s="199" t="s">
        <v>398</v>
      </c>
      <c r="L84" s="195" t="s">
        <v>154</v>
      </c>
      <c r="M84" s="200" t="s">
        <v>438</v>
      </c>
      <c r="N84" s="193" t="s">
        <v>198</v>
      </c>
      <c r="O84" s="200" t="s">
        <v>890</v>
      </c>
      <c r="P84" s="200" t="s">
        <v>348</v>
      </c>
      <c r="Q84" s="202">
        <v>80111600</v>
      </c>
      <c r="R84" s="200" t="s">
        <v>218</v>
      </c>
      <c r="S84" s="189" t="str">
        <f>MID(PAA[[#This Row],[Meta Proyecto de Inversión]],1,4)</f>
        <v>8173</v>
      </c>
      <c r="T84" s="189" t="str">
        <f>MID(PAA[[#This Row],[Meta Proyecto de Inversión]],6,2)</f>
        <v>9-</v>
      </c>
      <c r="U84" s="203" t="str">
        <f>IFERROR(VLOOKUP(N84,TD!$B$50:$F$54,2,0)," ")</f>
        <v>O230117</v>
      </c>
      <c r="V84" s="203" t="str">
        <f>IFERROR(VLOOKUP(N84,TD!$B$50:$F$54,3,0)," ")</f>
        <v>4503</v>
      </c>
      <c r="W84" s="203">
        <f>IFERROR(VLOOKUP(N84,TD!$B$50:$F$54,4,0)," ")</f>
        <v>20240255</v>
      </c>
      <c r="X84" s="200" t="s">
        <v>172</v>
      </c>
      <c r="Y84" s="191" t="str">
        <f>IFERROR(VLOOKUP(X84,TD!$J$51:$K$64,2,0)," ")</f>
        <v>Servicio de formación en gestión del riesgo de incendios para el personal UAECOB</v>
      </c>
      <c r="Z84" s="192" t="str">
        <f>CONCATENATE(X84,"-",Y84)</f>
        <v>07-Servicio de formación en gestión del riesgo de incendios para el personal UAECOB</v>
      </c>
      <c r="AA84" s="200" t="s">
        <v>222</v>
      </c>
      <c r="AB84" s="191" t="str">
        <f>IFERROR(VLOOKUP(AA84,TD!$N$51:$O$66,2,0)," ")</f>
        <v>Servicio de educación informal</v>
      </c>
      <c r="AC84" s="192" t="str">
        <f>CONCATENATE(AA84,"_",AB84)</f>
        <v>002_Servicio de educación informal</v>
      </c>
      <c r="AD84" s="192" t="str">
        <f>CONCATENATE(Z84," ",AC84)</f>
        <v>07-Servicio de formación en gestión del riesgo de incendios para el personal UAECOB 002_Servicio de educación informal</v>
      </c>
      <c r="AE84" s="203" t="str">
        <f>CONCATENATE(U84,V84,W84,X84,AA84)</f>
        <v>O23011745032024025507002</v>
      </c>
      <c r="AF84" s="191" t="str">
        <f>IFERROR(VLOOKUP(AD84,TD!$J$66:$K$89,2,0)," ")</f>
        <v>PM/0131/0107/45030020255</v>
      </c>
      <c r="AG84" s="204" t="s">
        <v>385</v>
      </c>
      <c r="AH84" s="200" t="s">
        <v>193</v>
      </c>
      <c r="AI84" s="225" t="str">
        <f>CONCATENATE(PAA[[#This Row],[Id Interno]],"-",PAA[[#This Row],[tipo de Contrato (TH talento humano - B/S bienes y/o servicios)]],"-",S84,"-",T84,"-",PAA[[#This Row],[Objeto de la contratación]])</f>
        <v>20260978-TH-8173-9--SGH - Prestar servicios profesionales en la Subdirección de Gestión Humana para apoyar la gestión de cesantías, expedición de certificaciones y atención de situaciones administrativas de los servidores de la entidad, fortaleciendo la gestión del talento humano, como parte de la  implementación del programa de capacitación, formación y entrenamiento de los funcionarios de la UAECOB</v>
      </c>
    </row>
    <row r="85" spans="2:35" ht="56" x14ac:dyDescent="0.35">
      <c r="B85" s="193">
        <v>20260979</v>
      </c>
      <c r="C85" s="194" t="s">
        <v>1256</v>
      </c>
      <c r="D85" s="193" t="s">
        <v>105</v>
      </c>
      <c r="E85" s="193" t="s">
        <v>363</v>
      </c>
      <c r="F85" s="193" t="s">
        <v>144</v>
      </c>
      <c r="G85" s="211" t="s">
        <v>384</v>
      </c>
      <c r="H85" s="212">
        <v>1</v>
      </c>
      <c r="I85" s="212">
        <v>0</v>
      </c>
      <c r="J85" s="198">
        <v>7000000</v>
      </c>
      <c r="K85" s="199" t="s">
        <v>398</v>
      </c>
      <c r="L85" s="195" t="s">
        <v>154</v>
      </c>
      <c r="M85" s="200" t="s">
        <v>438</v>
      </c>
      <c r="N85" s="193" t="s">
        <v>198</v>
      </c>
      <c r="O85" s="200" t="s">
        <v>890</v>
      </c>
      <c r="P85" s="200" t="s">
        <v>348</v>
      </c>
      <c r="Q85" s="202">
        <v>80111600</v>
      </c>
      <c r="R85" s="200" t="s">
        <v>218</v>
      </c>
      <c r="S85" s="189" t="str">
        <f>MID(PAA[[#This Row],[Meta Proyecto de Inversión]],1,4)</f>
        <v>8173</v>
      </c>
      <c r="T85" s="189" t="str">
        <f>MID(PAA[[#This Row],[Meta Proyecto de Inversión]],6,2)</f>
        <v>9-</v>
      </c>
      <c r="U85" s="203" t="str">
        <f>IFERROR(VLOOKUP(N85,TD!$B$50:$F$54,2,0)," ")</f>
        <v>O230117</v>
      </c>
      <c r="V85" s="203" t="str">
        <f>IFERROR(VLOOKUP(N85,TD!$B$50:$F$54,3,0)," ")</f>
        <v>4503</v>
      </c>
      <c r="W85" s="203">
        <f>IFERROR(VLOOKUP(N85,TD!$B$50:$F$54,4,0)," ")</f>
        <v>20240255</v>
      </c>
      <c r="X85" s="200" t="s">
        <v>172</v>
      </c>
      <c r="Y85" s="191" t="str">
        <f>IFERROR(VLOOKUP(X85,TD!$J$51:$K$64,2,0)," ")</f>
        <v>Servicio de formación en gestión del riesgo de incendios para el personal UAECOB</v>
      </c>
      <c r="Z85" s="192" t="str">
        <f>CONCATENATE(X85,"-",Y85)</f>
        <v>07-Servicio de formación en gestión del riesgo de incendios para el personal UAECOB</v>
      </c>
      <c r="AA85" s="200" t="s">
        <v>222</v>
      </c>
      <c r="AB85" s="191" t="str">
        <f>IFERROR(VLOOKUP(AA85,TD!$N$51:$O$66,2,0)," ")</f>
        <v>Servicio de educación informal</v>
      </c>
      <c r="AC85" s="192" t="str">
        <f>CONCATENATE(AA85,"_",AB85)</f>
        <v>002_Servicio de educación informal</v>
      </c>
      <c r="AD85" s="192" t="str">
        <f>CONCATENATE(Z85," ",AC85)</f>
        <v>07-Servicio de formación en gestión del riesgo de incendios para el personal UAECOB 002_Servicio de educación informal</v>
      </c>
      <c r="AE85" s="203" t="str">
        <f>CONCATENATE(U85,V85,W85,X85,AA85)</f>
        <v>O23011745032024025507002</v>
      </c>
      <c r="AF85" s="191" t="str">
        <f>IFERROR(VLOOKUP(AD85,TD!$J$66:$K$89,2,0)," ")</f>
        <v>PM/0131/0107/45030020255</v>
      </c>
      <c r="AG85" s="204" t="s">
        <v>385</v>
      </c>
      <c r="AH85" s="200" t="s">
        <v>193</v>
      </c>
      <c r="AI85" s="225" t="str">
        <f>CONCATENATE(PAA[[#This Row],[Id Interno]],"-",PAA[[#This Row],[tipo de Contrato (TH talento humano - B/S bienes y/o servicios)]],"-",S85,"-",T85,"-",PAA[[#This Row],[Objeto de la contratación]])</f>
        <v>20260979-TH-8173-9--SGH - Prestar servicios profesionales en la Subdirección de Gestión Humana para apoyar la consolidación, ejecución, administración, seguimiento y evaluación del Sistema de Gestión de Seguridad y Salud en el Trabajo (SG-SST), fortaleciendo las condiciones institucionales necesarias para el desarrollo seguro del programa de capacitación, formación y entrenamiento del personal uniformado.</v>
      </c>
    </row>
    <row r="86" spans="2:35" ht="70" x14ac:dyDescent="0.35">
      <c r="B86" s="193">
        <v>20260980</v>
      </c>
      <c r="C86" s="194" t="s">
        <v>1257</v>
      </c>
      <c r="D86" s="193" t="s">
        <v>105</v>
      </c>
      <c r="E86" s="193" t="s">
        <v>363</v>
      </c>
      <c r="F86" s="193" t="s">
        <v>144</v>
      </c>
      <c r="G86" s="211" t="s">
        <v>380</v>
      </c>
      <c r="H86" s="212">
        <v>5</v>
      </c>
      <c r="I86" s="212">
        <v>0</v>
      </c>
      <c r="J86" s="198">
        <v>45000000</v>
      </c>
      <c r="K86" s="199" t="s">
        <v>398</v>
      </c>
      <c r="L86" s="195" t="s">
        <v>154</v>
      </c>
      <c r="M86" s="200" t="s">
        <v>438</v>
      </c>
      <c r="N86" s="193" t="s">
        <v>198</v>
      </c>
      <c r="O86" s="200" t="s">
        <v>890</v>
      </c>
      <c r="P86" s="200" t="s">
        <v>348</v>
      </c>
      <c r="Q86" s="202">
        <v>80111600</v>
      </c>
      <c r="R86" s="200" t="s">
        <v>218</v>
      </c>
      <c r="S86" s="189" t="str">
        <f>MID(PAA[[#This Row],[Meta Proyecto de Inversión]],1,4)</f>
        <v>8173</v>
      </c>
      <c r="T86" s="189" t="str">
        <f>MID(PAA[[#This Row],[Meta Proyecto de Inversión]],6,2)</f>
        <v>9-</v>
      </c>
      <c r="U86" s="203" t="str">
        <f>IFERROR(VLOOKUP(N86,TD!$B$50:$F$54,2,0)," ")</f>
        <v>O230117</v>
      </c>
      <c r="V86" s="203" t="str">
        <f>IFERROR(VLOOKUP(N86,TD!$B$50:$F$54,3,0)," ")</f>
        <v>4503</v>
      </c>
      <c r="W86" s="203">
        <f>IFERROR(VLOOKUP(N86,TD!$B$50:$F$54,4,0)," ")</f>
        <v>20240255</v>
      </c>
      <c r="X86" s="200" t="s">
        <v>172</v>
      </c>
      <c r="Y86" s="191" t="str">
        <f>IFERROR(VLOOKUP(X86,TD!$J$51:$K$64,2,0)," ")</f>
        <v>Servicio de formación en gestión del riesgo de incendios para el personal UAECOB</v>
      </c>
      <c r="Z86" s="192" t="str">
        <f>CONCATENATE(X86,"-",Y86)</f>
        <v>07-Servicio de formación en gestión del riesgo de incendios para el personal UAECOB</v>
      </c>
      <c r="AA86" s="200" t="s">
        <v>222</v>
      </c>
      <c r="AB86" s="191" t="str">
        <f>IFERROR(VLOOKUP(AA86,TD!$N$51:$O$66,2,0)," ")</f>
        <v>Servicio de educación informal</v>
      </c>
      <c r="AC86" s="192" t="str">
        <f>CONCATENATE(AA86,"_",AB86)</f>
        <v>002_Servicio de educación informal</v>
      </c>
      <c r="AD86" s="192" t="str">
        <f>CONCATENATE(Z86," ",AC86)</f>
        <v>07-Servicio de formación en gestión del riesgo de incendios para el personal UAECOB 002_Servicio de educación informal</v>
      </c>
      <c r="AE86" s="203" t="str">
        <f>CONCATENATE(U86,V86,W86,X86,AA86)</f>
        <v>O23011745032024025507002</v>
      </c>
      <c r="AF86" s="191" t="str">
        <f>IFERROR(VLOOKUP(AD86,TD!$J$66:$K$89,2,0)," ")</f>
        <v>PM/0131/0107/45030020255</v>
      </c>
      <c r="AG86" s="204" t="s">
        <v>385</v>
      </c>
      <c r="AH86" s="200" t="s">
        <v>193</v>
      </c>
      <c r="AI86" s="225" t="str">
        <f>CONCATENATE(PAA[[#This Row],[Id Interno]],"-",PAA[[#This Row],[tipo de Contrato (TH talento humano - B/S bienes y/o servicios)]],"-",S86,"-",T86,"-",PAA[[#This Row],[Objeto de la contratación]])</f>
        <v>20260980-TH-8173-9--SGH - Prestar servicios profesionales especializados para apoyar a la Subdirección de Gestión Humana en la articulación con la Dirección General, mediante el análisis, formulación y seguimiento de estrategias de direccionamiento institucional y comunicación estratégica, orientadas al fortalecimiento de la cultura organizacional y a la articulación de los procesos de formación y capacitación con los objetivos estratégicos de la Entidad.</v>
      </c>
    </row>
    <row r="87" spans="2:35" ht="84" x14ac:dyDescent="0.35">
      <c r="B87" s="193">
        <v>20260981</v>
      </c>
      <c r="C87" s="194" t="s">
        <v>1194</v>
      </c>
      <c r="D87" s="193" t="s">
        <v>105</v>
      </c>
      <c r="E87" s="193" t="s">
        <v>363</v>
      </c>
      <c r="F87" s="193" t="s">
        <v>144</v>
      </c>
      <c r="G87" s="211" t="s">
        <v>380</v>
      </c>
      <c r="H87" s="212">
        <v>5</v>
      </c>
      <c r="I87" s="212">
        <v>15</v>
      </c>
      <c r="J87" s="198">
        <v>50000000</v>
      </c>
      <c r="K87" s="199" t="s">
        <v>398</v>
      </c>
      <c r="L87" s="195" t="s">
        <v>156</v>
      </c>
      <c r="M87" s="200" t="s">
        <v>484</v>
      </c>
      <c r="N87" s="193" t="s">
        <v>198</v>
      </c>
      <c r="O87" s="200" t="s">
        <v>890</v>
      </c>
      <c r="P87" s="200" t="s">
        <v>348</v>
      </c>
      <c r="Q87" s="202">
        <v>80111600</v>
      </c>
      <c r="R87" s="200" t="s">
        <v>214</v>
      </c>
      <c r="S87" s="189" t="str">
        <f>MID(PAA[[#This Row],[Meta Proyecto de Inversión]],1,4)</f>
        <v>8173</v>
      </c>
      <c r="T87" s="189" t="str">
        <f>MID(PAA[[#This Row],[Meta Proyecto de Inversión]],6,2)</f>
        <v>5-</v>
      </c>
      <c r="U87" s="203" t="str">
        <f>IFERROR(VLOOKUP(N87,TD!$B$50:$F$54,2,0)," ")</f>
        <v>O230117</v>
      </c>
      <c r="V87" s="203" t="str">
        <f>IFERROR(VLOOKUP(N87,TD!$B$50:$F$54,3,0)," ")</f>
        <v>4503</v>
      </c>
      <c r="W87" s="203">
        <f>IFERROR(VLOOKUP(N87,TD!$B$50:$F$54,4,0)," ")</f>
        <v>20240255</v>
      </c>
      <c r="X87" s="200">
        <v>16</v>
      </c>
      <c r="Y87" s="191" t="str">
        <f>IFERROR(VLOOKUP(X87,TD!$J$51:$K$64,2,0)," ")</f>
        <v>Servicio de monitoreo y seguimiento para la gestión del riesgo</v>
      </c>
      <c r="Z87" s="192" t="str">
        <f>CONCATENATE(X87,"-",Y87)</f>
        <v>16-Servicio de monitoreo y seguimiento para la gestión del riesgo</v>
      </c>
      <c r="AA87" s="200" t="s">
        <v>224</v>
      </c>
      <c r="AB87" s="191" t="str">
        <f>IFERROR(VLOOKUP(AA87,TD!$N$51:$O$66,2,0)," ")</f>
        <v>Servicio de monitoreo y seguimiento para la gestión del riesgo</v>
      </c>
      <c r="AC87" s="192" t="str">
        <f>CONCATENATE(AA87,"_",AB87)</f>
        <v>018_Servicio de monitoreo y seguimiento para la gestión del riesgo</v>
      </c>
      <c r="AD87" s="192" t="str">
        <f>CONCATENATE(Z87," ",AC87)</f>
        <v>16-Servicio de monitoreo y seguimiento para la gestión del riesgo 018_Servicio de monitoreo y seguimiento para la gestión del riesgo</v>
      </c>
      <c r="AE87" s="203" t="str">
        <f>CONCATENATE(U87,V87,W87,X87,AA87)</f>
        <v>O23011745032024025516018</v>
      </c>
      <c r="AF87" s="191" t="str">
        <f>IFERROR(VLOOKUP(AD87,TD!$J$66:$K$89,2,0)," ")</f>
        <v>PM/0131/0116/45030180255</v>
      </c>
      <c r="AG87" s="204" t="s">
        <v>385</v>
      </c>
      <c r="AH87" s="200" t="s">
        <v>194</v>
      </c>
      <c r="AI87" s="225" t="str">
        <f>CONCATENATE(PAA[[#This Row],[Id Interno]],"-",PAA[[#This Row],[tipo de Contrato (TH talento humano - B/S bienes y/o servicios)]],"-",S87,"-",T87,"-",PAA[[#This Row],[Objeto de la contratación]])</f>
        <v>20260981-TH-8173-5--  Prestar  servicios profesionales  en las actividades de proyeccion e innovacion para la Subdirección de Gestión del Riesgo._SGR</v>
      </c>
    </row>
    <row r="88" spans="2:35" ht="84" x14ac:dyDescent="0.35">
      <c r="B88" s="193">
        <v>20260982</v>
      </c>
      <c r="C88" s="194" t="s">
        <v>1261</v>
      </c>
      <c r="D88" s="193" t="s">
        <v>105</v>
      </c>
      <c r="E88" s="193" t="s">
        <v>363</v>
      </c>
      <c r="F88" s="193" t="s">
        <v>144</v>
      </c>
      <c r="G88" s="211" t="s">
        <v>380</v>
      </c>
      <c r="H88" s="212">
        <v>5</v>
      </c>
      <c r="I88" s="212">
        <v>0</v>
      </c>
      <c r="J88" s="198">
        <v>18000000</v>
      </c>
      <c r="K88" s="199" t="s">
        <v>398</v>
      </c>
      <c r="L88" s="195" t="s">
        <v>156</v>
      </c>
      <c r="M88" s="200" t="s">
        <v>484</v>
      </c>
      <c r="N88" s="193" t="s">
        <v>198</v>
      </c>
      <c r="O88" s="200" t="s">
        <v>890</v>
      </c>
      <c r="P88" s="200" t="s">
        <v>348</v>
      </c>
      <c r="Q88" s="202">
        <v>80111600</v>
      </c>
      <c r="R88" s="200" t="s">
        <v>210</v>
      </c>
      <c r="S88" s="218" t="str">
        <f>MID(PAA[[#This Row],[Meta Proyecto de Inversión]],1,4)</f>
        <v>8173</v>
      </c>
      <c r="T88" s="218" t="str">
        <f>MID(PAA[[#This Row],[Meta Proyecto de Inversión]],6,2)</f>
        <v>1-</v>
      </c>
      <c r="U88" s="203" t="str">
        <f>IFERROR(VLOOKUP(N88,TD!$B$50:$F$54,2,0)," ")</f>
        <v>O230117</v>
      </c>
      <c r="V88" s="203" t="str">
        <f>IFERROR(VLOOKUP(N88,TD!$B$50:$F$54,3,0)," ")</f>
        <v>4503</v>
      </c>
      <c r="W88" s="203">
        <f>IFERROR(VLOOKUP(N88,TD!$B$50:$F$54,4,0)," ")</f>
        <v>20240255</v>
      </c>
      <c r="X88" s="200" t="s">
        <v>166</v>
      </c>
      <c r="Y88" s="191" t="str">
        <f>IFERROR(VLOOKUP(X88,TD!$J$51:$K$64,2,0)," ")</f>
        <v>Servicio de capacitaciones en gestión del riesgo de incendios  a la ciudadania.</v>
      </c>
      <c r="Z88" s="219" t="str">
        <f>CONCATENATE(X88,"-",Y88)</f>
        <v>05-Servicio de capacitaciones en gestión del riesgo de incendios  a la ciudadania.</v>
      </c>
      <c r="AA88" s="200" t="s">
        <v>223</v>
      </c>
      <c r="AB88" s="191" t="str">
        <f>IFERROR(VLOOKUP(AA88,TD!$N$51:$O$66,2,0)," ")</f>
        <v>Servicio prevención y control de incendios</v>
      </c>
      <c r="AC88" s="219" t="str">
        <f>CONCATENATE(AA88,"_",AB88)</f>
        <v>035_Servicio prevención y control de incendios</v>
      </c>
      <c r="AD88" s="219" t="str">
        <f>CONCATENATE(Z88," ",AC88)</f>
        <v>05-Servicio de capacitaciones en gestión del riesgo de incendios  a la ciudadania. 035_Servicio prevención y control de incendios</v>
      </c>
      <c r="AE88" s="203" t="str">
        <f>CONCATENATE(U88,V88,W88,X88,AA88)</f>
        <v>O23011745032024025505035</v>
      </c>
      <c r="AF88" s="191" t="str">
        <f>IFERROR(VLOOKUP(AD88,TD!$J$66:$K$89,2,0)," ")</f>
        <v>PM/0131/0105/45030350255</v>
      </c>
      <c r="AG88" s="204" t="s">
        <v>385</v>
      </c>
      <c r="AH88" s="200" t="s">
        <v>193</v>
      </c>
      <c r="AI88" s="225" t="str">
        <f>CONCATENATE(PAA[[#This Row],[Id Interno]],"-",PAA[[#This Row],[tipo de Contrato (TH talento humano - B/S bienes y/o servicios)]],"-",S88,"-",T88,"-",PAA[[#This Row],[Objeto de la contratación]])</f>
        <v>20260982-TH-8173-1--Prestar servicios de apoyo a la gestión en la ejecución de labores administrativas, así como en la organización, custodia y gestión documental de los asuntos y procesos a cargo de La UAECOB</v>
      </c>
    </row>
    <row r="89" spans="2:35" ht="70" x14ac:dyDescent="0.35">
      <c r="B89" s="193">
        <v>20260983</v>
      </c>
      <c r="C89" s="194" t="s">
        <v>1261</v>
      </c>
      <c r="D89" s="193" t="s">
        <v>105</v>
      </c>
      <c r="E89" s="193" t="s">
        <v>363</v>
      </c>
      <c r="F89" s="193" t="s">
        <v>144</v>
      </c>
      <c r="G89" s="211" t="s">
        <v>380</v>
      </c>
      <c r="H89" s="212">
        <v>5</v>
      </c>
      <c r="I89" s="212">
        <v>0</v>
      </c>
      <c r="J89" s="198">
        <v>18000000</v>
      </c>
      <c r="K89" s="199" t="s">
        <v>398</v>
      </c>
      <c r="L89" s="195" t="s">
        <v>153</v>
      </c>
      <c r="M89" s="200" t="s">
        <v>420</v>
      </c>
      <c r="N89" s="193" t="s">
        <v>330</v>
      </c>
      <c r="O89" s="201" t="s">
        <v>889</v>
      </c>
      <c r="P89" s="208" t="s">
        <v>161</v>
      </c>
      <c r="Q89" s="202">
        <v>80111600</v>
      </c>
      <c r="R89" s="200" t="s">
        <v>331</v>
      </c>
      <c r="S89" s="218" t="str">
        <f>MID(PAA[[#This Row],[Meta Proyecto de Inversión]],1,4)</f>
        <v>No a</v>
      </c>
      <c r="T89" s="218" t="str">
        <f>MID(PAA[[#This Row],[Meta Proyecto de Inversión]],6,2)</f>
        <v>li</v>
      </c>
      <c r="U89" s="203" t="str">
        <f>IFERROR(VLOOKUP(N89,TD!$B$50:$F$54,2,0)," ")</f>
        <v>NA</v>
      </c>
      <c r="V89" s="203" t="str">
        <f>IFERROR(VLOOKUP(N89,TD!$B$50:$F$54,3,0)," ")</f>
        <v>NA</v>
      </c>
      <c r="W89" s="203" t="str">
        <f>IFERROR(VLOOKUP(N89,TD!$B$50:$F$54,4,0)," ")</f>
        <v>NA</v>
      </c>
      <c r="X89" s="200" t="s">
        <v>335</v>
      </c>
      <c r="Y89" s="191" t="str">
        <f>IFERROR(VLOOKUP(X89,TD!$J$51:$K$64,2,0)," ")</f>
        <v>N/A</v>
      </c>
      <c r="Z89" s="219" t="str">
        <f>CONCATENATE(X89,"-",Y89)</f>
        <v>N/A-N/A</v>
      </c>
      <c r="AA89" s="200" t="s">
        <v>335</v>
      </c>
      <c r="AB89" s="191" t="str">
        <f>IFERROR(VLOOKUP(AA89,TD!$N$51:$O$66,2,0)," ")</f>
        <v>N/A</v>
      </c>
      <c r="AC89" s="219" t="str">
        <f>CONCATENATE(AA89,"_",AB89)</f>
        <v>N/A_N/A</v>
      </c>
      <c r="AD89" s="219" t="str">
        <f>CONCATENATE(Z89," ",AC89)</f>
        <v>N/A-N/A N/A_N/A</v>
      </c>
      <c r="AE89" s="203" t="str">
        <f>CONCATENATE(U89,V89,W89,X89,AA89)</f>
        <v>NANANAN/AN/A</v>
      </c>
      <c r="AF89" s="191" t="str">
        <f>IFERROR(VLOOKUP(AD89,TD!$J$66:$K$89,2,0)," ")</f>
        <v>N/A</v>
      </c>
      <c r="AG89" s="204" t="s">
        <v>332</v>
      </c>
      <c r="AH89" s="200" t="s">
        <v>193</v>
      </c>
      <c r="AI89" s="225" t="str">
        <f>CONCATENATE(PAA[[#This Row],[Id Interno]],"-",PAA[[#This Row],[tipo de Contrato (TH talento humano - B/S bienes y/o servicios)]],"-",S89,"-",T89,"-",PAA[[#This Row],[Objeto de la contratación]])</f>
        <v>20260983-TH-No a-li-Prestar servicios de apoyo a la gestión en la ejecución de labores administrativas, así como en la organización, custodia y gestión documental de los asuntos y procesos a cargo de La UAECOB</v>
      </c>
    </row>
    <row r="90" spans="2:35" ht="70" x14ac:dyDescent="0.35">
      <c r="B90" s="23">
        <v>20260001</v>
      </c>
      <c r="C90" s="99" t="s">
        <v>552</v>
      </c>
      <c r="D90" s="23" t="s">
        <v>105</v>
      </c>
      <c r="E90" s="23" t="s">
        <v>363</v>
      </c>
      <c r="F90" s="162" t="s">
        <v>144</v>
      </c>
      <c r="G90" s="163" t="s">
        <v>373</v>
      </c>
      <c r="H90" s="164">
        <v>11</v>
      </c>
      <c r="I90" s="164">
        <v>0</v>
      </c>
      <c r="J90" s="125">
        <v>120000000</v>
      </c>
      <c r="K90" s="88" t="s">
        <v>398</v>
      </c>
      <c r="L90" s="162" t="s">
        <v>151</v>
      </c>
      <c r="M90" s="165" t="s">
        <v>401</v>
      </c>
      <c r="N90" s="23" t="s">
        <v>197</v>
      </c>
      <c r="O90" s="147" t="s">
        <v>889</v>
      </c>
      <c r="P90" s="162" t="s">
        <v>348</v>
      </c>
      <c r="Q90" s="53">
        <v>80111600</v>
      </c>
      <c r="R90" s="165" t="s">
        <v>204</v>
      </c>
      <c r="S90" s="165" t="str">
        <f>MID(PAA[[#This Row],[Meta Proyecto de Inversión]],1,4)</f>
        <v>8126</v>
      </c>
      <c r="T90" s="165" t="str">
        <f>MID(PAA[[#This Row],[Meta Proyecto de Inversión]],6,2)</f>
        <v>5-</v>
      </c>
      <c r="U90" s="166" t="str">
        <f>IFERROR(VLOOKUP(N90,TD!$B$50:$F$54,2,0)," ")</f>
        <v>O230117</v>
      </c>
      <c r="V90" s="166" t="str">
        <f>IFERROR(VLOOKUP(N90,TD!$B$50:$F$54,3,0)," ")</f>
        <v>4599</v>
      </c>
      <c r="W90" s="166">
        <f>IFERROR(VLOOKUP(N90,TD!$B$50:$F$54,4,0)," ")</f>
        <v>20240207</v>
      </c>
      <c r="X90" s="165" t="s">
        <v>168</v>
      </c>
      <c r="Y90" s="166" t="str">
        <f>IFERROR(VLOOKUP(X90,TD!$J$51:$K$64,2,0)," ")</f>
        <v>Infraestructura Tecnológica   (Sistemas de Información y Tecnologia)</v>
      </c>
      <c r="Z90" s="167" t="str">
        <f>CONCATENATE(X90,"-",Y90)</f>
        <v>11-Infraestructura Tecnológica   (Sistemas de Información y Tecnologia)</v>
      </c>
      <c r="AA90" s="165" t="s">
        <v>228</v>
      </c>
      <c r="AB90" s="166" t="str">
        <f>IFERROR(VLOOKUP(AA90,TD!$N$51:$O$66,2,0)," ")</f>
        <v>Servicios tecnológicos</v>
      </c>
      <c r="AC90" s="167" t="str">
        <f>CONCATENATE(AA90,"_",AB90)</f>
        <v>007_Servicios tecnológicos</v>
      </c>
      <c r="AD90" s="167" t="str">
        <f>CONCATENATE(Z90," ",AC90)</f>
        <v>11-Infraestructura Tecnológica   (Sistemas de Información y Tecnologia) 007_Servicios tecnológicos</v>
      </c>
      <c r="AE90" s="166" t="str">
        <f>CONCATENATE(U90,V90,W90,X90,AA90)</f>
        <v>O23011745992024020711007</v>
      </c>
      <c r="AF90" s="166" t="str">
        <f>IFERROR(VLOOKUP(AD90,TD!$J$66:$K$89,2,0)," ")</f>
        <v>PM/0131/0111/45990070207</v>
      </c>
      <c r="AG90" s="117" t="s">
        <v>385</v>
      </c>
      <c r="AH90" s="165" t="s">
        <v>193</v>
      </c>
      <c r="AI90" s="168" t="str">
        <f>CONCATENATE(PAA[[#This Row],[Id Interno]],"-",PAA[[#This Row],[tipo de Contrato (TH talento humano - B/S bienes y/o servicios)]],"-",S90,"-",T90,"-",PAA[[#This Row],[Objeto de la contratación]])</f>
        <v>20260001-TH-8126-5--Prestar servicios profesionales especializado estableciendo lineamientos en el  seguimiento y fortalecimiento de los procesos, proyectos y contratos tecnológicos a cargo del área de Tecnologías de la Información y las Comunicaciones de la U.A.E. Cuerpo Oficial de Bomberos de Bogotá.</v>
      </c>
    </row>
    <row r="91" spans="2:35" ht="70" x14ac:dyDescent="0.35">
      <c r="B91" s="23">
        <v>20260002</v>
      </c>
      <c r="C91" s="99" t="s">
        <v>553</v>
      </c>
      <c r="D91" s="23" t="s">
        <v>105</v>
      </c>
      <c r="E91" s="23" t="s">
        <v>363</v>
      </c>
      <c r="F91" s="162" t="s">
        <v>144</v>
      </c>
      <c r="G91" s="163" t="s">
        <v>373</v>
      </c>
      <c r="H91" s="164">
        <v>6</v>
      </c>
      <c r="I91" s="164">
        <v>0</v>
      </c>
      <c r="J91" s="125">
        <v>45000000</v>
      </c>
      <c r="K91" s="88" t="s">
        <v>398</v>
      </c>
      <c r="L91" s="162" t="s">
        <v>151</v>
      </c>
      <c r="M91" s="165" t="s">
        <v>401</v>
      </c>
      <c r="N91" s="23" t="s">
        <v>197</v>
      </c>
      <c r="O91" s="147" t="s">
        <v>889</v>
      </c>
      <c r="P91" s="162" t="s">
        <v>348</v>
      </c>
      <c r="Q91" s="53">
        <v>80111600</v>
      </c>
      <c r="R91" s="165" t="s">
        <v>204</v>
      </c>
      <c r="S91" s="165" t="str">
        <f>MID(PAA[[#This Row],[Meta Proyecto de Inversión]],1,4)</f>
        <v>8126</v>
      </c>
      <c r="T91" s="165" t="str">
        <f>MID(PAA[[#This Row],[Meta Proyecto de Inversión]],6,2)</f>
        <v>5-</v>
      </c>
      <c r="U91" s="166" t="str">
        <f>IFERROR(VLOOKUP(N91,TD!$B$50:$F$54,2,0)," ")</f>
        <v>O230117</v>
      </c>
      <c r="V91" s="166" t="str">
        <f>IFERROR(VLOOKUP(N91,TD!$B$50:$F$54,3,0)," ")</f>
        <v>4599</v>
      </c>
      <c r="W91" s="166">
        <f>IFERROR(VLOOKUP(N91,TD!$B$50:$F$54,4,0)," ")</f>
        <v>20240207</v>
      </c>
      <c r="X91" s="165" t="s">
        <v>168</v>
      </c>
      <c r="Y91" s="166" t="str">
        <f>IFERROR(VLOOKUP(X91,TD!$J$51:$K$64,2,0)," ")</f>
        <v>Infraestructura Tecnológica   (Sistemas de Información y Tecnologia)</v>
      </c>
      <c r="Z91" s="167" t="str">
        <f>CONCATENATE(X91,"-",Y91)</f>
        <v>11-Infraestructura Tecnológica   (Sistemas de Información y Tecnologia)</v>
      </c>
      <c r="AA91" s="165" t="s">
        <v>228</v>
      </c>
      <c r="AB91" s="166" t="str">
        <f>IFERROR(VLOOKUP(AA91,TD!$N$51:$O$66,2,0)," ")</f>
        <v>Servicios tecnológicos</v>
      </c>
      <c r="AC91" s="167" t="str">
        <f>CONCATENATE(AA91,"_",AB91)</f>
        <v>007_Servicios tecnológicos</v>
      </c>
      <c r="AD91" s="167" t="str">
        <f>CONCATENATE(Z91," ",AC91)</f>
        <v>11-Infraestructura Tecnológica   (Sistemas de Información y Tecnologia) 007_Servicios tecnológicos</v>
      </c>
      <c r="AE91" s="166" t="str">
        <f>CONCATENATE(U91,V91,W91,X91,AA91)</f>
        <v>O23011745992024020711007</v>
      </c>
      <c r="AF91" s="166" t="str">
        <f>IFERROR(VLOOKUP(AD91,TD!$J$66:$K$89,2,0)," ")</f>
        <v>PM/0131/0111/45990070207</v>
      </c>
      <c r="AG91" s="117" t="s">
        <v>385</v>
      </c>
      <c r="AH91" s="165" t="s">
        <v>193</v>
      </c>
      <c r="AI91" s="168" t="str">
        <f>CONCATENATE(PAA[[#This Row],[Id Interno]],"-",PAA[[#This Row],[tipo de Contrato (TH talento humano - B/S bienes y/o servicios)]],"-",S91,"-",T91,"-",PAA[[#This Row],[Objeto de la contratación]])</f>
        <v>20260002-TH-8126-5--Brindar apoyo profesional en la planeación, control y seguimiento del presupuesto asignado al área de Tecnologías de la Información y las Comunicaciones, garantizando  que los recursos se asignen conforme a las metas establecidas  y asignadas en el plan de desarrollo adoptado, para el cumplimiento de la misionalidad.</v>
      </c>
    </row>
    <row r="92" spans="2:35" ht="70" x14ac:dyDescent="0.35">
      <c r="B92" s="23">
        <v>20260003</v>
      </c>
      <c r="C92" s="99" t="s">
        <v>554</v>
      </c>
      <c r="D92" s="23" t="s">
        <v>105</v>
      </c>
      <c r="E92" s="23" t="s">
        <v>363</v>
      </c>
      <c r="F92" s="162" t="s">
        <v>144</v>
      </c>
      <c r="G92" s="163" t="s">
        <v>373</v>
      </c>
      <c r="H92" s="164">
        <v>6</v>
      </c>
      <c r="I92" s="164">
        <v>0</v>
      </c>
      <c r="J92" s="125">
        <v>33000000</v>
      </c>
      <c r="K92" s="88" t="s">
        <v>398</v>
      </c>
      <c r="L92" s="162" t="s">
        <v>151</v>
      </c>
      <c r="M92" s="165" t="s">
        <v>401</v>
      </c>
      <c r="N92" s="23" t="s">
        <v>197</v>
      </c>
      <c r="O92" s="147" t="s">
        <v>889</v>
      </c>
      <c r="P92" s="162" t="s">
        <v>348</v>
      </c>
      <c r="Q92" s="53">
        <v>80111600</v>
      </c>
      <c r="R92" s="165" t="s">
        <v>203</v>
      </c>
      <c r="S92" s="165" t="str">
        <f>MID(PAA[[#This Row],[Meta Proyecto de Inversión]],1,4)</f>
        <v>8126</v>
      </c>
      <c r="T92" s="165" t="str">
        <f>MID(PAA[[#This Row],[Meta Proyecto de Inversión]],6,2)</f>
        <v>4-</v>
      </c>
      <c r="U92" s="166" t="str">
        <f>IFERROR(VLOOKUP(N92,TD!$B$50:$F$54,2,0)," ")</f>
        <v>O230117</v>
      </c>
      <c r="V92" s="166" t="str">
        <f>IFERROR(VLOOKUP(N92,TD!$B$50:$F$54,3,0)," ")</f>
        <v>4599</v>
      </c>
      <c r="W92" s="166">
        <f>IFERROR(VLOOKUP(N92,TD!$B$50:$F$54,4,0)," ")</f>
        <v>20240207</v>
      </c>
      <c r="X92" s="165" t="s">
        <v>168</v>
      </c>
      <c r="Y92" s="166" t="str">
        <f>IFERROR(VLOOKUP(X92,TD!$J$51:$K$64,2,0)," ")</f>
        <v>Infraestructura Tecnológica   (Sistemas de Información y Tecnologia)</v>
      </c>
      <c r="Z92" s="167" t="str">
        <f>CONCATENATE(X92,"-",Y92)</f>
        <v>11-Infraestructura Tecnológica   (Sistemas de Información y Tecnologia)</v>
      </c>
      <c r="AA92" s="165" t="s">
        <v>228</v>
      </c>
      <c r="AB92" s="166" t="str">
        <f>IFERROR(VLOOKUP(AA92,TD!$N$51:$O$66,2,0)," ")</f>
        <v>Servicios tecnológicos</v>
      </c>
      <c r="AC92" s="167" t="str">
        <f>CONCATENATE(AA92,"_",AB92)</f>
        <v>007_Servicios tecnológicos</v>
      </c>
      <c r="AD92" s="167" t="str">
        <f>CONCATENATE(Z92," ",AC92)</f>
        <v>11-Infraestructura Tecnológica   (Sistemas de Información y Tecnologia) 007_Servicios tecnológicos</v>
      </c>
      <c r="AE92" s="166" t="str">
        <f>CONCATENATE(U92,V92,W92,X92,AA92)</f>
        <v>O23011745992024020711007</v>
      </c>
      <c r="AF92" s="166" t="str">
        <f>IFERROR(VLOOKUP(AD92,TD!$J$66:$K$89,2,0)," ")</f>
        <v>PM/0131/0111/45990070207</v>
      </c>
      <c r="AG92" s="117" t="s">
        <v>385</v>
      </c>
      <c r="AH92" s="165" t="s">
        <v>193</v>
      </c>
      <c r="AI92" s="168" t="str">
        <f>CONCATENATE(PAA[[#This Row],[Id Interno]],"-",PAA[[#This Row],[tipo de Contrato (TH talento humano - B/S bienes y/o servicios)]],"-",S92,"-",T92,"-",PAA[[#This Row],[Objeto de la contratación]])</f>
        <v>20260003-TH-8126-4--Prestar servicios profesionales orientadas al soporte, mantenimiento funcional y aseguramiento de la disponibilidad de los servicios tecnológicos que respaldan el funcionamiento institucional en sus diferentes sedes y puntos de atención, a cargo  del área de tecnología de la información y las comunicaciones de la U.A.E Cuerpo Oficial de Bomberos de Bogotá D.C.</v>
      </c>
    </row>
    <row r="93" spans="2:35" ht="56" x14ac:dyDescent="0.35">
      <c r="B93" s="23">
        <v>20260004</v>
      </c>
      <c r="C93" s="99" t="s">
        <v>555</v>
      </c>
      <c r="D93" s="23" t="s">
        <v>105</v>
      </c>
      <c r="E93" s="23" t="s">
        <v>363</v>
      </c>
      <c r="F93" s="162" t="s">
        <v>144</v>
      </c>
      <c r="G93" s="163" t="s">
        <v>373</v>
      </c>
      <c r="H93" s="164">
        <v>6</v>
      </c>
      <c r="I93" s="164">
        <v>0</v>
      </c>
      <c r="J93" s="125">
        <v>57000000</v>
      </c>
      <c r="K93" s="88" t="s">
        <v>398</v>
      </c>
      <c r="L93" s="162" t="s">
        <v>151</v>
      </c>
      <c r="M93" s="165" t="s">
        <v>401</v>
      </c>
      <c r="N93" s="23" t="s">
        <v>197</v>
      </c>
      <c r="O93" s="147" t="s">
        <v>889</v>
      </c>
      <c r="P93" s="162" t="s">
        <v>348</v>
      </c>
      <c r="Q93" s="53">
        <v>80111600</v>
      </c>
      <c r="R93" s="165" t="s">
        <v>203</v>
      </c>
      <c r="S93" s="165" t="str">
        <f>MID(PAA[[#This Row],[Meta Proyecto de Inversión]],1,4)</f>
        <v>8126</v>
      </c>
      <c r="T93" s="165" t="str">
        <f>MID(PAA[[#This Row],[Meta Proyecto de Inversión]],6,2)</f>
        <v>4-</v>
      </c>
      <c r="U93" s="166" t="str">
        <f>IFERROR(VLOOKUP(N93,TD!$B$50:$F$54,2,0)," ")</f>
        <v>O230117</v>
      </c>
      <c r="V93" s="166" t="str">
        <f>IFERROR(VLOOKUP(N93,TD!$B$50:$F$54,3,0)," ")</f>
        <v>4599</v>
      </c>
      <c r="W93" s="166">
        <f>IFERROR(VLOOKUP(N93,TD!$B$50:$F$54,4,0)," ")</f>
        <v>20240207</v>
      </c>
      <c r="X93" s="165" t="s">
        <v>168</v>
      </c>
      <c r="Y93" s="166" t="str">
        <f>IFERROR(VLOOKUP(X93,TD!$J$51:$K$64,2,0)," ")</f>
        <v>Infraestructura Tecnológica   (Sistemas de Información y Tecnologia)</v>
      </c>
      <c r="Z93" s="167" t="str">
        <f>CONCATENATE(X93,"-",Y93)</f>
        <v>11-Infraestructura Tecnológica   (Sistemas de Información y Tecnologia)</v>
      </c>
      <c r="AA93" s="165" t="s">
        <v>228</v>
      </c>
      <c r="AB93" s="166" t="str">
        <f>IFERROR(VLOOKUP(AA93,TD!$N$51:$O$66,2,0)," ")</f>
        <v>Servicios tecnológicos</v>
      </c>
      <c r="AC93" s="167" t="str">
        <f>CONCATENATE(AA93,"_",AB93)</f>
        <v>007_Servicios tecnológicos</v>
      </c>
      <c r="AD93" s="167" t="str">
        <f>CONCATENATE(Z93," ",AC93)</f>
        <v>11-Infraestructura Tecnológica   (Sistemas de Información y Tecnologia) 007_Servicios tecnológicos</v>
      </c>
      <c r="AE93" s="166" t="str">
        <f>CONCATENATE(U93,V93,W93,X93,AA93)</f>
        <v>O23011745992024020711007</v>
      </c>
      <c r="AF93" s="166" t="str">
        <f>IFERROR(VLOOKUP(AD93,TD!$J$66:$K$89,2,0)," ")</f>
        <v>PM/0131/0111/45990070207</v>
      </c>
      <c r="AG93" s="117" t="s">
        <v>385</v>
      </c>
      <c r="AH93" s="165" t="s">
        <v>193</v>
      </c>
      <c r="AI93" s="168" t="str">
        <f>CONCATENATE(PAA[[#This Row],[Id Interno]],"-",PAA[[#This Row],[tipo de Contrato (TH talento humano - B/S bienes y/o servicios)]],"-",S93,"-",T93,"-",PAA[[#This Row],[Objeto de la contratación]])</f>
        <v>20260004-TH-8126-4--Prestar los servicios profesionales para realizar las actividades tendientes a soportar el Sistema Integrado de Administración de Personal - SIAP  a cargo del área de Tecnologías de la Información y las Comunicaciones de la U.A.E. Cuerpo Oficial de Bomberos Bogotá</v>
      </c>
    </row>
    <row r="94" spans="2:35" ht="56" x14ac:dyDescent="0.35">
      <c r="B94" s="23">
        <v>20260005</v>
      </c>
      <c r="C94" s="99" t="s">
        <v>556</v>
      </c>
      <c r="D94" s="23" t="s">
        <v>105</v>
      </c>
      <c r="E94" s="23" t="s">
        <v>363</v>
      </c>
      <c r="F94" s="162" t="s">
        <v>144</v>
      </c>
      <c r="G94" s="163" t="s">
        <v>373</v>
      </c>
      <c r="H94" s="164">
        <v>12</v>
      </c>
      <c r="I94" s="164">
        <v>0</v>
      </c>
      <c r="J94" s="125">
        <v>93600000</v>
      </c>
      <c r="K94" s="88" t="s">
        <v>398</v>
      </c>
      <c r="L94" s="162" t="s">
        <v>151</v>
      </c>
      <c r="M94" s="165" t="s">
        <v>401</v>
      </c>
      <c r="N94" s="23" t="s">
        <v>197</v>
      </c>
      <c r="O94" s="147" t="s">
        <v>889</v>
      </c>
      <c r="P94" s="162" t="s">
        <v>348</v>
      </c>
      <c r="Q94" s="53">
        <v>80111600</v>
      </c>
      <c r="R94" s="165" t="s">
        <v>204</v>
      </c>
      <c r="S94" s="165" t="str">
        <f>MID(PAA[[#This Row],[Meta Proyecto de Inversión]],1,4)</f>
        <v>8126</v>
      </c>
      <c r="T94" s="165" t="str">
        <f>MID(PAA[[#This Row],[Meta Proyecto de Inversión]],6,2)</f>
        <v>5-</v>
      </c>
      <c r="U94" s="166" t="str">
        <f>IFERROR(VLOOKUP(N94,TD!$B$50:$F$54,2,0)," ")</f>
        <v>O230117</v>
      </c>
      <c r="V94" s="166" t="str">
        <f>IFERROR(VLOOKUP(N94,TD!$B$50:$F$54,3,0)," ")</f>
        <v>4599</v>
      </c>
      <c r="W94" s="166">
        <f>IFERROR(VLOOKUP(N94,TD!$B$50:$F$54,4,0)," ")</f>
        <v>20240207</v>
      </c>
      <c r="X94" s="165" t="s">
        <v>168</v>
      </c>
      <c r="Y94" s="166" t="str">
        <f>IFERROR(VLOOKUP(X94,TD!$J$51:$K$64,2,0)," ")</f>
        <v>Infraestructura Tecnológica   (Sistemas de Información y Tecnologia)</v>
      </c>
      <c r="Z94" s="167" t="str">
        <f>CONCATENATE(X94,"-",Y94)</f>
        <v>11-Infraestructura Tecnológica   (Sistemas de Información y Tecnologia)</v>
      </c>
      <c r="AA94" s="165" t="s">
        <v>228</v>
      </c>
      <c r="AB94" s="166" t="str">
        <f>IFERROR(VLOOKUP(AA94,TD!$N$51:$O$66,2,0)," ")</f>
        <v>Servicios tecnológicos</v>
      </c>
      <c r="AC94" s="167" t="str">
        <f>CONCATENATE(AA94,"_",AB94)</f>
        <v>007_Servicios tecnológicos</v>
      </c>
      <c r="AD94" s="167" t="str">
        <f>CONCATENATE(Z94," ",AC94)</f>
        <v>11-Infraestructura Tecnológica   (Sistemas de Información y Tecnologia) 007_Servicios tecnológicos</v>
      </c>
      <c r="AE94" s="166" t="str">
        <f>CONCATENATE(U94,V94,W94,X94,AA94)</f>
        <v>O23011745992024020711007</v>
      </c>
      <c r="AF94" s="166" t="str">
        <f>IFERROR(VLOOKUP(AD94,TD!$J$66:$K$89,2,0)," ")</f>
        <v>PM/0131/0111/45990070207</v>
      </c>
      <c r="AG94" s="117" t="s">
        <v>385</v>
      </c>
      <c r="AH94" s="165" t="s">
        <v>193</v>
      </c>
      <c r="AI94" s="168" t="str">
        <f>CONCATENATE(PAA[[#This Row],[Id Interno]],"-",PAA[[#This Row],[tipo de Contrato (TH talento humano - B/S bienes y/o servicios)]],"-",S94,"-",T94,"-",PAA[[#This Row],[Objeto de la contratación]])</f>
        <v>20260005-TH-8126-5--Prestar servicios profesionales apoyando los lineamientos tecnológicos necesarios  para la administración y gestión de los servicios desarrollados por el  área de Tecnologías de la Información y las Comunicaciones de la U.A.E. Cuerpo Oficial de Bomberos Bogotá.</v>
      </c>
    </row>
    <row r="95" spans="2:35" ht="70" x14ac:dyDescent="0.35">
      <c r="B95" s="23">
        <v>20260006</v>
      </c>
      <c r="C95" s="99" t="s">
        <v>557</v>
      </c>
      <c r="D95" s="23" t="s">
        <v>105</v>
      </c>
      <c r="E95" s="23" t="s">
        <v>363</v>
      </c>
      <c r="F95" s="162" t="s">
        <v>144</v>
      </c>
      <c r="G95" s="163" t="s">
        <v>373</v>
      </c>
      <c r="H95" s="164">
        <v>10</v>
      </c>
      <c r="I95" s="164">
        <v>0</v>
      </c>
      <c r="J95" s="125">
        <v>78000000</v>
      </c>
      <c r="K95" s="88" t="s">
        <v>398</v>
      </c>
      <c r="L95" s="162" t="s">
        <v>151</v>
      </c>
      <c r="M95" s="165" t="s">
        <v>401</v>
      </c>
      <c r="N95" s="23" t="s">
        <v>197</v>
      </c>
      <c r="O95" s="147" t="s">
        <v>889</v>
      </c>
      <c r="P95" s="162" t="s">
        <v>348</v>
      </c>
      <c r="Q95" s="53">
        <v>80111600</v>
      </c>
      <c r="R95" s="165" t="s">
        <v>204</v>
      </c>
      <c r="S95" s="165" t="str">
        <f>MID(PAA[[#This Row],[Meta Proyecto de Inversión]],1,4)</f>
        <v>8126</v>
      </c>
      <c r="T95" s="165" t="str">
        <f>MID(PAA[[#This Row],[Meta Proyecto de Inversión]],6,2)</f>
        <v>5-</v>
      </c>
      <c r="U95" s="166" t="str">
        <f>IFERROR(VLOOKUP(N95,TD!$B$50:$F$54,2,0)," ")</f>
        <v>O230117</v>
      </c>
      <c r="V95" s="166" t="str">
        <f>IFERROR(VLOOKUP(N95,TD!$B$50:$F$54,3,0)," ")</f>
        <v>4599</v>
      </c>
      <c r="W95" s="166">
        <f>IFERROR(VLOOKUP(N95,TD!$B$50:$F$54,4,0)," ")</f>
        <v>20240207</v>
      </c>
      <c r="X95" s="165" t="s">
        <v>168</v>
      </c>
      <c r="Y95" s="166" t="str">
        <f>IFERROR(VLOOKUP(X95,TD!$J$51:$K$64,2,0)," ")</f>
        <v>Infraestructura Tecnológica   (Sistemas de Información y Tecnologia)</v>
      </c>
      <c r="Z95" s="167" t="str">
        <f>CONCATENATE(X95,"-",Y95)</f>
        <v>11-Infraestructura Tecnológica   (Sistemas de Información y Tecnologia)</v>
      </c>
      <c r="AA95" s="165" t="s">
        <v>228</v>
      </c>
      <c r="AB95" s="166" t="str">
        <f>IFERROR(VLOOKUP(AA95,TD!$N$51:$O$66,2,0)," ")</f>
        <v>Servicios tecnológicos</v>
      </c>
      <c r="AC95" s="167" t="str">
        <f>CONCATENATE(AA95,"_",AB95)</f>
        <v>007_Servicios tecnológicos</v>
      </c>
      <c r="AD95" s="167" t="str">
        <f>CONCATENATE(Z95," ",AC95)</f>
        <v>11-Infraestructura Tecnológica   (Sistemas de Información y Tecnologia) 007_Servicios tecnológicos</v>
      </c>
      <c r="AE95" s="166" t="str">
        <f>CONCATENATE(U95,V95,W95,X95,AA95)</f>
        <v>O23011745992024020711007</v>
      </c>
      <c r="AF95" s="166" t="str">
        <f>IFERROR(VLOOKUP(AD95,TD!$J$66:$K$89,2,0)," ")</f>
        <v>PM/0131/0111/45990070207</v>
      </c>
      <c r="AG95" s="117" t="s">
        <v>385</v>
      </c>
      <c r="AH95" s="165" t="s">
        <v>193</v>
      </c>
      <c r="AI95" s="168" t="str">
        <f>CONCATENATE(PAA[[#This Row],[Id Interno]],"-",PAA[[#This Row],[tipo de Contrato (TH talento humano - B/S bienes y/o servicios)]],"-",S95,"-",T95,"-",PAA[[#This Row],[Objeto de la contratación]])</f>
        <v>20260006-TH-8126-5--Prestar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v>
      </c>
    </row>
    <row r="96" spans="2:35" ht="70" x14ac:dyDescent="0.35">
      <c r="B96" s="23">
        <v>20260007</v>
      </c>
      <c r="C96" s="99" t="s">
        <v>558</v>
      </c>
      <c r="D96" s="23" t="s">
        <v>105</v>
      </c>
      <c r="E96" s="23" t="s">
        <v>363</v>
      </c>
      <c r="F96" s="162" t="s">
        <v>144</v>
      </c>
      <c r="G96" s="163" t="s">
        <v>373</v>
      </c>
      <c r="H96" s="164">
        <v>11</v>
      </c>
      <c r="I96" s="164">
        <v>0</v>
      </c>
      <c r="J96" s="125">
        <v>60500000</v>
      </c>
      <c r="K96" s="88" t="s">
        <v>398</v>
      </c>
      <c r="L96" s="162" t="s">
        <v>151</v>
      </c>
      <c r="M96" s="165" t="s">
        <v>401</v>
      </c>
      <c r="N96" s="23" t="s">
        <v>197</v>
      </c>
      <c r="O96" s="147" t="s">
        <v>889</v>
      </c>
      <c r="P96" s="162" t="s">
        <v>348</v>
      </c>
      <c r="Q96" s="53" t="s">
        <v>950</v>
      </c>
      <c r="R96" s="165" t="s">
        <v>204</v>
      </c>
      <c r="S96" s="165" t="str">
        <f>MID(PAA[[#This Row],[Meta Proyecto de Inversión]],1,4)</f>
        <v>8126</v>
      </c>
      <c r="T96" s="165" t="str">
        <f>MID(PAA[[#This Row],[Meta Proyecto de Inversión]],6,2)</f>
        <v>5-</v>
      </c>
      <c r="U96" s="166" t="str">
        <f>IFERROR(VLOOKUP(N96,TD!$B$50:$F$54,2,0)," ")</f>
        <v>O230117</v>
      </c>
      <c r="V96" s="166" t="str">
        <f>IFERROR(VLOOKUP(N96,TD!$B$50:$F$54,3,0)," ")</f>
        <v>4599</v>
      </c>
      <c r="W96" s="166">
        <f>IFERROR(VLOOKUP(N96,TD!$B$50:$F$54,4,0)," ")</f>
        <v>20240207</v>
      </c>
      <c r="X96" s="165" t="s">
        <v>168</v>
      </c>
      <c r="Y96" s="166" t="str">
        <f>IFERROR(VLOOKUP(X96,TD!$J$51:$K$64,2,0)," ")</f>
        <v>Infraestructura Tecnológica   (Sistemas de Información y Tecnologia)</v>
      </c>
      <c r="Z96" s="167" t="str">
        <f>CONCATENATE(X96,"-",Y96)</f>
        <v>11-Infraestructura Tecnológica   (Sistemas de Información y Tecnologia)</v>
      </c>
      <c r="AA96" s="165" t="s">
        <v>228</v>
      </c>
      <c r="AB96" s="166" t="str">
        <f>IFERROR(VLOOKUP(AA96,TD!$N$51:$O$66,2,0)," ")</f>
        <v>Servicios tecnológicos</v>
      </c>
      <c r="AC96" s="167" t="str">
        <f>CONCATENATE(AA96,"_",AB96)</f>
        <v>007_Servicios tecnológicos</v>
      </c>
      <c r="AD96" s="167" t="str">
        <f>CONCATENATE(Z96," ",AC96)</f>
        <v>11-Infraestructura Tecnológica   (Sistemas de Información y Tecnologia) 007_Servicios tecnológicos</v>
      </c>
      <c r="AE96" s="166" t="str">
        <f>CONCATENATE(U96,V96,W96,X96,AA96)</f>
        <v>O23011745992024020711007</v>
      </c>
      <c r="AF96" s="166" t="str">
        <f>IFERROR(VLOOKUP(AD96,TD!$J$66:$K$89,2,0)," ")</f>
        <v>PM/0131/0111/45990070207</v>
      </c>
      <c r="AG96" s="117" t="s">
        <v>385</v>
      </c>
      <c r="AH96" s="165" t="s">
        <v>193</v>
      </c>
      <c r="AI96" s="168" t="str">
        <f>CONCATENATE(PAA[[#This Row],[Id Interno]],"-",PAA[[#This Row],[tipo de Contrato (TH talento humano - B/S bienes y/o servicios)]],"-",S96,"-",T96,"-",PAA[[#This Row],[Objeto de la contratación]])</f>
        <v>20260007-TH-8126-5--Prestar servicios profesionales orientados al fortalecimiento, administración y soporte de los sistemas, plataformas, infraestructura tecnológica y servicios informáticos a cargo de la Dirección de Tics de la U.A.E Cuerpo Oficial de Bomberos de Bogotá D.C</v>
      </c>
    </row>
    <row r="97" spans="2:35" ht="70" x14ac:dyDescent="0.35">
      <c r="B97" s="23">
        <v>20260008</v>
      </c>
      <c r="C97" s="99" t="s">
        <v>559</v>
      </c>
      <c r="D97" s="23" t="s">
        <v>105</v>
      </c>
      <c r="E97" s="23" t="s">
        <v>363</v>
      </c>
      <c r="F97" s="162" t="s">
        <v>145</v>
      </c>
      <c r="G97" s="163" t="s">
        <v>374</v>
      </c>
      <c r="H97" s="164">
        <v>10</v>
      </c>
      <c r="I97" s="164">
        <v>0</v>
      </c>
      <c r="J97" s="125">
        <v>40000000</v>
      </c>
      <c r="K97" s="88" t="s">
        <v>398</v>
      </c>
      <c r="L97" s="162" t="s">
        <v>151</v>
      </c>
      <c r="M97" s="165" t="s">
        <v>401</v>
      </c>
      <c r="N97" s="23" t="s">
        <v>197</v>
      </c>
      <c r="O97" s="147" t="s">
        <v>889</v>
      </c>
      <c r="P97" s="162" t="s">
        <v>348</v>
      </c>
      <c r="Q97" s="53">
        <v>80111600</v>
      </c>
      <c r="R97" s="165" t="s">
        <v>204</v>
      </c>
      <c r="S97" s="165" t="str">
        <f>MID(PAA[[#This Row],[Meta Proyecto de Inversión]],1,4)</f>
        <v>8126</v>
      </c>
      <c r="T97" s="165" t="str">
        <f>MID(PAA[[#This Row],[Meta Proyecto de Inversión]],6,2)</f>
        <v>5-</v>
      </c>
      <c r="U97" s="166" t="str">
        <f>IFERROR(VLOOKUP(N97,TD!$B$50:$F$54,2,0)," ")</f>
        <v>O230117</v>
      </c>
      <c r="V97" s="166" t="str">
        <f>IFERROR(VLOOKUP(N97,TD!$B$50:$F$54,3,0)," ")</f>
        <v>4599</v>
      </c>
      <c r="W97" s="166">
        <f>IFERROR(VLOOKUP(N97,TD!$B$50:$F$54,4,0)," ")</f>
        <v>20240207</v>
      </c>
      <c r="X97" s="165" t="s">
        <v>168</v>
      </c>
      <c r="Y97" s="166" t="str">
        <f>IFERROR(VLOOKUP(X97,TD!$J$51:$K$64,2,0)," ")</f>
        <v>Infraestructura Tecnológica   (Sistemas de Información y Tecnologia)</v>
      </c>
      <c r="Z97" s="167" t="str">
        <f>CONCATENATE(X97,"-",Y97)</f>
        <v>11-Infraestructura Tecnológica   (Sistemas de Información y Tecnologia)</v>
      </c>
      <c r="AA97" s="165" t="s">
        <v>228</v>
      </c>
      <c r="AB97" s="166" t="str">
        <f>IFERROR(VLOOKUP(AA97,TD!$N$51:$O$66,2,0)," ")</f>
        <v>Servicios tecnológicos</v>
      </c>
      <c r="AC97" s="167" t="str">
        <f>CONCATENATE(AA97,"_",AB97)</f>
        <v>007_Servicios tecnológicos</v>
      </c>
      <c r="AD97" s="167" t="str">
        <f>CONCATENATE(Z97," ",AC97)</f>
        <v>11-Infraestructura Tecnológica   (Sistemas de Información y Tecnologia) 007_Servicios tecnológicos</v>
      </c>
      <c r="AE97" s="166" t="str">
        <f>CONCATENATE(U97,V97,W97,X97,AA97)</f>
        <v>O23011745992024020711007</v>
      </c>
      <c r="AF97" s="166" t="str">
        <f>IFERROR(VLOOKUP(AD97,TD!$J$66:$K$89,2,0)," ")</f>
        <v>PM/0131/0111/45990070207</v>
      </c>
      <c r="AG97" s="117" t="s">
        <v>385</v>
      </c>
      <c r="AH97" s="165" t="s">
        <v>193</v>
      </c>
      <c r="AI97" s="168" t="str">
        <f>CONCATENATE(PAA[[#This Row],[Id Interno]],"-",PAA[[#This Row],[tipo de Contrato (TH talento humano - B/S bienes y/o servicios)]],"-",S97,"-",T97,"-",PAA[[#This Row],[Objeto de la contratación]])</f>
        <v>20260008-TH-8126-5--Prestar los servicios de apoyo a la gestión para desarrollar actividades de soporte técnico nivel (1 y 2) que requiera el área de Tecnologías de la Información y las Comunicaciones de la U.A.E. Cuerpo Oficial de Bomberos Bogotá</v>
      </c>
    </row>
    <row r="98" spans="2:35" ht="84" x14ac:dyDescent="0.35">
      <c r="B98" s="23">
        <v>20260009</v>
      </c>
      <c r="C98" s="99" t="s">
        <v>559</v>
      </c>
      <c r="D98" s="23" t="s">
        <v>105</v>
      </c>
      <c r="E98" s="23" t="s">
        <v>363</v>
      </c>
      <c r="F98" s="162" t="s">
        <v>145</v>
      </c>
      <c r="G98" s="163" t="s">
        <v>373</v>
      </c>
      <c r="H98" s="164">
        <v>6</v>
      </c>
      <c r="I98" s="164">
        <v>0</v>
      </c>
      <c r="J98" s="125">
        <v>24000000</v>
      </c>
      <c r="K98" s="88" t="s">
        <v>398</v>
      </c>
      <c r="L98" s="162" t="s">
        <v>151</v>
      </c>
      <c r="M98" s="165" t="s">
        <v>401</v>
      </c>
      <c r="N98" s="23" t="s">
        <v>197</v>
      </c>
      <c r="O98" s="147" t="s">
        <v>889</v>
      </c>
      <c r="P98" s="162" t="s">
        <v>348</v>
      </c>
      <c r="Q98" s="53">
        <v>80111600</v>
      </c>
      <c r="R98" s="165" t="s">
        <v>204</v>
      </c>
      <c r="S98" s="165" t="str">
        <f>MID(PAA[[#This Row],[Meta Proyecto de Inversión]],1,4)</f>
        <v>8126</v>
      </c>
      <c r="T98" s="165" t="str">
        <f>MID(PAA[[#This Row],[Meta Proyecto de Inversión]],6,2)</f>
        <v>5-</v>
      </c>
      <c r="U98" s="166" t="str">
        <f>IFERROR(VLOOKUP(N98,TD!$B$50:$F$54,2,0)," ")</f>
        <v>O230117</v>
      </c>
      <c r="V98" s="166" t="str">
        <f>IFERROR(VLOOKUP(N98,TD!$B$50:$F$54,3,0)," ")</f>
        <v>4599</v>
      </c>
      <c r="W98" s="166">
        <f>IFERROR(VLOOKUP(N98,TD!$B$50:$F$54,4,0)," ")</f>
        <v>20240207</v>
      </c>
      <c r="X98" s="165" t="s">
        <v>168</v>
      </c>
      <c r="Y98" s="166" t="str">
        <f>IFERROR(VLOOKUP(X98,TD!$J$51:$K$64,2,0)," ")</f>
        <v>Infraestructura Tecnológica   (Sistemas de Información y Tecnologia)</v>
      </c>
      <c r="Z98" s="167" t="str">
        <f>CONCATENATE(X98,"-",Y98)</f>
        <v>11-Infraestructura Tecnológica   (Sistemas de Información y Tecnologia)</v>
      </c>
      <c r="AA98" s="165" t="s">
        <v>228</v>
      </c>
      <c r="AB98" s="166" t="str">
        <f>IFERROR(VLOOKUP(AA98,TD!$N$51:$O$66,2,0)," ")</f>
        <v>Servicios tecnológicos</v>
      </c>
      <c r="AC98" s="167" t="str">
        <f>CONCATENATE(AA98,"_",AB98)</f>
        <v>007_Servicios tecnológicos</v>
      </c>
      <c r="AD98" s="167" t="str">
        <f>CONCATENATE(Z98," ",AC98)</f>
        <v>11-Infraestructura Tecnológica   (Sistemas de Información y Tecnologia) 007_Servicios tecnológicos</v>
      </c>
      <c r="AE98" s="166" t="str">
        <f>CONCATENATE(U98,V98,W98,X98,AA98)</f>
        <v>O23011745992024020711007</v>
      </c>
      <c r="AF98" s="166" t="str">
        <f>IFERROR(VLOOKUP(AD98,TD!$J$66:$K$89,2,0)," ")</f>
        <v>PM/0131/0111/45990070207</v>
      </c>
      <c r="AG98" s="117" t="s">
        <v>385</v>
      </c>
      <c r="AH98" s="165" t="s">
        <v>193</v>
      </c>
      <c r="AI98" s="168" t="str">
        <f>CONCATENATE(PAA[[#This Row],[Id Interno]],"-",PAA[[#This Row],[tipo de Contrato (TH talento humano - B/S bienes y/o servicios)]],"-",S98,"-",T98,"-",PAA[[#This Row],[Objeto de la contratación]])</f>
        <v>20260009-TH-8126-5--Prestar los servicios de apoyo a la gestión para desarrollar actividades de soporte técnico nivel (1 y 2) que requiera el área de Tecnologías de la Información y las Comunicaciones de la U.A.E. Cuerpo Oficial de Bomberos Bogotá</v>
      </c>
    </row>
    <row r="99" spans="2:35" ht="70" x14ac:dyDescent="0.35">
      <c r="B99" s="23">
        <v>20260010</v>
      </c>
      <c r="C99" s="99" t="s">
        <v>560</v>
      </c>
      <c r="D99" s="23" t="s">
        <v>105</v>
      </c>
      <c r="E99" s="23" t="s">
        <v>363</v>
      </c>
      <c r="F99" s="162" t="s">
        <v>144</v>
      </c>
      <c r="G99" s="163" t="s">
        <v>373</v>
      </c>
      <c r="H99" s="164">
        <v>12</v>
      </c>
      <c r="I99" s="164">
        <v>0</v>
      </c>
      <c r="J99" s="125">
        <v>84000000</v>
      </c>
      <c r="K99" s="88" t="s">
        <v>398</v>
      </c>
      <c r="L99" s="162" t="s">
        <v>151</v>
      </c>
      <c r="M99" s="165" t="s">
        <v>401</v>
      </c>
      <c r="N99" s="23" t="s">
        <v>197</v>
      </c>
      <c r="O99" s="147" t="s">
        <v>889</v>
      </c>
      <c r="P99" s="162" t="s">
        <v>348</v>
      </c>
      <c r="Q99" s="53">
        <v>80111600</v>
      </c>
      <c r="R99" s="165" t="s">
        <v>203</v>
      </c>
      <c r="S99" s="165" t="str">
        <f>MID(PAA[[#This Row],[Meta Proyecto de Inversión]],1,4)</f>
        <v>8126</v>
      </c>
      <c r="T99" s="165" t="str">
        <f>MID(PAA[[#This Row],[Meta Proyecto de Inversión]],6,2)</f>
        <v>4-</v>
      </c>
      <c r="U99" s="166" t="str">
        <f>IFERROR(VLOOKUP(N99,TD!$B$50:$F$54,2,0)," ")</f>
        <v>O230117</v>
      </c>
      <c r="V99" s="166" t="str">
        <f>IFERROR(VLOOKUP(N99,TD!$B$50:$F$54,3,0)," ")</f>
        <v>4599</v>
      </c>
      <c r="W99" s="166">
        <f>IFERROR(VLOOKUP(N99,TD!$B$50:$F$54,4,0)," ")</f>
        <v>20240207</v>
      </c>
      <c r="X99" s="165" t="s">
        <v>168</v>
      </c>
      <c r="Y99" s="166" t="str">
        <f>IFERROR(VLOOKUP(X99,TD!$J$51:$K$64,2,0)," ")</f>
        <v>Infraestructura Tecnológica   (Sistemas de Información y Tecnologia)</v>
      </c>
      <c r="Z99" s="167" t="str">
        <f>CONCATENATE(X99,"-",Y99)</f>
        <v>11-Infraestructura Tecnológica   (Sistemas de Información y Tecnologia)</v>
      </c>
      <c r="AA99" s="165" t="s">
        <v>228</v>
      </c>
      <c r="AB99" s="166" t="str">
        <f>IFERROR(VLOOKUP(AA99,TD!$N$51:$O$66,2,0)," ")</f>
        <v>Servicios tecnológicos</v>
      </c>
      <c r="AC99" s="167" t="str">
        <f>CONCATENATE(AA99,"_",AB99)</f>
        <v>007_Servicios tecnológicos</v>
      </c>
      <c r="AD99" s="167" t="str">
        <f>CONCATENATE(Z99," ",AC99)</f>
        <v>11-Infraestructura Tecnológica   (Sistemas de Información y Tecnologia) 007_Servicios tecnológicos</v>
      </c>
      <c r="AE99" s="166" t="str">
        <f>CONCATENATE(U99,V99,W99,X99,AA99)</f>
        <v>O23011745992024020711007</v>
      </c>
      <c r="AF99" s="166" t="str">
        <f>IFERROR(VLOOKUP(AD99,TD!$J$66:$K$89,2,0)," ")</f>
        <v>PM/0131/0111/45990070207</v>
      </c>
      <c r="AG99" s="117" t="s">
        <v>385</v>
      </c>
      <c r="AH99" s="165" t="s">
        <v>193</v>
      </c>
      <c r="AI99" s="168" t="str">
        <f>CONCATENATE(PAA[[#This Row],[Id Interno]],"-",PAA[[#This Row],[tipo de Contrato (TH talento humano - B/S bienes y/o servicios)]],"-",S99,"-",T99,"-",PAA[[#This Row],[Objeto de la contratación]])</f>
        <v>20260010-TH-8126-4--Prestar servicios profesionales para apoyar el seguimiento, control y gestión de los servicios  tecnológicos asociados a  la herramienta de mesa de ayuda, directorio activo y herramientas de gestión que le sean asignados por la UAE Cuerpo Oficial de Bomberos de Bogotá - TIC.</v>
      </c>
    </row>
    <row r="100" spans="2:35" ht="56" x14ac:dyDescent="0.35">
      <c r="B100" s="23">
        <v>20260011</v>
      </c>
      <c r="C100" s="99" t="s">
        <v>561</v>
      </c>
      <c r="D100" s="23" t="s">
        <v>105</v>
      </c>
      <c r="E100" s="23" t="s">
        <v>363</v>
      </c>
      <c r="F100" s="162" t="s">
        <v>144</v>
      </c>
      <c r="G100" s="163" t="s">
        <v>374</v>
      </c>
      <c r="H100" s="164">
        <v>10</v>
      </c>
      <c r="I100" s="164">
        <v>0</v>
      </c>
      <c r="J100" s="125">
        <v>78000000</v>
      </c>
      <c r="K100" s="88" t="s">
        <v>398</v>
      </c>
      <c r="L100" s="162" t="s">
        <v>151</v>
      </c>
      <c r="M100" s="165" t="s">
        <v>401</v>
      </c>
      <c r="N100" s="23" t="s">
        <v>197</v>
      </c>
      <c r="O100" s="147" t="s">
        <v>889</v>
      </c>
      <c r="P100" s="162" t="s">
        <v>348</v>
      </c>
      <c r="Q100" s="53">
        <v>80111600</v>
      </c>
      <c r="R100" s="165" t="s">
        <v>206</v>
      </c>
      <c r="S100" s="165" t="str">
        <f>MID(PAA[[#This Row],[Meta Proyecto de Inversión]],1,4)</f>
        <v>8126</v>
      </c>
      <c r="T100" s="165" t="str">
        <f>MID(PAA[[#This Row],[Meta Proyecto de Inversión]],6,2)</f>
        <v>7-</v>
      </c>
      <c r="U100" s="166" t="str">
        <f>IFERROR(VLOOKUP(N100,TD!$B$50:$F$54,2,0)," ")</f>
        <v>O230117</v>
      </c>
      <c r="V100" s="166" t="str">
        <f>IFERROR(VLOOKUP(N100,TD!$B$50:$F$54,3,0)," ")</f>
        <v>4599</v>
      </c>
      <c r="W100" s="166">
        <f>IFERROR(VLOOKUP(N100,TD!$B$50:$F$54,4,0)," ")</f>
        <v>20240207</v>
      </c>
      <c r="X100" s="165" t="s">
        <v>168</v>
      </c>
      <c r="Y100" s="166" t="str">
        <f>IFERROR(VLOOKUP(X100,TD!$J$51:$K$64,2,0)," ")</f>
        <v>Infraestructura Tecnológica   (Sistemas de Información y Tecnologia)</v>
      </c>
      <c r="Z100" s="167" t="str">
        <f>CONCATENATE(X100,"-",Y100)</f>
        <v>11-Infraestructura Tecnológica   (Sistemas de Información y Tecnologia)</v>
      </c>
      <c r="AA100" s="165" t="s">
        <v>228</v>
      </c>
      <c r="AB100" s="166" t="str">
        <f>IFERROR(VLOOKUP(AA100,TD!$N$51:$O$66,2,0)," ")</f>
        <v>Servicios tecnológicos</v>
      </c>
      <c r="AC100" s="167" t="str">
        <f>CONCATENATE(AA100,"_",AB100)</f>
        <v>007_Servicios tecnológicos</v>
      </c>
      <c r="AD100" s="167" t="str">
        <f>CONCATENATE(Z100," ",AC100)</f>
        <v>11-Infraestructura Tecnológica   (Sistemas de Información y Tecnologia) 007_Servicios tecnológicos</v>
      </c>
      <c r="AE100" s="166" t="str">
        <f>CONCATENATE(U100,V100,W100,X100,AA100)</f>
        <v>O23011745992024020711007</v>
      </c>
      <c r="AF100" s="166" t="str">
        <f>IFERROR(VLOOKUP(AD100,TD!$J$66:$K$89,2,0)," ")</f>
        <v>PM/0131/0111/45990070207</v>
      </c>
      <c r="AG100" s="117" t="s">
        <v>385</v>
      </c>
      <c r="AH100" s="165" t="s">
        <v>193</v>
      </c>
      <c r="AI100" s="168" t="str">
        <f>CONCATENATE(PAA[[#This Row],[Id Interno]],"-",PAA[[#This Row],[tipo de Contrato (TH talento humano - B/S bienes y/o servicios)]],"-",S100,"-",T100,"-",PAA[[#This Row],[Objeto de la contratación]])</f>
        <v>20260011-TH-8126-7--Prestar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v>
      </c>
    </row>
    <row r="101" spans="2:35" ht="70" x14ac:dyDescent="0.35">
      <c r="B101" s="23">
        <v>20260012</v>
      </c>
      <c r="C101" s="99" t="s">
        <v>562</v>
      </c>
      <c r="D101" s="23" t="s">
        <v>105</v>
      </c>
      <c r="E101" s="23" t="s">
        <v>363</v>
      </c>
      <c r="F101" s="162" t="s">
        <v>144</v>
      </c>
      <c r="G101" s="163" t="s">
        <v>373</v>
      </c>
      <c r="H101" s="164">
        <v>12</v>
      </c>
      <c r="I101" s="164">
        <v>0</v>
      </c>
      <c r="J101" s="125">
        <v>61920000</v>
      </c>
      <c r="K101" s="88" t="s">
        <v>398</v>
      </c>
      <c r="L101" s="162" t="s">
        <v>151</v>
      </c>
      <c r="M101" s="165" t="s">
        <v>401</v>
      </c>
      <c r="N101" s="23" t="s">
        <v>197</v>
      </c>
      <c r="O101" s="147" t="s">
        <v>889</v>
      </c>
      <c r="P101" s="162" t="s">
        <v>348</v>
      </c>
      <c r="Q101" s="53">
        <v>80111600</v>
      </c>
      <c r="R101" s="165" t="s">
        <v>205</v>
      </c>
      <c r="S101" s="165" t="str">
        <f>MID(PAA[[#This Row],[Meta Proyecto de Inversión]],1,4)</f>
        <v>8126</v>
      </c>
      <c r="T101" s="165" t="str">
        <f>MID(PAA[[#This Row],[Meta Proyecto de Inversión]],6,2)</f>
        <v>6-</v>
      </c>
      <c r="U101" s="166" t="str">
        <f>IFERROR(VLOOKUP(N101,TD!$B$50:$F$54,2,0)," ")</f>
        <v>O230117</v>
      </c>
      <c r="V101" s="166" t="str">
        <f>IFERROR(VLOOKUP(N101,TD!$B$50:$F$54,3,0)," ")</f>
        <v>4599</v>
      </c>
      <c r="W101" s="166">
        <f>IFERROR(VLOOKUP(N101,TD!$B$50:$F$54,4,0)," ")</f>
        <v>20240207</v>
      </c>
      <c r="X101" s="165" t="s">
        <v>168</v>
      </c>
      <c r="Y101" s="166" t="str">
        <f>IFERROR(VLOOKUP(X101,TD!$J$51:$K$64,2,0)," ")</f>
        <v>Infraestructura Tecnológica   (Sistemas de Información y Tecnologia)</v>
      </c>
      <c r="Z101" s="167" t="str">
        <f>CONCATENATE(X101,"-",Y101)</f>
        <v>11-Infraestructura Tecnológica   (Sistemas de Información y Tecnologia)</v>
      </c>
      <c r="AA101" s="165" t="s">
        <v>228</v>
      </c>
      <c r="AB101" s="166" t="str">
        <f>IFERROR(VLOOKUP(AA101,TD!$N$51:$O$66,2,0)," ")</f>
        <v>Servicios tecnológicos</v>
      </c>
      <c r="AC101" s="167" t="str">
        <f>CONCATENATE(AA101,"_",AB101)</f>
        <v>007_Servicios tecnológicos</v>
      </c>
      <c r="AD101" s="167" t="str">
        <f>CONCATENATE(Z101," ",AC101)</f>
        <v>11-Infraestructura Tecnológica   (Sistemas de Información y Tecnologia) 007_Servicios tecnológicos</v>
      </c>
      <c r="AE101" s="166" t="str">
        <f>CONCATENATE(U101,V101,W101,X101,AA101)</f>
        <v>O23011745992024020711007</v>
      </c>
      <c r="AF101" s="166" t="str">
        <f>IFERROR(VLOOKUP(AD101,TD!$J$66:$K$89,2,0)," ")</f>
        <v>PM/0131/0111/45990070207</v>
      </c>
      <c r="AG101" s="117" t="s">
        <v>385</v>
      </c>
      <c r="AH101" s="165" t="s">
        <v>193</v>
      </c>
      <c r="AI101" s="168" t="str">
        <f>CONCATENATE(PAA[[#This Row],[Id Interno]],"-",PAA[[#This Row],[tipo de Contrato (TH talento humano - B/S bienes y/o servicios)]],"-",S101,"-",T101,"-",PAA[[#This Row],[Objeto de la contratación]])</f>
        <v>20260012-TH-8126-6--Prestar los servicios profesionales para el levantamiento de requerimientos, documentación y soporte de análisis de datos relacionados con los procesos y procedimientos a cargo del área de Tecnologías de la Información y las Comunicaciones de la U.A.E. Cuerpo Oficial de Bomberos Bogotá</v>
      </c>
    </row>
    <row r="102" spans="2:35" ht="56" x14ac:dyDescent="0.35">
      <c r="B102" s="23">
        <v>20260013</v>
      </c>
      <c r="C102" s="99" t="s">
        <v>563</v>
      </c>
      <c r="D102" s="23" t="s">
        <v>105</v>
      </c>
      <c r="E102" s="23" t="s">
        <v>363</v>
      </c>
      <c r="F102" s="162" t="s">
        <v>144</v>
      </c>
      <c r="G102" s="163" t="s">
        <v>374</v>
      </c>
      <c r="H102" s="164">
        <v>6</v>
      </c>
      <c r="I102" s="164">
        <v>0</v>
      </c>
      <c r="J102" s="125">
        <v>42000000</v>
      </c>
      <c r="K102" s="88" t="s">
        <v>398</v>
      </c>
      <c r="L102" s="162" t="s">
        <v>151</v>
      </c>
      <c r="M102" s="165" t="s">
        <v>401</v>
      </c>
      <c r="N102" s="23" t="s">
        <v>197</v>
      </c>
      <c r="O102" s="147" t="s">
        <v>889</v>
      </c>
      <c r="P102" s="162" t="s">
        <v>348</v>
      </c>
      <c r="Q102" s="53">
        <v>80111600</v>
      </c>
      <c r="R102" s="165" t="s">
        <v>203</v>
      </c>
      <c r="S102" s="165" t="str">
        <f>MID(PAA[[#This Row],[Meta Proyecto de Inversión]],1,4)</f>
        <v>8126</v>
      </c>
      <c r="T102" s="165" t="str">
        <f>MID(PAA[[#This Row],[Meta Proyecto de Inversión]],6,2)</f>
        <v>4-</v>
      </c>
      <c r="U102" s="166" t="str">
        <f>IFERROR(VLOOKUP(N102,TD!$B$50:$F$54,2,0)," ")</f>
        <v>O230117</v>
      </c>
      <c r="V102" s="166" t="str">
        <f>IFERROR(VLOOKUP(N102,TD!$B$50:$F$54,3,0)," ")</f>
        <v>4599</v>
      </c>
      <c r="W102" s="166">
        <f>IFERROR(VLOOKUP(N102,TD!$B$50:$F$54,4,0)," ")</f>
        <v>20240207</v>
      </c>
      <c r="X102" s="165" t="s">
        <v>168</v>
      </c>
      <c r="Y102" s="166" t="str">
        <f>IFERROR(VLOOKUP(X102,TD!$J$51:$K$64,2,0)," ")</f>
        <v>Infraestructura Tecnológica   (Sistemas de Información y Tecnologia)</v>
      </c>
      <c r="Z102" s="167" t="str">
        <f>CONCATENATE(X102,"-",Y102)</f>
        <v>11-Infraestructura Tecnológica   (Sistemas de Información y Tecnologia)</v>
      </c>
      <c r="AA102" s="165" t="s">
        <v>228</v>
      </c>
      <c r="AB102" s="166" t="str">
        <f>IFERROR(VLOOKUP(AA102,TD!$N$51:$O$66,2,0)," ")</f>
        <v>Servicios tecnológicos</v>
      </c>
      <c r="AC102" s="167" t="str">
        <f>CONCATENATE(AA102,"_",AB102)</f>
        <v>007_Servicios tecnológicos</v>
      </c>
      <c r="AD102" s="167" t="str">
        <f>CONCATENATE(Z102," ",AC102)</f>
        <v>11-Infraestructura Tecnológica   (Sistemas de Información y Tecnologia) 007_Servicios tecnológicos</v>
      </c>
      <c r="AE102" s="166" t="str">
        <f>CONCATENATE(U102,V102,W102,X102,AA102)</f>
        <v>O23011745992024020711007</v>
      </c>
      <c r="AF102" s="166" t="str">
        <f>IFERROR(VLOOKUP(AD102,TD!$J$66:$K$89,2,0)," ")</f>
        <v>PM/0131/0111/45990070207</v>
      </c>
      <c r="AG102" s="117" t="s">
        <v>385</v>
      </c>
      <c r="AH102" s="165" t="s">
        <v>193</v>
      </c>
      <c r="AI102" s="168" t="str">
        <f>CONCATENATE(PAA[[#This Row],[Id Interno]],"-",PAA[[#This Row],[tipo de Contrato (TH talento humano - B/S bienes y/o servicios)]],"-",S102,"-",T102,"-",PAA[[#This Row],[Objeto de la contratación]])</f>
        <v>20260013-TH-8126-4--Prestar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v>
      </c>
    </row>
    <row r="103" spans="2:35" ht="84" x14ac:dyDescent="0.35">
      <c r="B103" s="23">
        <v>20260014</v>
      </c>
      <c r="C103" s="99" t="s">
        <v>564</v>
      </c>
      <c r="D103" s="23" t="s">
        <v>105</v>
      </c>
      <c r="E103" s="23" t="s">
        <v>363</v>
      </c>
      <c r="F103" s="162" t="s">
        <v>145</v>
      </c>
      <c r="G103" s="163" t="s">
        <v>373</v>
      </c>
      <c r="H103" s="164">
        <v>6</v>
      </c>
      <c r="I103" s="164">
        <v>0</v>
      </c>
      <c r="J103" s="125">
        <v>26940000</v>
      </c>
      <c r="K103" s="88" t="s">
        <v>398</v>
      </c>
      <c r="L103" s="162" t="s">
        <v>151</v>
      </c>
      <c r="M103" s="165" t="s">
        <v>401</v>
      </c>
      <c r="N103" s="23" t="s">
        <v>197</v>
      </c>
      <c r="O103" s="147" t="s">
        <v>889</v>
      </c>
      <c r="P103" s="162" t="s">
        <v>348</v>
      </c>
      <c r="Q103" s="53">
        <v>80111600</v>
      </c>
      <c r="R103" s="165" t="s">
        <v>203</v>
      </c>
      <c r="S103" s="165" t="str">
        <f>MID(PAA[[#This Row],[Meta Proyecto de Inversión]],1,4)</f>
        <v>8126</v>
      </c>
      <c r="T103" s="165" t="str">
        <f>MID(PAA[[#This Row],[Meta Proyecto de Inversión]],6,2)</f>
        <v>4-</v>
      </c>
      <c r="U103" s="166" t="str">
        <f>IFERROR(VLOOKUP(N103,TD!$B$50:$F$54,2,0)," ")</f>
        <v>O230117</v>
      </c>
      <c r="V103" s="166" t="str">
        <f>IFERROR(VLOOKUP(N103,TD!$B$50:$F$54,3,0)," ")</f>
        <v>4599</v>
      </c>
      <c r="W103" s="166">
        <f>IFERROR(VLOOKUP(N103,TD!$B$50:$F$54,4,0)," ")</f>
        <v>20240207</v>
      </c>
      <c r="X103" s="165" t="s">
        <v>168</v>
      </c>
      <c r="Y103" s="166" t="str">
        <f>IFERROR(VLOOKUP(X103,TD!$J$51:$K$64,2,0)," ")</f>
        <v>Infraestructura Tecnológica   (Sistemas de Información y Tecnologia)</v>
      </c>
      <c r="Z103" s="167" t="str">
        <f>CONCATENATE(X103,"-",Y103)</f>
        <v>11-Infraestructura Tecnológica   (Sistemas de Información y Tecnologia)</v>
      </c>
      <c r="AA103" s="165" t="s">
        <v>228</v>
      </c>
      <c r="AB103" s="166" t="str">
        <f>IFERROR(VLOOKUP(AA103,TD!$N$51:$O$66,2,0)," ")</f>
        <v>Servicios tecnológicos</v>
      </c>
      <c r="AC103" s="167" t="str">
        <f>CONCATENATE(AA103,"_",AB103)</f>
        <v>007_Servicios tecnológicos</v>
      </c>
      <c r="AD103" s="167" t="str">
        <f>CONCATENATE(Z103," ",AC103)</f>
        <v>11-Infraestructura Tecnológica   (Sistemas de Información y Tecnologia) 007_Servicios tecnológicos</v>
      </c>
      <c r="AE103" s="166" t="str">
        <f>CONCATENATE(U103,V103,W103,X103,AA103)</f>
        <v>O23011745992024020711007</v>
      </c>
      <c r="AF103" s="166" t="str">
        <f>IFERROR(VLOOKUP(AD103,TD!$J$66:$K$89,2,0)," ")</f>
        <v>PM/0131/0111/45990070207</v>
      </c>
      <c r="AG103" s="117" t="s">
        <v>385</v>
      </c>
      <c r="AH103" s="165" t="s">
        <v>193</v>
      </c>
      <c r="AI103" s="168" t="str">
        <f>CONCATENATE(PAA[[#This Row],[Id Interno]],"-",PAA[[#This Row],[tipo de Contrato (TH talento humano - B/S bienes y/o servicios)]],"-",S103,"-",T103,"-",PAA[[#This Row],[Objeto de la contratación]])</f>
        <v>20260014-TH-8126-4--Prestar los servicios de apoyo a la gestión, en el proceso de  implementación, análisis, levantamiento de información, parametrización y testeo de las herramientas tecnológicas a cargo del área de Tecnologías de la Información y las Comunicaciones de la U.A.E. Cuerpo Oficial de Bomberos Bogotá</v>
      </c>
    </row>
    <row r="104" spans="2:35" ht="84" x14ac:dyDescent="0.35">
      <c r="B104" s="23">
        <v>20260015</v>
      </c>
      <c r="C104" s="99" t="s">
        <v>559</v>
      </c>
      <c r="D104" s="23" t="s">
        <v>105</v>
      </c>
      <c r="E104" s="23" t="s">
        <v>363</v>
      </c>
      <c r="F104" s="162" t="s">
        <v>145</v>
      </c>
      <c r="G104" s="163" t="s">
        <v>373</v>
      </c>
      <c r="H104" s="164">
        <v>11</v>
      </c>
      <c r="I104" s="164">
        <v>0</v>
      </c>
      <c r="J104" s="125">
        <v>44000000</v>
      </c>
      <c r="K104" s="88" t="s">
        <v>398</v>
      </c>
      <c r="L104" s="162" t="s">
        <v>151</v>
      </c>
      <c r="M104" s="165" t="s">
        <v>401</v>
      </c>
      <c r="N104" s="23" t="s">
        <v>197</v>
      </c>
      <c r="O104" s="147" t="s">
        <v>889</v>
      </c>
      <c r="P104" s="162" t="s">
        <v>348</v>
      </c>
      <c r="Q104" s="53">
        <v>80111600</v>
      </c>
      <c r="R104" s="165" t="s">
        <v>204</v>
      </c>
      <c r="S104" s="165" t="str">
        <f>MID(PAA[[#This Row],[Meta Proyecto de Inversión]],1,4)</f>
        <v>8126</v>
      </c>
      <c r="T104" s="165" t="str">
        <f>MID(PAA[[#This Row],[Meta Proyecto de Inversión]],6,2)</f>
        <v>5-</v>
      </c>
      <c r="U104" s="166" t="str">
        <f>IFERROR(VLOOKUP(N104,TD!$B$50:$F$54,2,0)," ")</f>
        <v>O230117</v>
      </c>
      <c r="V104" s="166" t="str">
        <f>IFERROR(VLOOKUP(N104,TD!$B$50:$F$54,3,0)," ")</f>
        <v>4599</v>
      </c>
      <c r="W104" s="166">
        <f>IFERROR(VLOOKUP(N104,TD!$B$50:$F$54,4,0)," ")</f>
        <v>20240207</v>
      </c>
      <c r="X104" s="165" t="s">
        <v>168</v>
      </c>
      <c r="Y104" s="166" t="str">
        <f>IFERROR(VLOOKUP(X104,TD!$J$51:$K$64,2,0)," ")</f>
        <v>Infraestructura Tecnológica   (Sistemas de Información y Tecnologia)</v>
      </c>
      <c r="Z104" s="167" t="str">
        <f>CONCATENATE(X104,"-",Y104)</f>
        <v>11-Infraestructura Tecnológica   (Sistemas de Información y Tecnologia)</v>
      </c>
      <c r="AA104" s="165" t="s">
        <v>228</v>
      </c>
      <c r="AB104" s="166" t="str">
        <f>IFERROR(VLOOKUP(AA104,TD!$N$51:$O$66,2,0)," ")</f>
        <v>Servicios tecnológicos</v>
      </c>
      <c r="AC104" s="167" t="str">
        <f>CONCATENATE(AA104,"_",AB104)</f>
        <v>007_Servicios tecnológicos</v>
      </c>
      <c r="AD104" s="167" t="str">
        <f>CONCATENATE(Z104," ",AC104)</f>
        <v>11-Infraestructura Tecnológica   (Sistemas de Información y Tecnologia) 007_Servicios tecnológicos</v>
      </c>
      <c r="AE104" s="166" t="str">
        <f>CONCATENATE(U104,V104,W104,X104,AA104)</f>
        <v>O23011745992024020711007</v>
      </c>
      <c r="AF104" s="166" t="str">
        <f>IFERROR(VLOOKUP(AD104,TD!$J$66:$K$89,2,0)," ")</f>
        <v>PM/0131/0111/45990070207</v>
      </c>
      <c r="AG104" s="117" t="s">
        <v>385</v>
      </c>
      <c r="AH104" s="165" t="s">
        <v>193</v>
      </c>
      <c r="AI104" s="168" t="str">
        <f>CONCATENATE(PAA[[#This Row],[Id Interno]],"-",PAA[[#This Row],[tipo de Contrato (TH talento humano - B/S bienes y/o servicios)]],"-",S104,"-",T104,"-",PAA[[#This Row],[Objeto de la contratación]])</f>
        <v>20260015-TH-8126-5--Prestar los servicios de apoyo a la gestión para desarrollar actividades de soporte técnico nivel (1 y 2) que requiera el área de Tecnologías de la Información y las Comunicaciones de la U.A.E. Cuerpo Oficial de Bomberos Bogotá</v>
      </c>
    </row>
    <row r="105" spans="2:35" ht="70" x14ac:dyDescent="0.35">
      <c r="B105" s="23">
        <v>20260016</v>
      </c>
      <c r="C105" s="99" t="s">
        <v>565</v>
      </c>
      <c r="D105" s="23" t="s">
        <v>105</v>
      </c>
      <c r="E105" s="23" t="s">
        <v>363</v>
      </c>
      <c r="F105" s="162" t="s">
        <v>145</v>
      </c>
      <c r="G105" s="163" t="s">
        <v>373</v>
      </c>
      <c r="H105" s="164">
        <v>11</v>
      </c>
      <c r="I105" s="164">
        <v>0</v>
      </c>
      <c r="J105" s="125">
        <v>44000000</v>
      </c>
      <c r="K105" s="88" t="s">
        <v>398</v>
      </c>
      <c r="L105" s="162" t="s">
        <v>151</v>
      </c>
      <c r="M105" s="165" t="s">
        <v>401</v>
      </c>
      <c r="N105" s="23" t="s">
        <v>197</v>
      </c>
      <c r="O105" s="147" t="s">
        <v>889</v>
      </c>
      <c r="P105" s="162" t="s">
        <v>348</v>
      </c>
      <c r="Q105" s="53">
        <v>80111600</v>
      </c>
      <c r="R105" s="165" t="s">
        <v>205</v>
      </c>
      <c r="S105" s="165" t="str">
        <f>MID(PAA[[#This Row],[Meta Proyecto de Inversión]],1,4)</f>
        <v>8126</v>
      </c>
      <c r="T105" s="165" t="str">
        <f>MID(PAA[[#This Row],[Meta Proyecto de Inversión]],6,2)</f>
        <v>6-</v>
      </c>
      <c r="U105" s="166" t="str">
        <f>IFERROR(VLOOKUP(N105,TD!$B$50:$F$54,2,0)," ")</f>
        <v>O230117</v>
      </c>
      <c r="V105" s="166" t="str">
        <f>IFERROR(VLOOKUP(N105,TD!$B$50:$F$54,3,0)," ")</f>
        <v>4599</v>
      </c>
      <c r="W105" s="166">
        <f>IFERROR(VLOOKUP(N105,TD!$B$50:$F$54,4,0)," ")</f>
        <v>20240207</v>
      </c>
      <c r="X105" s="165" t="s">
        <v>168</v>
      </c>
      <c r="Y105" s="166" t="str">
        <f>IFERROR(VLOOKUP(X105,TD!$J$51:$K$64,2,0)," ")</f>
        <v>Infraestructura Tecnológica   (Sistemas de Información y Tecnologia)</v>
      </c>
      <c r="Z105" s="167" t="str">
        <f>CONCATENATE(X105,"-",Y105)</f>
        <v>11-Infraestructura Tecnológica   (Sistemas de Información y Tecnologia)</v>
      </c>
      <c r="AA105" s="165" t="s">
        <v>228</v>
      </c>
      <c r="AB105" s="166" t="str">
        <f>IFERROR(VLOOKUP(AA105,TD!$N$51:$O$66,2,0)," ")</f>
        <v>Servicios tecnológicos</v>
      </c>
      <c r="AC105" s="167" t="str">
        <f>CONCATENATE(AA105,"_",AB105)</f>
        <v>007_Servicios tecnológicos</v>
      </c>
      <c r="AD105" s="167" t="str">
        <f>CONCATENATE(Z105," ",AC105)</f>
        <v>11-Infraestructura Tecnológica   (Sistemas de Información y Tecnologia) 007_Servicios tecnológicos</v>
      </c>
      <c r="AE105" s="166" t="str">
        <f>CONCATENATE(U105,V105,W105,X105,AA105)</f>
        <v>O23011745992024020711007</v>
      </c>
      <c r="AF105" s="166" t="str">
        <f>IFERROR(VLOOKUP(AD105,TD!$J$66:$K$89,2,0)," ")</f>
        <v>PM/0131/0111/45990070207</v>
      </c>
      <c r="AG105" s="117" t="s">
        <v>385</v>
      </c>
      <c r="AH105" s="165" t="s">
        <v>193</v>
      </c>
      <c r="AI105" s="168" t="str">
        <f>CONCATENATE(PAA[[#This Row],[Id Interno]],"-",PAA[[#This Row],[tipo de Contrato (TH talento humano - B/S bienes y/o servicios)]],"-",S105,"-",T105,"-",PAA[[#This Row],[Objeto de la contratación]])</f>
        <v>20260016-TH-8126-6--Prestar servicios de apoyo a la gestión en el desarrollo de actividades asistenciales administrativas, asociadas a los procesos y procedimientos  a cargo del área de Tecnologías de la Información y las Comunicaciones de la U.A.E. Cuerpo Oficial de Bomberos Bogotá.</v>
      </c>
    </row>
    <row r="106" spans="2:35" ht="70" x14ac:dyDescent="0.35">
      <c r="B106" s="23">
        <v>20260017</v>
      </c>
      <c r="C106" s="99" t="s">
        <v>566</v>
      </c>
      <c r="D106" s="23" t="s">
        <v>105</v>
      </c>
      <c r="E106" s="23" t="s">
        <v>363</v>
      </c>
      <c r="F106" s="162" t="s">
        <v>144</v>
      </c>
      <c r="G106" s="163" t="s">
        <v>373</v>
      </c>
      <c r="H106" s="164">
        <v>10</v>
      </c>
      <c r="I106" s="164">
        <v>0</v>
      </c>
      <c r="J106" s="125">
        <v>78000000</v>
      </c>
      <c r="K106" s="88" t="s">
        <v>398</v>
      </c>
      <c r="L106" s="162" t="s">
        <v>151</v>
      </c>
      <c r="M106" s="165" t="s">
        <v>401</v>
      </c>
      <c r="N106" s="23" t="s">
        <v>197</v>
      </c>
      <c r="O106" s="147" t="s">
        <v>889</v>
      </c>
      <c r="P106" s="162" t="s">
        <v>348</v>
      </c>
      <c r="Q106" s="53">
        <v>80111600</v>
      </c>
      <c r="R106" s="165" t="s">
        <v>205</v>
      </c>
      <c r="S106" s="165" t="str">
        <f>MID(PAA[[#This Row],[Meta Proyecto de Inversión]],1,4)</f>
        <v>8126</v>
      </c>
      <c r="T106" s="165" t="str">
        <f>MID(PAA[[#This Row],[Meta Proyecto de Inversión]],6,2)</f>
        <v>6-</v>
      </c>
      <c r="U106" s="166" t="str">
        <f>IFERROR(VLOOKUP(N106,TD!$B$50:$F$54,2,0)," ")</f>
        <v>O230117</v>
      </c>
      <c r="V106" s="166" t="str">
        <f>IFERROR(VLOOKUP(N106,TD!$B$50:$F$54,3,0)," ")</f>
        <v>4599</v>
      </c>
      <c r="W106" s="166">
        <f>IFERROR(VLOOKUP(N106,TD!$B$50:$F$54,4,0)," ")</f>
        <v>20240207</v>
      </c>
      <c r="X106" s="165" t="s">
        <v>168</v>
      </c>
      <c r="Y106" s="166" t="str">
        <f>IFERROR(VLOOKUP(X106,TD!$J$51:$K$64,2,0)," ")</f>
        <v>Infraestructura Tecnológica   (Sistemas de Información y Tecnologia)</v>
      </c>
      <c r="Z106" s="167" t="str">
        <f>CONCATENATE(X106,"-",Y106)</f>
        <v>11-Infraestructura Tecnológica   (Sistemas de Información y Tecnologia)</v>
      </c>
      <c r="AA106" s="165" t="s">
        <v>228</v>
      </c>
      <c r="AB106" s="166" t="str">
        <f>IFERROR(VLOOKUP(AA106,TD!$N$51:$O$66,2,0)," ")</f>
        <v>Servicios tecnológicos</v>
      </c>
      <c r="AC106" s="167" t="str">
        <f>CONCATENATE(AA106,"_",AB106)</f>
        <v>007_Servicios tecnológicos</v>
      </c>
      <c r="AD106" s="167" t="str">
        <f>CONCATENATE(Z106," ",AC106)</f>
        <v>11-Infraestructura Tecnológica   (Sistemas de Información y Tecnologia) 007_Servicios tecnológicos</v>
      </c>
      <c r="AE106" s="166" t="str">
        <f>CONCATENATE(U106,V106,W106,X106,AA106)</f>
        <v>O23011745992024020711007</v>
      </c>
      <c r="AF106" s="166" t="str">
        <f>IFERROR(VLOOKUP(AD106,TD!$J$66:$K$89,2,0)," ")</f>
        <v>PM/0131/0111/45990070207</v>
      </c>
      <c r="AG106" s="117" t="s">
        <v>385</v>
      </c>
      <c r="AH106" s="165" t="s">
        <v>193</v>
      </c>
      <c r="AI106" s="168" t="str">
        <f>CONCATENATE(PAA[[#This Row],[Id Interno]],"-",PAA[[#This Row],[tipo de Contrato (TH talento humano - B/S bienes y/o servicios)]],"-",S106,"-",T106,"-",PAA[[#This Row],[Objeto de la contratación]])</f>
        <v>20260017-TH-8126-6--Prestar servicios profesionales para apoyar la implementación, seguimiento y fortalecimiento del Sistema de Gestión de Seguridad de la Información (SGSI) y de la política de Gobierno Digital de la UAE Cuerpo Oficial de Bomberos de Bogotá</v>
      </c>
    </row>
    <row r="107" spans="2:35" ht="56" x14ac:dyDescent="0.35">
      <c r="B107" s="23">
        <v>20260018</v>
      </c>
      <c r="C107" s="99" t="s">
        <v>567</v>
      </c>
      <c r="D107" s="23" t="s">
        <v>105</v>
      </c>
      <c r="E107" s="23" t="s">
        <v>363</v>
      </c>
      <c r="F107" s="162" t="s">
        <v>144</v>
      </c>
      <c r="G107" s="163" t="s">
        <v>373</v>
      </c>
      <c r="H107" s="164">
        <v>10</v>
      </c>
      <c r="I107" s="164">
        <v>0</v>
      </c>
      <c r="J107" s="125">
        <v>75000000</v>
      </c>
      <c r="K107" s="88" t="s">
        <v>398</v>
      </c>
      <c r="L107" s="162" t="s">
        <v>151</v>
      </c>
      <c r="M107" s="165" t="s">
        <v>401</v>
      </c>
      <c r="N107" s="23" t="s">
        <v>197</v>
      </c>
      <c r="O107" s="147" t="s">
        <v>889</v>
      </c>
      <c r="P107" s="162" t="s">
        <v>348</v>
      </c>
      <c r="Q107" s="53">
        <v>80111600</v>
      </c>
      <c r="R107" s="165" t="s">
        <v>204</v>
      </c>
      <c r="S107" s="165" t="str">
        <f>MID(PAA[[#This Row],[Meta Proyecto de Inversión]],1,4)</f>
        <v>8126</v>
      </c>
      <c r="T107" s="165" t="str">
        <f>MID(PAA[[#This Row],[Meta Proyecto de Inversión]],6,2)</f>
        <v>5-</v>
      </c>
      <c r="U107" s="166" t="str">
        <f>IFERROR(VLOOKUP(N107,TD!$B$50:$F$54,2,0)," ")</f>
        <v>O230117</v>
      </c>
      <c r="V107" s="166" t="str">
        <f>IFERROR(VLOOKUP(N107,TD!$B$50:$F$54,3,0)," ")</f>
        <v>4599</v>
      </c>
      <c r="W107" s="166">
        <f>IFERROR(VLOOKUP(N107,TD!$B$50:$F$54,4,0)," ")</f>
        <v>20240207</v>
      </c>
      <c r="X107" s="165" t="s">
        <v>168</v>
      </c>
      <c r="Y107" s="166" t="str">
        <f>IFERROR(VLOOKUP(X107,TD!$J$51:$K$64,2,0)," ")</f>
        <v>Infraestructura Tecnológica   (Sistemas de Información y Tecnologia)</v>
      </c>
      <c r="Z107" s="167" t="str">
        <f>CONCATENATE(X107,"-",Y107)</f>
        <v>11-Infraestructura Tecnológica   (Sistemas de Información y Tecnologia)</v>
      </c>
      <c r="AA107" s="165" t="s">
        <v>228</v>
      </c>
      <c r="AB107" s="166" t="str">
        <f>IFERROR(VLOOKUP(AA107,TD!$N$51:$O$66,2,0)," ")</f>
        <v>Servicios tecnológicos</v>
      </c>
      <c r="AC107" s="167" t="str">
        <f>CONCATENATE(AA107,"_",AB107)</f>
        <v>007_Servicios tecnológicos</v>
      </c>
      <c r="AD107" s="167" t="str">
        <f>CONCATENATE(Z107," ",AC107)</f>
        <v>11-Infraestructura Tecnológica   (Sistemas de Información y Tecnologia) 007_Servicios tecnológicos</v>
      </c>
      <c r="AE107" s="166" t="str">
        <f>CONCATENATE(U107,V107,W107,X107,AA107)</f>
        <v>O23011745992024020711007</v>
      </c>
      <c r="AF107" s="166" t="str">
        <f>IFERROR(VLOOKUP(AD107,TD!$J$66:$K$89,2,0)," ")</f>
        <v>PM/0131/0111/45990070207</v>
      </c>
      <c r="AG107" s="117" t="s">
        <v>385</v>
      </c>
      <c r="AH107" s="165" t="s">
        <v>193</v>
      </c>
      <c r="AI107" s="168" t="str">
        <f>CONCATENATE(PAA[[#This Row],[Id Interno]],"-",PAA[[#This Row],[tipo de Contrato (TH talento humano - B/S bienes y/o servicios)]],"-",S107,"-",T107,"-",PAA[[#This Row],[Objeto de la contratación]])</f>
        <v>20260018-TH-8126-5--Prestar servicios profesionales, orientados al fortalecimiento de los procesos de planeación, estructuración, revisión, trámite y seguimiento de la gestión contractual y administrativa del área de tecnología de la información y las comunicaciones de la U.A.E Cuerpo Oficial de Bomberos de Bogotá D.C.</v>
      </c>
    </row>
    <row r="108" spans="2:35" ht="70" x14ac:dyDescent="0.35">
      <c r="B108" s="23">
        <v>20260019</v>
      </c>
      <c r="C108" s="99" t="s">
        <v>563</v>
      </c>
      <c r="D108" s="23" t="s">
        <v>105</v>
      </c>
      <c r="E108" s="23" t="s">
        <v>363</v>
      </c>
      <c r="F108" s="162" t="s">
        <v>144</v>
      </c>
      <c r="G108" s="163" t="s">
        <v>374</v>
      </c>
      <c r="H108" s="164">
        <v>6</v>
      </c>
      <c r="I108" s="164">
        <v>0</v>
      </c>
      <c r="J108" s="125">
        <v>42000000</v>
      </c>
      <c r="K108" s="88" t="s">
        <v>398</v>
      </c>
      <c r="L108" s="162" t="s">
        <v>151</v>
      </c>
      <c r="M108" s="165" t="s">
        <v>401</v>
      </c>
      <c r="N108" s="23" t="s">
        <v>197</v>
      </c>
      <c r="O108" s="147" t="s">
        <v>889</v>
      </c>
      <c r="P108" s="162" t="s">
        <v>348</v>
      </c>
      <c r="Q108" s="53">
        <v>80111600</v>
      </c>
      <c r="R108" s="165" t="s">
        <v>203</v>
      </c>
      <c r="S108" s="165" t="str">
        <f>MID(PAA[[#This Row],[Meta Proyecto de Inversión]],1,4)</f>
        <v>8126</v>
      </c>
      <c r="T108" s="165" t="str">
        <f>MID(PAA[[#This Row],[Meta Proyecto de Inversión]],6,2)</f>
        <v>4-</v>
      </c>
      <c r="U108" s="166" t="str">
        <f>IFERROR(VLOOKUP(N108,TD!$B$50:$F$54,2,0)," ")</f>
        <v>O230117</v>
      </c>
      <c r="V108" s="166" t="str">
        <f>IFERROR(VLOOKUP(N108,TD!$B$50:$F$54,3,0)," ")</f>
        <v>4599</v>
      </c>
      <c r="W108" s="166">
        <f>IFERROR(VLOOKUP(N108,TD!$B$50:$F$54,4,0)," ")</f>
        <v>20240207</v>
      </c>
      <c r="X108" s="165" t="s">
        <v>168</v>
      </c>
      <c r="Y108" s="166" t="str">
        <f>IFERROR(VLOOKUP(X108,TD!$J$51:$K$64,2,0)," ")</f>
        <v>Infraestructura Tecnológica   (Sistemas de Información y Tecnologia)</v>
      </c>
      <c r="Z108" s="167" t="str">
        <f>CONCATENATE(X108,"-",Y108)</f>
        <v>11-Infraestructura Tecnológica   (Sistemas de Información y Tecnologia)</v>
      </c>
      <c r="AA108" s="165" t="s">
        <v>228</v>
      </c>
      <c r="AB108" s="166" t="str">
        <f>IFERROR(VLOOKUP(AA108,TD!$N$51:$O$66,2,0)," ")</f>
        <v>Servicios tecnológicos</v>
      </c>
      <c r="AC108" s="167" t="str">
        <f>CONCATENATE(AA108,"_",AB108)</f>
        <v>007_Servicios tecnológicos</v>
      </c>
      <c r="AD108" s="167" t="str">
        <f>CONCATENATE(Z108," ",AC108)</f>
        <v>11-Infraestructura Tecnológica   (Sistemas de Información y Tecnologia) 007_Servicios tecnológicos</v>
      </c>
      <c r="AE108" s="166" t="str">
        <f>CONCATENATE(U108,V108,W108,X108,AA108)</f>
        <v>O23011745992024020711007</v>
      </c>
      <c r="AF108" s="166" t="str">
        <f>IFERROR(VLOOKUP(AD108,TD!$J$66:$K$89,2,0)," ")</f>
        <v>PM/0131/0111/45990070207</v>
      </c>
      <c r="AG108" s="117" t="s">
        <v>385</v>
      </c>
      <c r="AH108" s="165" t="s">
        <v>193</v>
      </c>
      <c r="AI108" s="168" t="str">
        <f>CONCATENATE(PAA[[#This Row],[Id Interno]],"-",PAA[[#This Row],[tipo de Contrato (TH talento humano - B/S bienes y/o servicios)]],"-",S108,"-",T108,"-",PAA[[#This Row],[Objeto de la contratación]])</f>
        <v>20260019-TH-8126-4--Prestar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v>
      </c>
    </row>
    <row r="109" spans="2:35" ht="56" x14ac:dyDescent="0.35">
      <c r="B109" s="23">
        <v>20260020</v>
      </c>
      <c r="C109" s="99" t="s">
        <v>568</v>
      </c>
      <c r="D109" s="23" t="s">
        <v>105</v>
      </c>
      <c r="E109" s="23" t="s">
        <v>363</v>
      </c>
      <c r="F109" s="162" t="s">
        <v>144</v>
      </c>
      <c r="G109" s="163" t="s">
        <v>374</v>
      </c>
      <c r="H109" s="164">
        <v>10</v>
      </c>
      <c r="I109" s="164">
        <v>0</v>
      </c>
      <c r="J109" s="125">
        <v>78000000</v>
      </c>
      <c r="K109" s="88" t="s">
        <v>398</v>
      </c>
      <c r="L109" s="162" t="s">
        <v>151</v>
      </c>
      <c r="M109" s="165" t="s">
        <v>401</v>
      </c>
      <c r="N109" s="23" t="s">
        <v>197</v>
      </c>
      <c r="O109" s="147" t="s">
        <v>889</v>
      </c>
      <c r="P109" s="162" t="s">
        <v>348</v>
      </c>
      <c r="Q109" s="53">
        <v>80111600</v>
      </c>
      <c r="R109" s="165" t="s">
        <v>204</v>
      </c>
      <c r="S109" s="165" t="str">
        <f>MID(PAA[[#This Row],[Meta Proyecto de Inversión]],1,4)</f>
        <v>8126</v>
      </c>
      <c r="T109" s="165" t="str">
        <f>MID(PAA[[#This Row],[Meta Proyecto de Inversión]],6,2)</f>
        <v>5-</v>
      </c>
      <c r="U109" s="166" t="str">
        <f>IFERROR(VLOOKUP(N109,TD!$B$50:$F$54,2,0)," ")</f>
        <v>O230117</v>
      </c>
      <c r="V109" s="166" t="str">
        <f>IFERROR(VLOOKUP(N109,TD!$B$50:$F$54,3,0)," ")</f>
        <v>4599</v>
      </c>
      <c r="W109" s="166">
        <f>IFERROR(VLOOKUP(N109,TD!$B$50:$F$54,4,0)," ")</f>
        <v>20240207</v>
      </c>
      <c r="X109" s="165" t="s">
        <v>168</v>
      </c>
      <c r="Y109" s="166" t="str">
        <f>IFERROR(VLOOKUP(X109,TD!$J$51:$K$64,2,0)," ")</f>
        <v>Infraestructura Tecnológica   (Sistemas de Información y Tecnologia)</v>
      </c>
      <c r="Z109" s="167" t="str">
        <f>CONCATENATE(X109,"-",Y109)</f>
        <v>11-Infraestructura Tecnológica   (Sistemas de Información y Tecnologia)</v>
      </c>
      <c r="AA109" s="165" t="s">
        <v>228</v>
      </c>
      <c r="AB109" s="166" t="str">
        <f>IFERROR(VLOOKUP(AA109,TD!$N$51:$O$66,2,0)," ")</f>
        <v>Servicios tecnológicos</v>
      </c>
      <c r="AC109" s="167" t="str">
        <f>CONCATENATE(AA109,"_",AB109)</f>
        <v>007_Servicios tecnológicos</v>
      </c>
      <c r="AD109" s="167" t="str">
        <f>CONCATENATE(Z109," ",AC109)</f>
        <v>11-Infraestructura Tecnológica   (Sistemas de Información y Tecnologia) 007_Servicios tecnológicos</v>
      </c>
      <c r="AE109" s="166" t="str">
        <f>CONCATENATE(U109,V109,W109,X109,AA109)</f>
        <v>O23011745992024020711007</v>
      </c>
      <c r="AF109" s="166" t="str">
        <f>IFERROR(VLOOKUP(AD109,TD!$J$66:$K$89,2,0)," ")</f>
        <v>PM/0131/0111/45990070207</v>
      </c>
      <c r="AG109" s="117" t="s">
        <v>385</v>
      </c>
      <c r="AH109" s="165" t="s">
        <v>193</v>
      </c>
      <c r="AI109" s="168" t="str">
        <f>CONCATENATE(PAA[[#This Row],[Id Interno]],"-",PAA[[#This Row],[tipo de Contrato (TH talento humano - B/S bienes y/o servicios)]],"-",S109,"-",T109,"-",PAA[[#This Row],[Objeto de la contratación]])</f>
        <v>20260020-TH-8126-5--Prestar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v>
      </c>
    </row>
    <row r="110" spans="2:35" ht="70" x14ac:dyDescent="0.35">
      <c r="B110" s="23">
        <v>20260021</v>
      </c>
      <c r="C110" s="99" t="s">
        <v>569</v>
      </c>
      <c r="D110" s="23" t="s">
        <v>105</v>
      </c>
      <c r="E110" s="23" t="s">
        <v>363</v>
      </c>
      <c r="F110" s="162" t="s">
        <v>144</v>
      </c>
      <c r="G110" s="163" t="s">
        <v>374</v>
      </c>
      <c r="H110" s="164">
        <v>10</v>
      </c>
      <c r="I110" s="164">
        <v>0</v>
      </c>
      <c r="J110" s="125">
        <v>55000000</v>
      </c>
      <c r="K110" s="88" t="s">
        <v>398</v>
      </c>
      <c r="L110" s="162" t="s">
        <v>151</v>
      </c>
      <c r="M110" s="165" t="s">
        <v>401</v>
      </c>
      <c r="N110" s="23" t="s">
        <v>197</v>
      </c>
      <c r="O110" s="147" t="s">
        <v>889</v>
      </c>
      <c r="P110" s="162" t="s">
        <v>348</v>
      </c>
      <c r="Q110" s="53">
        <v>80111600</v>
      </c>
      <c r="R110" s="165" t="s">
        <v>206</v>
      </c>
      <c r="S110" s="165" t="str">
        <f>MID(PAA[[#This Row],[Meta Proyecto de Inversión]],1,4)</f>
        <v>8126</v>
      </c>
      <c r="T110" s="165" t="str">
        <f>MID(PAA[[#This Row],[Meta Proyecto de Inversión]],6,2)</f>
        <v>7-</v>
      </c>
      <c r="U110" s="166" t="str">
        <f>IFERROR(VLOOKUP(N110,TD!$B$50:$F$54,2,0)," ")</f>
        <v>O230117</v>
      </c>
      <c r="V110" s="166" t="str">
        <f>IFERROR(VLOOKUP(N110,TD!$B$50:$F$54,3,0)," ")</f>
        <v>4599</v>
      </c>
      <c r="W110" s="166">
        <f>IFERROR(VLOOKUP(N110,TD!$B$50:$F$54,4,0)," ")</f>
        <v>20240207</v>
      </c>
      <c r="X110" s="165" t="s">
        <v>168</v>
      </c>
      <c r="Y110" s="166" t="str">
        <f>IFERROR(VLOOKUP(X110,TD!$J$51:$K$64,2,0)," ")</f>
        <v>Infraestructura Tecnológica   (Sistemas de Información y Tecnologia)</v>
      </c>
      <c r="Z110" s="167" t="str">
        <f>CONCATENATE(X110,"-",Y110)</f>
        <v>11-Infraestructura Tecnológica   (Sistemas de Información y Tecnologia)</v>
      </c>
      <c r="AA110" s="165" t="s">
        <v>228</v>
      </c>
      <c r="AB110" s="166" t="str">
        <f>IFERROR(VLOOKUP(AA110,TD!$N$51:$O$66,2,0)," ")</f>
        <v>Servicios tecnológicos</v>
      </c>
      <c r="AC110" s="167" t="str">
        <f>CONCATENATE(AA110,"_",AB110)</f>
        <v>007_Servicios tecnológicos</v>
      </c>
      <c r="AD110" s="167" t="str">
        <f>CONCATENATE(Z110," ",AC110)</f>
        <v>11-Infraestructura Tecnológica   (Sistemas de Información y Tecnologia) 007_Servicios tecnológicos</v>
      </c>
      <c r="AE110" s="166" t="str">
        <f>CONCATENATE(U110,V110,W110,X110,AA110)</f>
        <v>O23011745992024020711007</v>
      </c>
      <c r="AF110" s="166" t="str">
        <f>IFERROR(VLOOKUP(AD110,TD!$J$66:$K$89,2,0)," ")</f>
        <v>PM/0131/0111/45990070207</v>
      </c>
      <c r="AG110" s="117" t="s">
        <v>385</v>
      </c>
      <c r="AH110" s="165" t="s">
        <v>193</v>
      </c>
      <c r="AI110" s="168" t="str">
        <f>CONCATENATE(PAA[[#This Row],[Id Interno]],"-",PAA[[#This Row],[tipo de Contrato (TH talento humano - B/S bienes y/o servicios)]],"-",S110,"-",T110,"-",PAA[[#This Row],[Objeto de la contratación]])</f>
        <v>20260021-TH-8126-7--Prestar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v>
      </c>
    </row>
    <row r="111" spans="2:35" ht="84" x14ac:dyDescent="0.35">
      <c r="B111" s="23">
        <v>20260022</v>
      </c>
      <c r="C111" s="99" t="s">
        <v>570</v>
      </c>
      <c r="D111" s="23" t="s">
        <v>105</v>
      </c>
      <c r="E111" s="23" t="s">
        <v>363</v>
      </c>
      <c r="F111" s="162" t="s">
        <v>144</v>
      </c>
      <c r="G111" s="163" t="s">
        <v>374</v>
      </c>
      <c r="H111" s="164">
        <v>6</v>
      </c>
      <c r="I111" s="164">
        <v>0</v>
      </c>
      <c r="J111" s="125">
        <v>30000000</v>
      </c>
      <c r="K111" s="88" t="s">
        <v>398</v>
      </c>
      <c r="L111" s="162" t="s">
        <v>151</v>
      </c>
      <c r="M111" s="165" t="s">
        <v>401</v>
      </c>
      <c r="N111" s="23" t="s">
        <v>197</v>
      </c>
      <c r="O111" s="147" t="s">
        <v>889</v>
      </c>
      <c r="P111" s="162" t="s">
        <v>348</v>
      </c>
      <c r="Q111" s="53">
        <v>80111600</v>
      </c>
      <c r="R111" s="165" t="s">
        <v>203</v>
      </c>
      <c r="S111" s="165" t="str">
        <f>MID(PAA[[#This Row],[Meta Proyecto de Inversión]],1,4)</f>
        <v>8126</v>
      </c>
      <c r="T111" s="165" t="str">
        <f>MID(PAA[[#This Row],[Meta Proyecto de Inversión]],6,2)</f>
        <v>4-</v>
      </c>
      <c r="U111" s="166" t="str">
        <f>IFERROR(VLOOKUP(N111,TD!$B$50:$F$54,2,0)," ")</f>
        <v>O230117</v>
      </c>
      <c r="V111" s="166" t="str">
        <f>IFERROR(VLOOKUP(N111,TD!$B$50:$F$54,3,0)," ")</f>
        <v>4599</v>
      </c>
      <c r="W111" s="166">
        <f>IFERROR(VLOOKUP(N111,TD!$B$50:$F$54,4,0)," ")</f>
        <v>20240207</v>
      </c>
      <c r="X111" s="165" t="s">
        <v>168</v>
      </c>
      <c r="Y111" s="166" t="str">
        <f>IFERROR(VLOOKUP(X111,TD!$J$51:$K$64,2,0)," ")</f>
        <v>Infraestructura Tecnológica   (Sistemas de Información y Tecnologia)</v>
      </c>
      <c r="Z111" s="167" t="str">
        <f>CONCATENATE(X111,"-",Y111)</f>
        <v>11-Infraestructura Tecnológica   (Sistemas de Información y Tecnologia)</v>
      </c>
      <c r="AA111" s="165" t="s">
        <v>228</v>
      </c>
      <c r="AB111" s="166" t="str">
        <f>IFERROR(VLOOKUP(AA111,TD!$N$51:$O$66,2,0)," ")</f>
        <v>Servicios tecnológicos</v>
      </c>
      <c r="AC111" s="167" t="str">
        <f>CONCATENATE(AA111,"_",AB111)</f>
        <v>007_Servicios tecnológicos</v>
      </c>
      <c r="AD111" s="167" t="str">
        <f>CONCATENATE(Z111," ",AC111)</f>
        <v>11-Infraestructura Tecnológica   (Sistemas de Información y Tecnologia) 007_Servicios tecnológicos</v>
      </c>
      <c r="AE111" s="166" t="str">
        <f>CONCATENATE(U111,V111,W111,X111,AA111)</f>
        <v>O23011745992024020711007</v>
      </c>
      <c r="AF111" s="166" t="str">
        <f>IFERROR(VLOOKUP(AD111,TD!$J$66:$K$89,2,0)," ")</f>
        <v>PM/0131/0111/45990070207</v>
      </c>
      <c r="AG111" s="117" t="s">
        <v>385</v>
      </c>
      <c r="AH111" s="165" t="s">
        <v>193</v>
      </c>
      <c r="AI111" s="168" t="str">
        <f>CONCATENATE(PAA[[#This Row],[Id Interno]],"-",PAA[[#This Row],[tipo de Contrato (TH talento humano - B/S bienes y/o servicios)]],"-",S111,"-",T111,"-",PAA[[#This Row],[Objeto de la contratación]])</f>
        <v>20260022-TH-8126-4--Prestar los servicios profesionales en apoyo a la estructuración e implementación, de las herramientas misionales, creadas como soporte a los procesos y procedimientos de la U.A.E. Cuerpo Oficial de Bomberos de Bogotá.</v>
      </c>
    </row>
    <row r="112" spans="2:35" ht="84" x14ac:dyDescent="0.35">
      <c r="B112" s="23">
        <v>20260023</v>
      </c>
      <c r="C112" s="99" t="s">
        <v>571</v>
      </c>
      <c r="D112" s="23" t="s">
        <v>105</v>
      </c>
      <c r="E112" s="23" t="s">
        <v>363</v>
      </c>
      <c r="F112" s="162" t="s">
        <v>145</v>
      </c>
      <c r="G112" s="163" t="s">
        <v>373</v>
      </c>
      <c r="H112" s="164">
        <v>10</v>
      </c>
      <c r="I112" s="164">
        <v>0</v>
      </c>
      <c r="J112" s="125">
        <v>40000000</v>
      </c>
      <c r="K112" s="88" t="s">
        <v>398</v>
      </c>
      <c r="L112" s="162" t="s">
        <v>151</v>
      </c>
      <c r="M112" s="165" t="s">
        <v>401</v>
      </c>
      <c r="N112" s="23" t="s">
        <v>197</v>
      </c>
      <c r="O112" s="147" t="s">
        <v>889</v>
      </c>
      <c r="P112" s="162" t="s">
        <v>348</v>
      </c>
      <c r="Q112" s="53">
        <v>80111600</v>
      </c>
      <c r="R112" s="165" t="s">
        <v>205</v>
      </c>
      <c r="S112" s="165" t="str">
        <f>MID(PAA[[#This Row],[Meta Proyecto de Inversión]],1,4)</f>
        <v>8126</v>
      </c>
      <c r="T112" s="165" t="str">
        <f>MID(PAA[[#This Row],[Meta Proyecto de Inversión]],6,2)</f>
        <v>6-</v>
      </c>
      <c r="U112" s="166" t="str">
        <f>IFERROR(VLOOKUP(N112,TD!$B$50:$F$54,2,0)," ")</f>
        <v>O230117</v>
      </c>
      <c r="V112" s="166" t="str">
        <f>IFERROR(VLOOKUP(N112,TD!$B$50:$F$54,3,0)," ")</f>
        <v>4599</v>
      </c>
      <c r="W112" s="166">
        <f>IFERROR(VLOOKUP(N112,TD!$B$50:$F$54,4,0)," ")</f>
        <v>20240207</v>
      </c>
      <c r="X112" s="165" t="s">
        <v>168</v>
      </c>
      <c r="Y112" s="166" t="str">
        <f>IFERROR(VLOOKUP(X112,TD!$J$51:$K$64,2,0)," ")</f>
        <v>Infraestructura Tecnológica   (Sistemas de Información y Tecnologia)</v>
      </c>
      <c r="Z112" s="167" t="str">
        <f>CONCATENATE(X112,"-",Y112)</f>
        <v>11-Infraestructura Tecnológica   (Sistemas de Información y Tecnologia)</v>
      </c>
      <c r="AA112" s="165" t="s">
        <v>228</v>
      </c>
      <c r="AB112" s="166" t="str">
        <f>IFERROR(VLOOKUP(AA112,TD!$N$51:$O$66,2,0)," ")</f>
        <v>Servicios tecnológicos</v>
      </c>
      <c r="AC112" s="167" t="str">
        <f>CONCATENATE(AA112,"_",AB112)</f>
        <v>007_Servicios tecnológicos</v>
      </c>
      <c r="AD112" s="167" t="str">
        <f>CONCATENATE(Z112," ",AC112)</f>
        <v>11-Infraestructura Tecnológica   (Sistemas de Información y Tecnologia) 007_Servicios tecnológicos</v>
      </c>
      <c r="AE112" s="166" t="str">
        <f>CONCATENATE(U112,V112,W112,X112,AA112)</f>
        <v>O23011745992024020711007</v>
      </c>
      <c r="AF112" s="166" t="str">
        <f>IFERROR(VLOOKUP(AD112,TD!$J$66:$K$89,2,0)," ")</f>
        <v>PM/0131/0111/45990070207</v>
      </c>
      <c r="AG112" s="117" t="s">
        <v>385</v>
      </c>
      <c r="AH112" s="165" t="s">
        <v>193</v>
      </c>
      <c r="AI112" s="168" t="str">
        <f>CONCATENATE(PAA[[#This Row],[Id Interno]],"-",PAA[[#This Row],[tipo de Contrato (TH talento humano - B/S bienes y/o servicios)]],"-",S112,"-",T112,"-",PAA[[#This Row],[Objeto de la contratación]])</f>
        <v>20260023-TH-8126-6--Prestar los servicios de apoyo a la gestión en la elaboración de contenido audiovisual  a través de los diferentes medios de comunicación de la entidad en temas propios o a cargo de la dirección de Tecnologías de la Información y las Comunicaciones de la U.A.E. Cuerpo Oficial de Bomberos Bogotá.</v>
      </c>
    </row>
    <row r="113" spans="2:35" ht="70" x14ac:dyDescent="0.35">
      <c r="B113" s="23">
        <v>20260024</v>
      </c>
      <c r="C113" s="23" t="s">
        <v>572</v>
      </c>
      <c r="D113" s="23" t="s">
        <v>105</v>
      </c>
      <c r="E113" s="23" t="s">
        <v>363</v>
      </c>
      <c r="F113" s="162" t="s">
        <v>144</v>
      </c>
      <c r="G113" s="162" t="s">
        <v>374</v>
      </c>
      <c r="H113" s="164">
        <v>6</v>
      </c>
      <c r="I113" s="164">
        <v>0</v>
      </c>
      <c r="J113" s="125">
        <v>30966000</v>
      </c>
      <c r="K113" s="88" t="s">
        <v>398</v>
      </c>
      <c r="L113" s="162" t="s">
        <v>151</v>
      </c>
      <c r="M113" s="165" t="s">
        <v>401</v>
      </c>
      <c r="N113" s="23" t="s">
        <v>197</v>
      </c>
      <c r="O113" s="148" t="s">
        <v>889</v>
      </c>
      <c r="P113" s="162" t="s">
        <v>348</v>
      </c>
      <c r="Q113" s="53">
        <v>80111600</v>
      </c>
      <c r="R113" s="165" t="s">
        <v>203</v>
      </c>
      <c r="S113" s="165" t="str">
        <f>MID(PAA[[#This Row],[Meta Proyecto de Inversión]],1,4)</f>
        <v>8126</v>
      </c>
      <c r="T113" s="165" t="str">
        <f>MID(PAA[[#This Row],[Meta Proyecto de Inversión]],6,2)</f>
        <v>4-</v>
      </c>
      <c r="U113" s="166" t="str">
        <f>IFERROR(VLOOKUP(N113,TD!$B$50:$F$54,2,0)," ")</f>
        <v>O230117</v>
      </c>
      <c r="V113" s="166" t="str">
        <f>IFERROR(VLOOKUP(N113,TD!$B$50:$F$54,3,0)," ")</f>
        <v>4599</v>
      </c>
      <c r="W113" s="166">
        <f>IFERROR(VLOOKUP(N113,TD!$B$50:$F$54,4,0)," ")</f>
        <v>20240207</v>
      </c>
      <c r="X113" s="165" t="s">
        <v>168</v>
      </c>
      <c r="Y113" s="166" t="str">
        <f>IFERROR(VLOOKUP(X113,TD!$J$51:$K$64,2,0)," ")</f>
        <v>Infraestructura Tecnológica   (Sistemas de Información y Tecnologia)</v>
      </c>
      <c r="Z113" s="167" t="str">
        <f>CONCATENATE(X113,"-",Y113)</f>
        <v>11-Infraestructura Tecnológica   (Sistemas de Información y Tecnologia)</v>
      </c>
      <c r="AA113" s="165" t="s">
        <v>228</v>
      </c>
      <c r="AB113" s="166" t="str">
        <f>IFERROR(VLOOKUP(AA113,TD!$N$51:$O$66,2,0)," ")</f>
        <v>Servicios tecnológicos</v>
      </c>
      <c r="AC113" s="167" t="str">
        <f>CONCATENATE(AA113,"_",AB113)</f>
        <v>007_Servicios tecnológicos</v>
      </c>
      <c r="AD113" s="167" t="str">
        <f>CONCATENATE(Z113," ",AC113)</f>
        <v>11-Infraestructura Tecnológica   (Sistemas de Información y Tecnologia) 007_Servicios tecnológicos</v>
      </c>
      <c r="AE113" s="166" t="str">
        <f>CONCATENATE(U113,V113,W113,X113,AA113)</f>
        <v>O23011745992024020711007</v>
      </c>
      <c r="AF113" s="166" t="str">
        <f>IFERROR(VLOOKUP(AD113,TD!$J$66:$K$89,2,0)," ")</f>
        <v>PM/0131/0111/45990070207</v>
      </c>
      <c r="AG113" s="125" t="s">
        <v>385</v>
      </c>
      <c r="AH113" s="165" t="s">
        <v>193</v>
      </c>
      <c r="AI113" s="168" t="str">
        <f>CONCATENATE(PAA[[#This Row],[Id Interno]],"-",PAA[[#This Row],[tipo de Contrato (TH talento humano - B/S bienes y/o servicios)]],"-",S113,"-",T113,"-",PAA[[#This Row],[Objeto de la contratación]])</f>
        <v>20260024-TH-8126-4--Prestar los servicios profesionales en la implementación, de las herramientas misionales, creadas como soporte a los procesos y procedimientos de la U.A.E. Cuerpo Oficial de Bomberos de Bogotá.</v>
      </c>
    </row>
    <row r="114" spans="2:35" ht="84" x14ac:dyDescent="0.35">
      <c r="B114" s="23">
        <v>20260025</v>
      </c>
      <c r="C114" s="99" t="s">
        <v>557</v>
      </c>
      <c r="D114" s="23" t="s">
        <v>105</v>
      </c>
      <c r="E114" s="23" t="s">
        <v>363</v>
      </c>
      <c r="F114" s="162" t="s">
        <v>144</v>
      </c>
      <c r="G114" s="163" t="s">
        <v>373</v>
      </c>
      <c r="H114" s="164">
        <v>10</v>
      </c>
      <c r="I114" s="164">
        <v>0</v>
      </c>
      <c r="J114" s="125">
        <v>78000000</v>
      </c>
      <c r="K114" s="88" t="s">
        <v>398</v>
      </c>
      <c r="L114" s="162" t="s">
        <v>151</v>
      </c>
      <c r="M114" s="165" t="s">
        <v>401</v>
      </c>
      <c r="N114" s="23" t="s">
        <v>197</v>
      </c>
      <c r="O114" s="147" t="s">
        <v>889</v>
      </c>
      <c r="P114" s="162" t="s">
        <v>348</v>
      </c>
      <c r="Q114" s="53">
        <v>80111600</v>
      </c>
      <c r="R114" s="165" t="s">
        <v>204</v>
      </c>
      <c r="S114" s="165" t="str">
        <f>MID(PAA[[#This Row],[Meta Proyecto de Inversión]],1,4)</f>
        <v>8126</v>
      </c>
      <c r="T114" s="165" t="str">
        <f>MID(PAA[[#This Row],[Meta Proyecto de Inversión]],6,2)</f>
        <v>5-</v>
      </c>
      <c r="U114" s="166" t="str">
        <f>IFERROR(VLOOKUP(N114,TD!$B$50:$F$54,2,0)," ")</f>
        <v>O230117</v>
      </c>
      <c r="V114" s="166" t="str">
        <f>IFERROR(VLOOKUP(N114,TD!$B$50:$F$54,3,0)," ")</f>
        <v>4599</v>
      </c>
      <c r="W114" s="166">
        <f>IFERROR(VLOOKUP(N114,TD!$B$50:$F$54,4,0)," ")</f>
        <v>20240207</v>
      </c>
      <c r="X114" s="165" t="s">
        <v>168</v>
      </c>
      <c r="Y114" s="166" t="str">
        <f>IFERROR(VLOOKUP(X114,TD!$J$51:$K$64,2,0)," ")</f>
        <v>Infraestructura Tecnológica   (Sistemas de Información y Tecnologia)</v>
      </c>
      <c r="Z114" s="167" t="str">
        <f>CONCATENATE(X114,"-",Y114)</f>
        <v>11-Infraestructura Tecnológica   (Sistemas de Información y Tecnologia)</v>
      </c>
      <c r="AA114" s="165" t="s">
        <v>228</v>
      </c>
      <c r="AB114" s="166" t="str">
        <f>IFERROR(VLOOKUP(AA114,TD!$N$51:$O$66,2,0)," ")</f>
        <v>Servicios tecnológicos</v>
      </c>
      <c r="AC114" s="167" t="str">
        <f>CONCATENATE(AA114,"_",AB114)</f>
        <v>007_Servicios tecnológicos</v>
      </c>
      <c r="AD114" s="167" t="str">
        <f>CONCATENATE(Z114," ",AC114)</f>
        <v>11-Infraestructura Tecnológica   (Sistemas de Información y Tecnologia) 007_Servicios tecnológicos</v>
      </c>
      <c r="AE114" s="166" t="str">
        <f>CONCATENATE(U114,V114,W114,X114,AA114)</f>
        <v>O23011745992024020711007</v>
      </c>
      <c r="AF114" s="166" t="str">
        <f>IFERROR(VLOOKUP(AD114,TD!$J$66:$K$89,2,0)," ")</f>
        <v>PM/0131/0111/45990070207</v>
      </c>
      <c r="AG114" s="117" t="s">
        <v>385</v>
      </c>
      <c r="AH114" s="165" t="s">
        <v>193</v>
      </c>
      <c r="AI114" s="168" t="str">
        <f>CONCATENATE(PAA[[#This Row],[Id Interno]],"-",PAA[[#This Row],[tipo de Contrato (TH talento humano - B/S bienes y/o servicios)]],"-",S114,"-",T114,"-",PAA[[#This Row],[Objeto de la contratación]])</f>
        <v>20260025-TH-8126-5--Prestar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v>
      </c>
    </row>
    <row r="115" spans="2:35" ht="70" x14ac:dyDescent="0.35">
      <c r="B115" s="23">
        <v>20260026</v>
      </c>
      <c r="C115" s="99" t="s">
        <v>573</v>
      </c>
      <c r="D115" s="23" t="s">
        <v>105</v>
      </c>
      <c r="E115" s="23" t="s">
        <v>363</v>
      </c>
      <c r="F115" s="162" t="s">
        <v>144</v>
      </c>
      <c r="G115" s="163" t="s">
        <v>373</v>
      </c>
      <c r="H115" s="164">
        <v>10</v>
      </c>
      <c r="I115" s="164">
        <v>0</v>
      </c>
      <c r="J115" s="125">
        <v>74500000</v>
      </c>
      <c r="K115" s="88" t="s">
        <v>398</v>
      </c>
      <c r="L115" s="162" t="s">
        <v>151</v>
      </c>
      <c r="M115" s="165" t="s">
        <v>401</v>
      </c>
      <c r="N115" s="23" t="s">
        <v>197</v>
      </c>
      <c r="O115" s="147" t="s">
        <v>889</v>
      </c>
      <c r="P115" s="162" t="s">
        <v>348</v>
      </c>
      <c r="Q115" s="53">
        <v>80111600</v>
      </c>
      <c r="R115" s="165" t="s">
        <v>204</v>
      </c>
      <c r="S115" s="165" t="str">
        <f>MID(PAA[[#This Row],[Meta Proyecto de Inversión]],1,4)</f>
        <v>8126</v>
      </c>
      <c r="T115" s="165" t="str">
        <f>MID(PAA[[#This Row],[Meta Proyecto de Inversión]],6,2)</f>
        <v>5-</v>
      </c>
      <c r="U115" s="166" t="str">
        <f>IFERROR(VLOOKUP(N115,TD!$B$50:$F$54,2,0)," ")</f>
        <v>O230117</v>
      </c>
      <c r="V115" s="166" t="str">
        <f>IFERROR(VLOOKUP(N115,TD!$B$50:$F$54,3,0)," ")</f>
        <v>4599</v>
      </c>
      <c r="W115" s="166">
        <f>IFERROR(VLOOKUP(N115,TD!$B$50:$F$54,4,0)," ")</f>
        <v>20240207</v>
      </c>
      <c r="X115" s="165" t="s">
        <v>168</v>
      </c>
      <c r="Y115" s="166" t="str">
        <f>IFERROR(VLOOKUP(X115,TD!$J$51:$K$64,2,0)," ")</f>
        <v>Infraestructura Tecnológica   (Sistemas de Información y Tecnologia)</v>
      </c>
      <c r="Z115" s="167" t="str">
        <f>CONCATENATE(X115,"-",Y115)</f>
        <v>11-Infraestructura Tecnológica   (Sistemas de Información y Tecnologia)</v>
      </c>
      <c r="AA115" s="165" t="s">
        <v>228</v>
      </c>
      <c r="AB115" s="166" t="str">
        <f>IFERROR(VLOOKUP(AA115,TD!$N$51:$O$66,2,0)," ")</f>
        <v>Servicios tecnológicos</v>
      </c>
      <c r="AC115" s="167" t="str">
        <f>CONCATENATE(AA115,"_",AB115)</f>
        <v>007_Servicios tecnológicos</v>
      </c>
      <c r="AD115" s="167" t="str">
        <f>CONCATENATE(Z115," ",AC115)</f>
        <v>11-Infraestructura Tecnológica   (Sistemas de Información y Tecnologia) 007_Servicios tecnológicos</v>
      </c>
      <c r="AE115" s="166" t="str">
        <f>CONCATENATE(U115,V115,W115,X115,AA115)</f>
        <v>O23011745992024020711007</v>
      </c>
      <c r="AF115" s="166" t="str">
        <f>IFERROR(VLOOKUP(AD115,TD!$J$66:$K$89,2,0)," ")</f>
        <v>PM/0131/0111/45990070207</v>
      </c>
      <c r="AG115" s="117" t="s">
        <v>385</v>
      </c>
      <c r="AH115" s="165" t="s">
        <v>193</v>
      </c>
      <c r="AI115" s="168" t="str">
        <f>CONCATENATE(PAA[[#This Row],[Id Interno]],"-",PAA[[#This Row],[tipo de Contrato (TH talento humano - B/S bienes y/o servicios)]],"-",S115,"-",T115,"-",PAA[[#This Row],[Objeto de la contratación]])</f>
        <v>20260026-TH-8126-5--Prestar servicios profesionales para apoyar la planeación, ejecución, seguimiento y control del componente financiero y presupuestal de los recursos a cargo del área de Tecnologías de la Información y las Comunicaciones de la U.A.E. Cuerpo Oficial de Bomberos Bogotá, a efectos de garantizar una adecuada gestión contable.</v>
      </c>
    </row>
    <row r="116" spans="2:35" ht="84" x14ac:dyDescent="0.35">
      <c r="B116" s="23">
        <v>20260027</v>
      </c>
      <c r="C116" s="99" t="s">
        <v>1082</v>
      </c>
      <c r="D116" s="23" t="s">
        <v>105</v>
      </c>
      <c r="E116" s="23" t="s">
        <v>363</v>
      </c>
      <c r="F116" s="162" t="s">
        <v>144</v>
      </c>
      <c r="G116" s="163" t="s">
        <v>384</v>
      </c>
      <c r="H116" s="164">
        <v>0</v>
      </c>
      <c r="I116" s="164">
        <v>15</v>
      </c>
      <c r="J116" s="125">
        <v>92400000</v>
      </c>
      <c r="K116" s="88" t="s">
        <v>398</v>
      </c>
      <c r="L116" s="162" t="s">
        <v>151</v>
      </c>
      <c r="M116" s="165" t="s">
        <v>401</v>
      </c>
      <c r="N116" s="23" t="s">
        <v>197</v>
      </c>
      <c r="O116" s="147" t="s">
        <v>889</v>
      </c>
      <c r="P116" s="162" t="s">
        <v>348</v>
      </c>
      <c r="Q116" s="53">
        <v>80111600</v>
      </c>
      <c r="R116" s="165" t="s">
        <v>204</v>
      </c>
      <c r="S116" s="165" t="str">
        <f>MID(PAA[[#This Row],[Meta Proyecto de Inversión]],1,4)</f>
        <v>8126</v>
      </c>
      <c r="T116" s="165" t="str">
        <f>MID(PAA[[#This Row],[Meta Proyecto de Inversión]],6,2)</f>
        <v>5-</v>
      </c>
      <c r="U116" s="166" t="str">
        <f>IFERROR(VLOOKUP(N116,TD!$B$50:$F$54,2,0)," ")</f>
        <v>O230117</v>
      </c>
      <c r="V116" s="166" t="str">
        <f>IFERROR(VLOOKUP(N116,TD!$B$50:$F$54,3,0)," ")</f>
        <v>4599</v>
      </c>
      <c r="W116" s="166">
        <f>IFERROR(VLOOKUP(N116,TD!$B$50:$F$54,4,0)," ")</f>
        <v>20240207</v>
      </c>
      <c r="X116" s="165" t="s">
        <v>168</v>
      </c>
      <c r="Y116" s="166" t="str">
        <f>IFERROR(VLOOKUP(X116,TD!$J$51:$K$64,2,0)," ")</f>
        <v>Infraestructura Tecnológica   (Sistemas de Información y Tecnologia)</v>
      </c>
      <c r="Z116" s="167" t="str">
        <f>CONCATENATE(X116,"-",Y116)</f>
        <v>11-Infraestructura Tecnológica   (Sistemas de Información y Tecnologia)</v>
      </c>
      <c r="AA116" s="165" t="s">
        <v>228</v>
      </c>
      <c r="AB116" s="166" t="str">
        <f>IFERROR(VLOOKUP(AA116,TD!$N$51:$O$66,2,0)," ")</f>
        <v>Servicios tecnológicos</v>
      </c>
      <c r="AC116" s="167" t="str">
        <f>CONCATENATE(AA116,"_",AB116)</f>
        <v>007_Servicios tecnológicos</v>
      </c>
      <c r="AD116" s="167" t="str">
        <f>CONCATENATE(Z116," ",AC116)</f>
        <v>11-Infraestructura Tecnológica   (Sistemas de Información y Tecnologia) 007_Servicios tecnológicos</v>
      </c>
      <c r="AE116" s="166" t="str">
        <f>CONCATENATE(U116,V116,W116,X116,AA116)</f>
        <v>O23011745992024020711007</v>
      </c>
      <c r="AF116" s="166" t="str">
        <f>IFERROR(VLOOKUP(AD116,TD!$J$66:$K$89,2,0)," ")</f>
        <v>PM/0131/0111/45990070207</v>
      </c>
      <c r="AG116" s="117" t="s">
        <v>385</v>
      </c>
      <c r="AH116" s="165" t="s">
        <v>194</v>
      </c>
      <c r="AI116" s="168" t="str">
        <f>CONCATENATE(PAA[[#This Row],[Id Interno]],"-",PAA[[#This Row],[tipo de Contrato (TH talento humano - B/S bienes y/o servicios)]],"-",S116,"-",T116,"-",PAA[[#This Row],[Objeto de la contratación]])</f>
        <v>20260027-TH-8126-5--Adición y prórroga al contrato No. 17 de 2026 cuyo objeto es: Prestar servicios profesionales en la administración y gestión de la infraestructura de redes y comunicaciones de la entidad, garantizando su operatividad, disponibilidad y seguridad de la infraestructura tecnológica a cargo del área de Tecnologías de la Información y las Comunicaciones.</v>
      </c>
    </row>
    <row r="117" spans="2:35" ht="42" x14ac:dyDescent="0.35">
      <c r="B117" s="23">
        <v>20260028</v>
      </c>
      <c r="C117" s="99" t="s">
        <v>557</v>
      </c>
      <c r="D117" s="23" t="s">
        <v>105</v>
      </c>
      <c r="E117" s="23" t="s">
        <v>363</v>
      </c>
      <c r="F117" s="162" t="s">
        <v>144</v>
      </c>
      <c r="G117" s="163" t="s">
        <v>373</v>
      </c>
      <c r="H117" s="164">
        <v>11</v>
      </c>
      <c r="I117" s="164">
        <v>0</v>
      </c>
      <c r="J117" s="125">
        <v>85800000</v>
      </c>
      <c r="K117" s="88" t="s">
        <v>398</v>
      </c>
      <c r="L117" s="162" t="s">
        <v>151</v>
      </c>
      <c r="M117" s="165" t="s">
        <v>401</v>
      </c>
      <c r="N117" s="23" t="s">
        <v>197</v>
      </c>
      <c r="O117" s="147" t="s">
        <v>889</v>
      </c>
      <c r="P117" s="162" t="s">
        <v>348</v>
      </c>
      <c r="Q117" s="53">
        <v>80111600</v>
      </c>
      <c r="R117" s="165" t="s">
        <v>204</v>
      </c>
      <c r="S117" s="165" t="str">
        <f>MID(PAA[[#This Row],[Meta Proyecto de Inversión]],1,4)</f>
        <v>8126</v>
      </c>
      <c r="T117" s="165" t="str">
        <f>MID(PAA[[#This Row],[Meta Proyecto de Inversión]],6,2)</f>
        <v>5-</v>
      </c>
      <c r="U117" s="166" t="str">
        <f>IFERROR(VLOOKUP(N117,TD!$B$50:$F$54,2,0)," ")</f>
        <v>O230117</v>
      </c>
      <c r="V117" s="166" t="str">
        <f>IFERROR(VLOOKUP(N117,TD!$B$50:$F$54,3,0)," ")</f>
        <v>4599</v>
      </c>
      <c r="W117" s="166">
        <f>IFERROR(VLOOKUP(N117,TD!$B$50:$F$54,4,0)," ")</f>
        <v>20240207</v>
      </c>
      <c r="X117" s="165" t="s">
        <v>168</v>
      </c>
      <c r="Y117" s="166" t="str">
        <f>IFERROR(VLOOKUP(X117,TD!$J$51:$K$64,2,0)," ")</f>
        <v>Infraestructura Tecnológica   (Sistemas de Información y Tecnologia)</v>
      </c>
      <c r="Z117" s="167" t="str">
        <f>CONCATENATE(X117,"-",Y117)</f>
        <v>11-Infraestructura Tecnológica   (Sistemas de Información y Tecnologia)</v>
      </c>
      <c r="AA117" s="165" t="s">
        <v>228</v>
      </c>
      <c r="AB117" s="166" t="str">
        <f>IFERROR(VLOOKUP(AA117,TD!$N$51:$O$66,2,0)," ")</f>
        <v>Servicios tecnológicos</v>
      </c>
      <c r="AC117" s="167" t="str">
        <f>CONCATENATE(AA117,"_",AB117)</f>
        <v>007_Servicios tecnológicos</v>
      </c>
      <c r="AD117" s="167" t="str">
        <f>CONCATENATE(Z117," ",AC117)</f>
        <v>11-Infraestructura Tecnológica   (Sistemas de Información y Tecnologia) 007_Servicios tecnológicos</v>
      </c>
      <c r="AE117" s="166" t="str">
        <f>CONCATENATE(U117,V117,W117,X117,AA117)</f>
        <v>O23011745992024020711007</v>
      </c>
      <c r="AF117" s="166" t="str">
        <f>IFERROR(VLOOKUP(AD117,TD!$J$66:$K$89,2,0)," ")</f>
        <v>PM/0131/0111/45990070207</v>
      </c>
      <c r="AG117" s="117" t="s">
        <v>385</v>
      </c>
      <c r="AH117" s="165" t="s">
        <v>193</v>
      </c>
      <c r="AI117" s="168" t="str">
        <f>CONCATENATE(PAA[[#This Row],[Id Interno]],"-",PAA[[#This Row],[tipo de Contrato (TH talento humano - B/S bienes y/o servicios)]],"-",S117,"-",T117,"-",PAA[[#This Row],[Objeto de la contratación]])</f>
        <v>20260028-TH-8126-5--Prestar servicios profesionales de carácter jurídico apoyando las actividades de gestión contractual en cada una de las diferentes etapas de los bienes, obras o servicios que se adelanten el área de Tecnologías de la Información y las Comunicaciones de la U.A.E. Cuerpo Oficial de Bomberos Bogotá.</v>
      </c>
    </row>
    <row r="118" spans="2:35" ht="70" x14ac:dyDescent="0.35">
      <c r="B118" s="23">
        <v>20260029</v>
      </c>
      <c r="C118" s="99" t="s">
        <v>574</v>
      </c>
      <c r="D118" s="23" t="s">
        <v>105</v>
      </c>
      <c r="E118" s="23" t="s">
        <v>363</v>
      </c>
      <c r="F118" s="162" t="s">
        <v>144</v>
      </c>
      <c r="G118" s="163" t="s">
        <v>373</v>
      </c>
      <c r="H118" s="164">
        <v>10</v>
      </c>
      <c r="I118" s="164">
        <v>0</v>
      </c>
      <c r="J118" s="125">
        <v>51610000</v>
      </c>
      <c r="K118" s="88" t="s">
        <v>398</v>
      </c>
      <c r="L118" s="162" t="s">
        <v>151</v>
      </c>
      <c r="M118" s="165" t="s">
        <v>401</v>
      </c>
      <c r="N118" s="23" t="s">
        <v>197</v>
      </c>
      <c r="O118" s="147" t="s">
        <v>889</v>
      </c>
      <c r="P118" s="162" t="s">
        <v>348</v>
      </c>
      <c r="Q118" s="53">
        <v>80111600</v>
      </c>
      <c r="R118" s="165" t="s">
        <v>203</v>
      </c>
      <c r="S118" s="165" t="str">
        <f>MID(PAA[[#This Row],[Meta Proyecto de Inversión]],1,4)</f>
        <v>8126</v>
      </c>
      <c r="T118" s="165" t="str">
        <f>MID(PAA[[#This Row],[Meta Proyecto de Inversión]],6,2)</f>
        <v>4-</v>
      </c>
      <c r="U118" s="166" t="str">
        <f>IFERROR(VLOOKUP(N118,TD!$B$50:$F$54,2,0)," ")</f>
        <v>O230117</v>
      </c>
      <c r="V118" s="166" t="str">
        <f>IFERROR(VLOOKUP(N118,TD!$B$50:$F$54,3,0)," ")</f>
        <v>4599</v>
      </c>
      <c r="W118" s="166">
        <f>IFERROR(VLOOKUP(N118,TD!$B$50:$F$54,4,0)," ")</f>
        <v>20240207</v>
      </c>
      <c r="X118" s="165" t="s">
        <v>168</v>
      </c>
      <c r="Y118" s="166" t="str">
        <f>IFERROR(VLOOKUP(X118,TD!$J$51:$K$64,2,0)," ")</f>
        <v>Infraestructura Tecnológica   (Sistemas de Información y Tecnologia)</v>
      </c>
      <c r="Z118" s="167" t="str">
        <f>CONCATENATE(X118,"-",Y118)</f>
        <v>11-Infraestructura Tecnológica   (Sistemas de Información y Tecnologia)</v>
      </c>
      <c r="AA118" s="165" t="s">
        <v>228</v>
      </c>
      <c r="AB118" s="166" t="str">
        <f>IFERROR(VLOOKUP(AA118,TD!$N$51:$O$66,2,0)," ")</f>
        <v>Servicios tecnológicos</v>
      </c>
      <c r="AC118" s="167" t="str">
        <f>CONCATENATE(AA118,"_",AB118)</f>
        <v>007_Servicios tecnológicos</v>
      </c>
      <c r="AD118" s="167" t="str">
        <f>CONCATENATE(Z118," ",AC118)</f>
        <v>11-Infraestructura Tecnológica   (Sistemas de Información y Tecnologia) 007_Servicios tecnológicos</v>
      </c>
      <c r="AE118" s="166" t="str">
        <f>CONCATENATE(U118,V118,W118,X118,AA118)</f>
        <v>O23011745992024020711007</v>
      </c>
      <c r="AF118" s="166" t="str">
        <f>IFERROR(VLOOKUP(AD118,TD!$J$66:$K$89,2,0)," ")</f>
        <v>PM/0131/0111/45990070207</v>
      </c>
      <c r="AG118" s="117" t="s">
        <v>385</v>
      </c>
      <c r="AH118" s="165" t="s">
        <v>193</v>
      </c>
      <c r="AI118" s="168" t="str">
        <f>CONCATENATE(PAA[[#This Row],[Id Interno]],"-",PAA[[#This Row],[tipo de Contrato (TH talento humano - B/S bienes y/o servicios)]],"-",S118,"-",T118,"-",PAA[[#This Row],[Objeto de la contratación]])</f>
        <v>20260029-TH-8126-4--Prestar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v>
      </c>
    </row>
    <row r="119" spans="2:35" ht="56" x14ac:dyDescent="0.35">
      <c r="B119" s="23">
        <v>20260030</v>
      </c>
      <c r="C119" s="99" t="s">
        <v>575</v>
      </c>
      <c r="D119" s="23" t="s">
        <v>105</v>
      </c>
      <c r="E119" s="23" t="s">
        <v>363</v>
      </c>
      <c r="F119" s="162" t="s">
        <v>144</v>
      </c>
      <c r="G119" s="163" t="s">
        <v>373</v>
      </c>
      <c r="H119" s="164">
        <v>10</v>
      </c>
      <c r="I119" s="164">
        <v>0</v>
      </c>
      <c r="J119" s="125">
        <v>55000000</v>
      </c>
      <c r="K119" s="88" t="s">
        <v>398</v>
      </c>
      <c r="L119" s="162" t="s">
        <v>151</v>
      </c>
      <c r="M119" s="165" t="s">
        <v>401</v>
      </c>
      <c r="N119" s="23" t="s">
        <v>197</v>
      </c>
      <c r="O119" s="147" t="s">
        <v>889</v>
      </c>
      <c r="P119" s="162" t="s">
        <v>348</v>
      </c>
      <c r="Q119" s="53">
        <v>80111600</v>
      </c>
      <c r="R119" s="165" t="s">
        <v>205</v>
      </c>
      <c r="S119" s="165" t="str">
        <f>MID(PAA[[#This Row],[Meta Proyecto de Inversión]],1,4)</f>
        <v>8126</v>
      </c>
      <c r="T119" s="165" t="str">
        <f>MID(PAA[[#This Row],[Meta Proyecto de Inversión]],6,2)</f>
        <v>6-</v>
      </c>
      <c r="U119" s="166" t="str">
        <f>IFERROR(VLOOKUP(N119,TD!$B$50:$F$54,2,0)," ")</f>
        <v>O230117</v>
      </c>
      <c r="V119" s="166" t="str">
        <f>IFERROR(VLOOKUP(N119,TD!$B$50:$F$54,3,0)," ")</f>
        <v>4599</v>
      </c>
      <c r="W119" s="166">
        <f>IFERROR(VLOOKUP(N119,TD!$B$50:$F$54,4,0)," ")</f>
        <v>20240207</v>
      </c>
      <c r="X119" s="165" t="s">
        <v>168</v>
      </c>
      <c r="Y119" s="166" t="str">
        <f>IFERROR(VLOOKUP(X119,TD!$J$51:$K$64,2,0)," ")</f>
        <v>Infraestructura Tecnológica   (Sistemas de Información y Tecnologia)</v>
      </c>
      <c r="Z119" s="167" t="str">
        <f>CONCATENATE(X119,"-",Y119)</f>
        <v>11-Infraestructura Tecnológica   (Sistemas de Información y Tecnologia)</v>
      </c>
      <c r="AA119" s="165" t="s">
        <v>228</v>
      </c>
      <c r="AB119" s="166" t="str">
        <f>IFERROR(VLOOKUP(AA119,TD!$N$51:$O$66,2,0)," ")</f>
        <v>Servicios tecnológicos</v>
      </c>
      <c r="AC119" s="167" t="str">
        <f>CONCATENATE(AA119,"_",AB119)</f>
        <v>007_Servicios tecnológicos</v>
      </c>
      <c r="AD119" s="167" t="str">
        <f>CONCATENATE(Z119," ",AC119)</f>
        <v>11-Infraestructura Tecnológica   (Sistemas de Información y Tecnologia) 007_Servicios tecnológicos</v>
      </c>
      <c r="AE119" s="166" t="str">
        <f>CONCATENATE(U119,V119,W119,X119,AA119)</f>
        <v>O23011745992024020711007</v>
      </c>
      <c r="AF119" s="166" t="str">
        <f>IFERROR(VLOOKUP(AD119,TD!$J$66:$K$89,2,0)," ")</f>
        <v>PM/0131/0111/45990070207</v>
      </c>
      <c r="AG119" s="117" t="s">
        <v>385</v>
      </c>
      <c r="AH119" s="165" t="s">
        <v>193</v>
      </c>
      <c r="AI119" s="168" t="str">
        <f>CONCATENATE(PAA[[#This Row],[Id Interno]],"-",PAA[[#This Row],[tipo de Contrato (TH talento humano - B/S bienes y/o servicios)]],"-",S119,"-",T119,"-",PAA[[#This Row],[Objeto de la contratación]])</f>
        <v>20260030-TH-8126-6--Prestar servicios profesionales, en el levantamiento de requerimientos, análisis y mejora de soluciones digitales a cargo de la Dirección de Tecnologías de la Información y las Comunicaciones de la U.A.E Cuerpo Oficial de Bomberos de Bogotá D.C.</v>
      </c>
    </row>
    <row r="120" spans="2:35" ht="56" x14ac:dyDescent="0.35">
      <c r="B120" s="23">
        <v>20260031</v>
      </c>
      <c r="C120" s="99" t="s">
        <v>576</v>
      </c>
      <c r="D120" s="23" t="s">
        <v>105</v>
      </c>
      <c r="E120" s="23" t="s">
        <v>363</v>
      </c>
      <c r="F120" s="162" t="s">
        <v>144</v>
      </c>
      <c r="G120" s="163" t="s">
        <v>373</v>
      </c>
      <c r="H120" s="164">
        <v>10</v>
      </c>
      <c r="I120" s="164">
        <v>0</v>
      </c>
      <c r="J120" s="125">
        <v>75000000</v>
      </c>
      <c r="K120" s="88" t="s">
        <v>398</v>
      </c>
      <c r="L120" s="162" t="s">
        <v>151</v>
      </c>
      <c r="M120" s="165" t="s">
        <v>401</v>
      </c>
      <c r="N120" s="23" t="s">
        <v>197</v>
      </c>
      <c r="O120" s="147" t="s">
        <v>889</v>
      </c>
      <c r="P120" s="162" t="s">
        <v>348</v>
      </c>
      <c r="Q120" s="53">
        <v>80111600</v>
      </c>
      <c r="R120" s="165" t="s">
        <v>205</v>
      </c>
      <c r="S120" s="165" t="str">
        <f>MID(PAA[[#This Row],[Meta Proyecto de Inversión]],1,4)</f>
        <v>8126</v>
      </c>
      <c r="T120" s="165" t="str">
        <f>MID(PAA[[#This Row],[Meta Proyecto de Inversión]],6,2)</f>
        <v>6-</v>
      </c>
      <c r="U120" s="166" t="str">
        <f>IFERROR(VLOOKUP(N120,TD!$B$50:$F$54,2,0)," ")</f>
        <v>O230117</v>
      </c>
      <c r="V120" s="166" t="str">
        <f>IFERROR(VLOOKUP(N120,TD!$B$50:$F$54,3,0)," ")</f>
        <v>4599</v>
      </c>
      <c r="W120" s="166">
        <f>IFERROR(VLOOKUP(N120,TD!$B$50:$F$54,4,0)," ")</f>
        <v>20240207</v>
      </c>
      <c r="X120" s="165" t="s">
        <v>168</v>
      </c>
      <c r="Y120" s="166" t="str">
        <f>IFERROR(VLOOKUP(X120,TD!$J$51:$K$64,2,0)," ")</f>
        <v>Infraestructura Tecnológica   (Sistemas de Información y Tecnologia)</v>
      </c>
      <c r="Z120" s="167" t="str">
        <f>CONCATENATE(X120,"-",Y120)</f>
        <v>11-Infraestructura Tecnológica   (Sistemas de Información y Tecnologia)</v>
      </c>
      <c r="AA120" s="165" t="s">
        <v>228</v>
      </c>
      <c r="AB120" s="166" t="str">
        <f>IFERROR(VLOOKUP(AA120,TD!$N$51:$O$66,2,0)," ")</f>
        <v>Servicios tecnológicos</v>
      </c>
      <c r="AC120" s="167" t="str">
        <f>CONCATENATE(AA120,"_",AB120)</f>
        <v>007_Servicios tecnológicos</v>
      </c>
      <c r="AD120" s="167" t="str">
        <f>CONCATENATE(Z120," ",AC120)</f>
        <v>11-Infraestructura Tecnológica   (Sistemas de Información y Tecnologia) 007_Servicios tecnológicos</v>
      </c>
      <c r="AE120" s="166" t="str">
        <f>CONCATENATE(U120,V120,W120,X120,AA120)</f>
        <v>O23011745992024020711007</v>
      </c>
      <c r="AF120" s="166" t="str">
        <f>IFERROR(VLOOKUP(AD120,TD!$J$66:$K$89,2,0)," ")</f>
        <v>PM/0131/0111/45990070207</v>
      </c>
      <c r="AG120" s="117" t="s">
        <v>385</v>
      </c>
      <c r="AH120" s="165" t="s">
        <v>193</v>
      </c>
      <c r="AI120" s="168" t="str">
        <f>CONCATENATE(PAA[[#This Row],[Id Interno]],"-",PAA[[#This Row],[tipo de Contrato (TH talento humano - B/S bienes y/o servicios)]],"-",S120,"-",T120,"-",PAA[[#This Row],[Objeto de la contratación]])</f>
        <v>20260031-TH-8126-6--Prestar servicios profesionales, orientados al fortalecimiento de los procesos de análisis, desarrollo, implementación y soporte tecnológico que contribuyan a la modernización institucional a cargo  del área de tecnología de la información y las comunicaciones de la U.A.E Cuerpo Oficial de Bomberos de Bogotá D.C.</v>
      </c>
    </row>
    <row r="121" spans="2:35" ht="56" x14ac:dyDescent="0.35">
      <c r="B121" s="99">
        <v>20260032</v>
      </c>
      <c r="C121" s="99" t="s">
        <v>429</v>
      </c>
      <c r="D121" s="99" t="s">
        <v>88</v>
      </c>
      <c r="E121" s="99" t="s">
        <v>402</v>
      </c>
      <c r="F121" s="163" t="s">
        <v>89</v>
      </c>
      <c r="G121" s="163" t="s">
        <v>377</v>
      </c>
      <c r="H121" s="169">
        <v>9</v>
      </c>
      <c r="I121" s="169">
        <v>0</v>
      </c>
      <c r="J121" s="117">
        <v>21336000</v>
      </c>
      <c r="K121" s="124" t="s">
        <v>398</v>
      </c>
      <c r="L121" s="163" t="s">
        <v>151</v>
      </c>
      <c r="M121" s="170" t="s">
        <v>401</v>
      </c>
      <c r="N121" s="99" t="s">
        <v>197</v>
      </c>
      <c r="O121" s="147" t="s">
        <v>889</v>
      </c>
      <c r="P121" s="163" t="s">
        <v>348</v>
      </c>
      <c r="Q121" s="126" t="s">
        <v>433</v>
      </c>
      <c r="R121" s="170" t="s">
        <v>203</v>
      </c>
      <c r="S121" s="165" t="str">
        <f>MID(PAA[[#This Row],[Meta Proyecto de Inversión]],1,4)</f>
        <v>8126</v>
      </c>
      <c r="T121" s="165" t="str">
        <f>MID(PAA[[#This Row],[Meta Proyecto de Inversión]],6,2)</f>
        <v>4-</v>
      </c>
      <c r="U121" s="171" t="str">
        <f>IFERROR(VLOOKUP(N121,TD!$B$50:$F$54,2,0)," ")</f>
        <v>O230117</v>
      </c>
      <c r="V121" s="171" t="str">
        <f>IFERROR(VLOOKUP(N121,TD!$B$50:$F$54,3,0)," ")</f>
        <v>4599</v>
      </c>
      <c r="W121" s="171">
        <f>IFERROR(VLOOKUP(N121,TD!$B$50:$F$54,4,0)," ")</f>
        <v>20240207</v>
      </c>
      <c r="X121" s="170" t="s">
        <v>168</v>
      </c>
      <c r="Y121" s="171" t="str">
        <f>IFERROR(VLOOKUP(X121,TD!$J$51:$K$64,2,0)," ")</f>
        <v>Infraestructura Tecnológica   (Sistemas de Información y Tecnologia)</v>
      </c>
      <c r="Z121" s="167" t="str">
        <f>CONCATENATE(X121,"-",Y121)</f>
        <v>11-Infraestructura Tecnológica   (Sistemas de Información y Tecnologia)</v>
      </c>
      <c r="AA121" s="170" t="s">
        <v>228</v>
      </c>
      <c r="AB121" s="171" t="str">
        <f>IFERROR(VLOOKUP(AA121,TD!$N$51:$O$66,2,0)," ")</f>
        <v>Servicios tecnológicos</v>
      </c>
      <c r="AC121" s="167" t="str">
        <f>CONCATENATE(AA121,"_",AB121)</f>
        <v>007_Servicios tecnológicos</v>
      </c>
      <c r="AD121" s="167" t="str">
        <f>CONCATENATE(Z121," ",AC121)</f>
        <v>11-Infraestructura Tecnológica   (Sistemas de Información y Tecnologia) 007_Servicios tecnológicos</v>
      </c>
      <c r="AE121" s="171" t="str">
        <f>CONCATENATE(U121,V121,W121,X121,AA121)</f>
        <v>O23011745992024020711007</v>
      </c>
      <c r="AF121" s="171" t="str">
        <f>IFERROR(VLOOKUP(AD121,TD!$J$66:$K$89,2,0)," ")</f>
        <v>PM/0131/0111/45990070207</v>
      </c>
      <c r="AG121" s="117" t="s">
        <v>116</v>
      </c>
      <c r="AH121" s="170" t="s">
        <v>193</v>
      </c>
      <c r="AI121" s="172" t="str">
        <f>CONCATENATE(PAA[[#This Row],[Id Interno]],"-",PAA[[#This Row],[tipo de Contrato (TH talento humano - B/S bienes y/o servicios)]],"-",S121,"-",T121,"-",PAA[[#This Row],[Objeto de la contratación]])</f>
        <v>20260032-BS-8126-4--Contratar la prestación del servicio de monitoreo, control y seguimiento satelital a los vehículos de propiedad de la U.A.E. Cuerpo Oficial de Bomberos de Bogotá - TIC</v>
      </c>
    </row>
    <row r="122" spans="2:35" ht="70" x14ac:dyDescent="0.35">
      <c r="B122" s="23">
        <v>20260033</v>
      </c>
      <c r="C122" s="99" t="s">
        <v>999</v>
      </c>
      <c r="D122" s="23" t="s">
        <v>83</v>
      </c>
      <c r="E122" s="23" t="s">
        <v>402</v>
      </c>
      <c r="F122" s="162" t="s">
        <v>89</v>
      </c>
      <c r="G122" s="163" t="s">
        <v>382</v>
      </c>
      <c r="H122" s="164">
        <v>6</v>
      </c>
      <c r="I122" s="164">
        <v>0</v>
      </c>
      <c r="J122" s="125">
        <v>121002500</v>
      </c>
      <c r="K122" s="88" t="s">
        <v>398</v>
      </c>
      <c r="L122" s="162" t="s">
        <v>151</v>
      </c>
      <c r="M122" s="165" t="s">
        <v>401</v>
      </c>
      <c r="N122" s="23" t="s">
        <v>197</v>
      </c>
      <c r="O122" s="147" t="s">
        <v>889</v>
      </c>
      <c r="P122" s="162" t="s">
        <v>348</v>
      </c>
      <c r="Q122" s="53" t="s">
        <v>434</v>
      </c>
      <c r="R122" s="165" t="s">
        <v>204</v>
      </c>
      <c r="S122" s="165" t="str">
        <f>MID(PAA[[#This Row],[Meta Proyecto de Inversión]],1,4)</f>
        <v>8126</v>
      </c>
      <c r="T122" s="165" t="str">
        <f>MID(PAA[[#This Row],[Meta Proyecto de Inversión]],6,2)</f>
        <v>5-</v>
      </c>
      <c r="U122" s="166" t="str">
        <f>IFERROR(VLOOKUP(N122,TD!$B$50:$F$54,2,0)," ")</f>
        <v>O230117</v>
      </c>
      <c r="V122" s="166" t="str">
        <f>IFERROR(VLOOKUP(N122,TD!$B$50:$F$54,3,0)," ")</f>
        <v>4599</v>
      </c>
      <c r="W122" s="166">
        <f>IFERROR(VLOOKUP(N122,TD!$B$50:$F$54,4,0)," ")</f>
        <v>20240207</v>
      </c>
      <c r="X122" s="165" t="s">
        <v>168</v>
      </c>
      <c r="Y122" s="166" t="str">
        <f>IFERROR(VLOOKUP(X122,TD!$J$51:$K$64,2,0)," ")</f>
        <v>Infraestructura Tecnológica   (Sistemas de Información y Tecnologia)</v>
      </c>
      <c r="Z122" s="167" t="str">
        <f>CONCATENATE(X122,"-",Y122)</f>
        <v>11-Infraestructura Tecnológica   (Sistemas de Información y Tecnologia)</v>
      </c>
      <c r="AA122" s="165" t="s">
        <v>228</v>
      </c>
      <c r="AB122" s="166" t="str">
        <f>IFERROR(VLOOKUP(AA122,TD!$N$51:$O$66,2,0)," ")</f>
        <v>Servicios tecnológicos</v>
      </c>
      <c r="AC122" s="167" t="str">
        <f>CONCATENATE(AA122,"_",AB122)</f>
        <v>007_Servicios tecnológicos</v>
      </c>
      <c r="AD122" s="167" t="str">
        <f>CONCATENATE(Z122," ",AC122)</f>
        <v>11-Infraestructura Tecnológica   (Sistemas de Información y Tecnologia) 007_Servicios tecnológicos</v>
      </c>
      <c r="AE122" s="166" t="str">
        <f>CONCATENATE(U122,V122,W122,X122,AA122)</f>
        <v>O23011745992024020711007</v>
      </c>
      <c r="AF122" s="166" t="str">
        <f>IFERROR(VLOOKUP(AD122,TD!$J$66:$K$89,2,0)," ")</f>
        <v>PM/0131/0111/45990070207</v>
      </c>
      <c r="AG122" s="117" t="s">
        <v>121</v>
      </c>
      <c r="AH122" s="165" t="s">
        <v>194</v>
      </c>
      <c r="AI122" s="168" t="str">
        <f>CONCATENATE(PAA[[#This Row],[Id Interno]],"-",PAA[[#This Row],[tipo de Contrato (TH talento humano - B/S bienes y/o servicios)]],"-",S122,"-",T122,"-",PAA[[#This Row],[Objeto de la contratación]])</f>
        <v>20260033-BS-8126-5--Adición y prorroga del contrato 624 - 2025 cuyo objeto es: Adquisición, actualización y configuración de la plataforma de comunicaciones
de Voz IP compatible con la solución actual con la que cuenta la entidad.</v>
      </c>
    </row>
    <row r="123" spans="2:35" ht="42" x14ac:dyDescent="0.35">
      <c r="B123" s="23">
        <v>20260036</v>
      </c>
      <c r="C123" s="99" t="s">
        <v>1000</v>
      </c>
      <c r="D123" s="23" t="s">
        <v>105</v>
      </c>
      <c r="E123" s="23" t="s">
        <v>402</v>
      </c>
      <c r="F123" s="162" t="s">
        <v>135</v>
      </c>
      <c r="G123" s="163" t="s">
        <v>378</v>
      </c>
      <c r="H123" s="164">
        <v>12</v>
      </c>
      <c r="I123" s="164">
        <v>0</v>
      </c>
      <c r="J123" s="125">
        <v>0</v>
      </c>
      <c r="K123" s="88" t="s">
        <v>398</v>
      </c>
      <c r="L123" s="162" t="s">
        <v>151</v>
      </c>
      <c r="M123" s="165" t="s">
        <v>401</v>
      </c>
      <c r="N123" s="23" t="s">
        <v>197</v>
      </c>
      <c r="O123" s="147" t="s">
        <v>889</v>
      </c>
      <c r="P123" s="162" t="s">
        <v>348</v>
      </c>
      <c r="Q123" s="53" t="s">
        <v>1001</v>
      </c>
      <c r="R123" s="165" t="s">
        <v>204</v>
      </c>
      <c r="S123" s="165" t="str">
        <f>MID(PAA[[#This Row],[Meta Proyecto de Inversión]],1,4)</f>
        <v>8126</v>
      </c>
      <c r="T123" s="165" t="str">
        <f>MID(PAA[[#This Row],[Meta Proyecto de Inversión]],6,2)</f>
        <v>5-</v>
      </c>
      <c r="U123" s="166" t="str">
        <f>IFERROR(VLOOKUP(N123,TD!$B$50:$F$54,2,0)," ")</f>
        <v>O230117</v>
      </c>
      <c r="V123" s="166" t="str">
        <f>IFERROR(VLOOKUP(N123,TD!$B$50:$F$54,3,0)," ")</f>
        <v>4599</v>
      </c>
      <c r="W123" s="166">
        <f>IFERROR(VLOOKUP(N123,TD!$B$50:$F$54,4,0)," ")</f>
        <v>20240207</v>
      </c>
      <c r="X123" s="165" t="s">
        <v>168</v>
      </c>
      <c r="Y123" s="166" t="str">
        <f>IFERROR(VLOOKUP(X123,TD!$J$51:$K$64,2,0)," ")</f>
        <v>Infraestructura Tecnológica   (Sistemas de Información y Tecnologia)</v>
      </c>
      <c r="Z123" s="167" t="str">
        <f>CONCATENATE(X123,"-",Y123)</f>
        <v>11-Infraestructura Tecnológica   (Sistemas de Información y Tecnologia)</v>
      </c>
      <c r="AA123" s="165" t="s">
        <v>228</v>
      </c>
      <c r="AB123" s="166" t="str">
        <f>IFERROR(VLOOKUP(AA123,TD!$N$51:$O$66,2,0)," ")</f>
        <v>Servicios tecnológicos</v>
      </c>
      <c r="AC123" s="167" t="str">
        <f>CONCATENATE(AA123,"_",AB123)</f>
        <v>007_Servicios tecnológicos</v>
      </c>
      <c r="AD123" s="167" t="str">
        <f>CONCATENATE(Z123," ",AC123)</f>
        <v>11-Infraestructura Tecnológica   (Sistemas de Información y Tecnologia) 007_Servicios tecnológicos</v>
      </c>
      <c r="AE123" s="166" t="str">
        <f>CONCATENATE(U123,V123,W123,X123,AA123)</f>
        <v>O23011745992024020711007</v>
      </c>
      <c r="AF123" s="166" t="str">
        <f>IFERROR(VLOOKUP(AD123,TD!$J$66:$K$89,2,0)," ")</f>
        <v>PM/0131/0111/45990070207</v>
      </c>
      <c r="AG123" s="117" t="s">
        <v>121</v>
      </c>
      <c r="AH123" s="165" t="s">
        <v>193</v>
      </c>
      <c r="AI123" s="168" t="str">
        <f>CONCATENATE(PAA[[#This Row],[Id Interno]],"-",PAA[[#This Row],[tipo de Contrato (TH talento humano - B/S bienes y/o servicios)]],"-",S123,"-",T123,"-",PAA[[#This Row],[Objeto de la contratación]])</f>
        <v>20260036-BS-8126-5--Contratar a título de comodato o préstamo de uso gratuito, impresoras multifuncionales y periféricos para el desarrollo de actividades administrativas de la UAE Cuerpo Oficial de Bomberos de Bogotá</v>
      </c>
    </row>
    <row r="124" spans="2:35" ht="70" x14ac:dyDescent="0.35">
      <c r="B124" s="99">
        <v>20260037</v>
      </c>
      <c r="C124" s="99" t="s">
        <v>846</v>
      </c>
      <c r="D124" s="99" t="s">
        <v>114</v>
      </c>
      <c r="E124" s="99" t="s">
        <v>402</v>
      </c>
      <c r="F124" s="163" t="s">
        <v>143</v>
      </c>
      <c r="G124" s="163" t="s">
        <v>378</v>
      </c>
      <c r="H124" s="169">
        <v>12</v>
      </c>
      <c r="I124" s="169">
        <v>0</v>
      </c>
      <c r="J124" s="117">
        <v>48912696</v>
      </c>
      <c r="K124" s="124" t="s">
        <v>398</v>
      </c>
      <c r="L124" s="163" t="s">
        <v>151</v>
      </c>
      <c r="M124" s="170" t="s">
        <v>401</v>
      </c>
      <c r="N124" s="99" t="s">
        <v>197</v>
      </c>
      <c r="O124" s="147" t="s">
        <v>889</v>
      </c>
      <c r="P124" s="163" t="s">
        <v>348</v>
      </c>
      <c r="Q124" s="126" t="s">
        <v>847</v>
      </c>
      <c r="R124" s="170" t="s">
        <v>204</v>
      </c>
      <c r="S124" s="165" t="str">
        <f>MID(PAA[[#This Row],[Meta Proyecto de Inversión]],1,4)</f>
        <v>8126</v>
      </c>
      <c r="T124" s="165" t="str">
        <f>MID(PAA[[#This Row],[Meta Proyecto de Inversión]],6,2)</f>
        <v>5-</v>
      </c>
      <c r="U124" s="171" t="str">
        <f>IFERROR(VLOOKUP(N124,TD!$B$50:$F$54,2,0)," ")</f>
        <v>O230117</v>
      </c>
      <c r="V124" s="171" t="str">
        <f>IFERROR(VLOOKUP(N124,TD!$B$50:$F$54,3,0)," ")</f>
        <v>4599</v>
      </c>
      <c r="W124" s="171">
        <f>IFERROR(VLOOKUP(N124,TD!$B$50:$F$54,4,0)," ")</f>
        <v>20240207</v>
      </c>
      <c r="X124" s="170" t="s">
        <v>168</v>
      </c>
      <c r="Y124" s="171" t="str">
        <f>IFERROR(VLOOKUP(X124,TD!$J$51:$K$64,2,0)," ")</f>
        <v>Infraestructura Tecnológica   (Sistemas de Información y Tecnologia)</v>
      </c>
      <c r="Z124" s="167" t="str">
        <f>CONCATENATE(X124,"-",Y124)</f>
        <v>11-Infraestructura Tecnológica   (Sistemas de Información y Tecnologia)</v>
      </c>
      <c r="AA124" s="170" t="s">
        <v>228</v>
      </c>
      <c r="AB124" s="171" t="str">
        <f>IFERROR(VLOOKUP(AA124,TD!$N$51:$O$66,2,0)," ")</f>
        <v>Servicios tecnológicos</v>
      </c>
      <c r="AC124" s="167" t="str">
        <f>CONCATENATE(AA124,"_",AB124)</f>
        <v>007_Servicios tecnológicos</v>
      </c>
      <c r="AD124" s="167" t="str">
        <f>CONCATENATE(Z124," ",AC124)</f>
        <v>11-Infraestructura Tecnológica   (Sistemas de Información y Tecnologia) 007_Servicios tecnológicos</v>
      </c>
      <c r="AE124" s="171" t="str">
        <f>CONCATENATE(U124,V124,W124,X124,AA124)</f>
        <v>O23011745992024020711007</v>
      </c>
      <c r="AF124" s="171" t="str">
        <f>IFERROR(VLOOKUP(AD124,TD!$J$66:$K$89,2,0)," ")</f>
        <v>PM/0131/0111/45990070207</v>
      </c>
      <c r="AG124" s="117" t="s">
        <v>121</v>
      </c>
      <c r="AH124" s="170" t="s">
        <v>193</v>
      </c>
      <c r="AI124" s="172" t="str">
        <f>CONCATENATE(PAA[[#This Row],[Id Interno]],"-",PAA[[#This Row],[tipo de Contrato (TH talento humano - B/S bienes y/o servicios)]],"-",S124,"-",T124,"-",PAA[[#This Row],[Objeto de la contratación]])</f>
        <v>20260037-BS-8126-5--Contratar la adquisición de dispositivos para el fortalecimiento y modernización de la infraestructura tecnológica de la U.A.E. Cuerpo Oficial de Bomberos de Bogotá.</v>
      </c>
    </row>
    <row r="125" spans="2:35" ht="42" x14ac:dyDescent="0.35">
      <c r="B125" s="23">
        <v>20260038</v>
      </c>
      <c r="C125" s="99" t="s">
        <v>848</v>
      </c>
      <c r="D125" s="23" t="s">
        <v>105</v>
      </c>
      <c r="E125" s="23" t="s">
        <v>402</v>
      </c>
      <c r="F125" s="162" t="s">
        <v>89</v>
      </c>
      <c r="G125" s="163" t="s">
        <v>375</v>
      </c>
      <c r="H125" s="164">
        <v>12</v>
      </c>
      <c r="I125" s="164">
        <v>0</v>
      </c>
      <c r="J125" s="125">
        <v>100000000</v>
      </c>
      <c r="K125" s="88" t="s">
        <v>398</v>
      </c>
      <c r="L125" s="162" t="s">
        <v>151</v>
      </c>
      <c r="M125" s="165" t="s">
        <v>401</v>
      </c>
      <c r="N125" s="23" t="s">
        <v>197</v>
      </c>
      <c r="O125" s="147" t="s">
        <v>889</v>
      </c>
      <c r="P125" s="162" t="s">
        <v>348</v>
      </c>
      <c r="Q125" s="53" t="s">
        <v>435</v>
      </c>
      <c r="R125" s="165" t="s">
        <v>204</v>
      </c>
      <c r="S125" s="165" t="str">
        <f>MID(PAA[[#This Row],[Meta Proyecto de Inversión]],1,4)</f>
        <v>8126</v>
      </c>
      <c r="T125" s="165" t="str">
        <f>MID(PAA[[#This Row],[Meta Proyecto de Inversión]],6,2)</f>
        <v>5-</v>
      </c>
      <c r="U125" s="166" t="str">
        <f>IFERROR(VLOOKUP(N125,TD!$B$50:$F$54,2,0)," ")</f>
        <v>O230117</v>
      </c>
      <c r="V125" s="166" t="str">
        <f>IFERROR(VLOOKUP(N125,TD!$B$50:$F$54,3,0)," ")</f>
        <v>4599</v>
      </c>
      <c r="W125" s="166">
        <f>IFERROR(VLOOKUP(N125,TD!$B$50:$F$54,4,0)," ")</f>
        <v>20240207</v>
      </c>
      <c r="X125" s="165" t="s">
        <v>168</v>
      </c>
      <c r="Y125" s="166" t="str">
        <f>IFERROR(VLOOKUP(X125,TD!$J$51:$K$64,2,0)," ")</f>
        <v>Infraestructura Tecnológica   (Sistemas de Información y Tecnologia)</v>
      </c>
      <c r="Z125" s="167" t="str">
        <f>CONCATENATE(X125,"-",Y125)</f>
        <v>11-Infraestructura Tecnológica   (Sistemas de Información y Tecnologia)</v>
      </c>
      <c r="AA125" s="165" t="s">
        <v>228</v>
      </c>
      <c r="AB125" s="166" t="str">
        <f>IFERROR(VLOOKUP(AA125,TD!$N$51:$O$66,2,0)," ")</f>
        <v>Servicios tecnológicos</v>
      </c>
      <c r="AC125" s="167" t="str">
        <f>CONCATENATE(AA125,"_",AB125)</f>
        <v>007_Servicios tecnológicos</v>
      </c>
      <c r="AD125" s="167" t="str">
        <f>CONCATENATE(Z125," ",AC125)</f>
        <v>11-Infraestructura Tecnológica   (Sistemas de Información y Tecnologia) 007_Servicios tecnológicos</v>
      </c>
      <c r="AE125" s="166" t="str">
        <f>CONCATENATE(U125,V125,W125,X125,AA125)</f>
        <v>O23011745992024020711007</v>
      </c>
      <c r="AF125" s="166" t="str">
        <f>IFERROR(VLOOKUP(AD125,TD!$J$66:$K$89,2,0)," ")</f>
        <v>PM/0131/0111/45990070207</v>
      </c>
      <c r="AG125" s="117" t="s">
        <v>116</v>
      </c>
      <c r="AH125" s="165" t="s">
        <v>194</v>
      </c>
      <c r="AI125" s="168" t="str">
        <f>CONCATENATE(PAA[[#This Row],[Id Interno]],"-",PAA[[#This Row],[tipo de Contrato (TH talento humano - B/S bienes y/o servicios)]],"-",S125,"-",T125,"-",PAA[[#This Row],[Objeto de la contratación]])</f>
        <v>20260038-BS-8126-5--Adición y prorróga al contrato No. 245 de 2025 cuyo objeto es  "Contratar el servicio de mantenimiento preventivo y correctivo de los radios portátiles y móviles marca Motorola propiedad de la U.A.E. Cuerpo Oficial de Bomberos de Bogotá – TIC"</v>
      </c>
    </row>
    <row r="126" spans="2:35" ht="56" x14ac:dyDescent="0.35">
      <c r="B126" s="23">
        <v>20260039</v>
      </c>
      <c r="C126" s="99" t="s">
        <v>849</v>
      </c>
      <c r="D126" s="23" t="s">
        <v>88</v>
      </c>
      <c r="E126" s="23" t="s">
        <v>402</v>
      </c>
      <c r="F126" s="162" t="s">
        <v>89</v>
      </c>
      <c r="G126" s="163" t="s">
        <v>375</v>
      </c>
      <c r="H126" s="164">
        <v>12</v>
      </c>
      <c r="I126" s="164">
        <v>0</v>
      </c>
      <c r="J126" s="125">
        <v>100000000</v>
      </c>
      <c r="K126" s="88" t="s">
        <v>398</v>
      </c>
      <c r="L126" s="162" t="s">
        <v>151</v>
      </c>
      <c r="M126" s="165" t="s">
        <v>401</v>
      </c>
      <c r="N126" s="23" t="s">
        <v>197</v>
      </c>
      <c r="O126" s="147" t="s">
        <v>889</v>
      </c>
      <c r="P126" s="162" t="s">
        <v>348</v>
      </c>
      <c r="Q126" s="53" t="s">
        <v>436</v>
      </c>
      <c r="R126" s="165" t="s">
        <v>204</v>
      </c>
      <c r="S126" s="165" t="str">
        <f>MID(PAA[[#This Row],[Meta Proyecto de Inversión]],1,4)</f>
        <v>8126</v>
      </c>
      <c r="T126" s="165" t="str">
        <f>MID(PAA[[#This Row],[Meta Proyecto de Inversión]],6,2)</f>
        <v>5-</v>
      </c>
      <c r="U126" s="166" t="str">
        <f>IFERROR(VLOOKUP(N126,TD!$B$50:$F$54,2,0)," ")</f>
        <v>O230117</v>
      </c>
      <c r="V126" s="166" t="str">
        <f>IFERROR(VLOOKUP(N126,TD!$B$50:$F$54,3,0)," ")</f>
        <v>4599</v>
      </c>
      <c r="W126" s="166">
        <f>IFERROR(VLOOKUP(N126,TD!$B$50:$F$54,4,0)," ")</f>
        <v>20240207</v>
      </c>
      <c r="X126" s="165" t="s">
        <v>168</v>
      </c>
      <c r="Y126" s="166" t="str">
        <f>IFERROR(VLOOKUP(X126,TD!$J$51:$K$64,2,0)," ")</f>
        <v>Infraestructura Tecnológica   (Sistemas de Información y Tecnologia)</v>
      </c>
      <c r="Z126" s="167" t="str">
        <f>CONCATENATE(X126,"-",Y126)</f>
        <v>11-Infraestructura Tecnológica   (Sistemas de Información y Tecnologia)</v>
      </c>
      <c r="AA126" s="165" t="s">
        <v>228</v>
      </c>
      <c r="AB126" s="166" t="str">
        <f>IFERROR(VLOOKUP(AA126,TD!$N$51:$O$66,2,0)," ")</f>
        <v>Servicios tecnológicos</v>
      </c>
      <c r="AC126" s="167" t="str">
        <f>CONCATENATE(AA126,"_",AB126)</f>
        <v>007_Servicios tecnológicos</v>
      </c>
      <c r="AD126" s="167" t="str">
        <f>CONCATENATE(Z126," ",AC126)</f>
        <v>11-Infraestructura Tecnológica   (Sistemas de Información y Tecnologia) 007_Servicios tecnológicos</v>
      </c>
      <c r="AE126" s="166" t="str">
        <f>CONCATENATE(U126,V126,W126,X126,AA126)</f>
        <v>O23011745992024020711007</v>
      </c>
      <c r="AF126" s="166" t="str">
        <f>IFERROR(VLOOKUP(AD126,TD!$J$66:$K$89,2,0)," ")</f>
        <v>PM/0131/0111/45990070207</v>
      </c>
      <c r="AG126" s="117" t="s">
        <v>116</v>
      </c>
      <c r="AH126" s="165" t="s">
        <v>194</v>
      </c>
      <c r="AI126" s="168" t="str">
        <f>CONCATENATE(PAA[[#This Row],[Id Interno]],"-",PAA[[#This Row],[tipo de Contrato (TH talento humano - B/S bienes y/o servicios)]],"-",S126,"-",T126,"-",PAA[[#This Row],[Objeto de la contratación]])</f>
        <v>20260039-BS-8126-5--Adición y prorróga al contrato No. 493 de 2025 cuyo objeto es "Contratar la adquisicion, modernizacion y mantenimiento preventivo y correctivo de UPS,  aires acondicionados con suministro de repuestos, para todas las sedes de la U.A.E. Cuerpo Oficial de Bomberos de Bogotá - TIC."</v>
      </c>
    </row>
    <row r="127" spans="2:35" ht="112" x14ac:dyDescent="0.35">
      <c r="B127" s="23">
        <v>20260044</v>
      </c>
      <c r="C127" s="99" t="s">
        <v>432</v>
      </c>
      <c r="D127" s="23" t="s">
        <v>105</v>
      </c>
      <c r="E127" s="23" t="s">
        <v>402</v>
      </c>
      <c r="F127" s="162" t="s">
        <v>143</v>
      </c>
      <c r="G127" s="163" t="s">
        <v>373</v>
      </c>
      <c r="H127" s="164">
        <v>12</v>
      </c>
      <c r="I127" s="164">
        <v>0</v>
      </c>
      <c r="J127" s="125">
        <v>19444600</v>
      </c>
      <c r="K127" s="88" t="s">
        <v>398</v>
      </c>
      <c r="L127" s="162" t="s">
        <v>151</v>
      </c>
      <c r="M127" s="165" t="s">
        <v>401</v>
      </c>
      <c r="N127" s="23" t="s">
        <v>197</v>
      </c>
      <c r="O127" s="147" t="s">
        <v>889</v>
      </c>
      <c r="P127" s="162" t="s">
        <v>348</v>
      </c>
      <c r="Q127" s="53" t="s">
        <v>437</v>
      </c>
      <c r="R127" s="165" t="s">
        <v>203</v>
      </c>
      <c r="S127" s="165" t="str">
        <f>MID(PAA[[#This Row],[Meta Proyecto de Inversión]],1,4)</f>
        <v>8126</v>
      </c>
      <c r="T127" s="165" t="str">
        <f>MID(PAA[[#This Row],[Meta Proyecto de Inversión]],6,2)</f>
        <v>4-</v>
      </c>
      <c r="U127" s="166" t="str">
        <f>IFERROR(VLOOKUP(N127,TD!$B$50:$F$54,2,0)," ")</f>
        <v>O230117</v>
      </c>
      <c r="V127" s="166" t="str">
        <f>IFERROR(VLOOKUP(N127,TD!$B$50:$F$54,3,0)," ")</f>
        <v>4599</v>
      </c>
      <c r="W127" s="166">
        <f>IFERROR(VLOOKUP(N127,TD!$B$50:$F$54,4,0)," ")</f>
        <v>20240207</v>
      </c>
      <c r="X127" s="165" t="s">
        <v>168</v>
      </c>
      <c r="Y127" s="166" t="str">
        <f>IFERROR(VLOOKUP(X127,TD!$J$51:$K$64,2,0)," ")</f>
        <v>Infraestructura Tecnológica   (Sistemas de Información y Tecnologia)</v>
      </c>
      <c r="Z127" s="167" t="str">
        <f>CONCATENATE(X127,"-",Y127)</f>
        <v>11-Infraestructura Tecnológica   (Sistemas de Información y Tecnologia)</v>
      </c>
      <c r="AA127" s="165" t="s">
        <v>228</v>
      </c>
      <c r="AB127" s="166" t="str">
        <f>IFERROR(VLOOKUP(AA127,TD!$N$51:$O$66,2,0)," ")</f>
        <v>Servicios tecnológicos</v>
      </c>
      <c r="AC127" s="167" t="str">
        <f>CONCATENATE(AA127,"_",AB127)</f>
        <v>007_Servicios tecnológicos</v>
      </c>
      <c r="AD127" s="167" t="str">
        <f>CONCATENATE(Z127," ",AC127)</f>
        <v>11-Infraestructura Tecnológica   (Sistemas de Información y Tecnologia) 007_Servicios tecnológicos</v>
      </c>
      <c r="AE127" s="166" t="str">
        <f>CONCATENATE(U127,V127,W127,X127,AA127)</f>
        <v>O23011745992024020711007</v>
      </c>
      <c r="AF127" s="166" t="str">
        <f>IFERROR(VLOOKUP(AD127,TD!$J$66:$K$89,2,0)," ")</f>
        <v>PM/0131/0111/45990070207</v>
      </c>
      <c r="AG127" s="117" t="s">
        <v>116</v>
      </c>
      <c r="AH127" s="165" t="s">
        <v>193</v>
      </c>
      <c r="AI127" s="168" t="str">
        <f>CONCATENATE(PAA[[#This Row],[Id Interno]],"-",PAA[[#This Row],[tipo de Contrato (TH talento humano - B/S bienes y/o servicios)]],"-",S127,"-",T127,"-",PAA[[#This Row],[Objeto de la contratación]])</f>
        <v>20260044-BS-8126-4--Contratar el servicio de mantenimiento, soporte técnico y actualización del aplicativo PCT, utilizado por la UAE Cuerpo Oficial de Bomberos de Bogota - TIC</v>
      </c>
    </row>
    <row r="128" spans="2:35" ht="70" x14ac:dyDescent="0.35">
      <c r="B128" s="99">
        <v>20260048</v>
      </c>
      <c r="C128" s="99" t="s">
        <v>960</v>
      </c>
      <c r="D128" s="99" t="s">
        <v>83</v>
      </c>
      <c r="E128" s="99" t="s">
        <v>402</v>
      </c>
      <c r="F128" s="163" t="s">
        <v>89</v>
      </c>
      <c r="G128" s="163" t="s">
        <v>378</v>
      </c>
      <c r="H128" s="169">
        <v>12</v>
      </c>
      <c r="I128" s="163">
        <v>0</v>
      </c>
      <c r="J128" s="117">
        <v>289668683</v>
      </c>
      <c r="K128" s="124" t="s">
        <v>398</v>
      </c>
      <c r="L128" s="163" t="s">
        <v>151</v>
      </c>
      <c r="M128" s="170" t="s">
        <v>961</v>
      </c>
      <c r="N128" s="99" t="s">
        <v>197</v>
      </c>
      <c r="O128" s="147" t="s">
        <v>889</v>
      </c>
      <c r="P128" s="163" t="s">
        <v>348</v>
      </c>
      <c r="Q128" s="126" t="s">
        <v>967</v>
      </c>
      <c r="R128" s="170" t="s">
        <v>204</v>
      </c>
      <c r="S128" s="165" t="str">
        <f>MID(PAA[[#This Row],[Meta Proyecto de Inversión]],1,4)</f>
        <v>8126</v>
      </c>
      <c r="T128" s="165" t="str">
        <f>MID(PAA[[#This Row],[Meta Proyecto de Inversión]],6,2)</f>
        <v>5-</v>
      </c>
      <c r="U128" s="171" t="str">
        <f>IFERROR(VLOOKUP(N128,TD!$B$50:$F$54,2,0)," ")</f>
        <v>O230117</v>
      </c>
      <c r="V128" s="171" t="str">
        <f>IFERROR(VLOOKUP(N128,TD!$B$50:$F$54,3,0)," ")</f>
        <v>4599</v>
      </c>
      <c r="W128" s="171">
        <f>IFERROR(VLOOKUP(N128,TD!$B$50:$F$54,4,0)," ")</f>
        <v>20240207</v>
      </c>
      <c r="X128" s="170" t="s">
        <v>168</v>
      </c>
      <c r="Y128" s="171" t="str">
        <f>IFERROR(VLOOKUP(X128,TD!$J$51:$K$64,2,0)," ")</f>
        <v>Infraestructura Tecnológica   (Sistemas de Información y Tecnologia)</v>
      </c>
      <c r="Z128" s="167" t="str">
        <f>CONCATENATE(X128,"-",Y128)</f>
        <v>11-Infraestructura Tecnológica   (Sistemas de Información y Tecnologia)</v>
      </c>
      <c r="AA128" s="170" t="s">
        <v>228</v>
      </c>
      <c r="AB128" s="171" t="str">
        <f>IFERROR(VLOOKUP(AA128,TD!$N$51:$O$66,2,0)," ")</f>
        <v>Servicios tecnológicos</v>
      </c>
      <c r="AC128" s="167" t="str">
        <f>CONCATENATE(AA128,"_",AB128)</f>
        <v>007_Servicios tecnológicos</v>
      </c>
      <c r="AD128" s="167" t="str">
        <f>CONCATENATE(Z128," ",AC128)</f>
        <v>11-Infraestructura Tecnológica   (Sistemas de Información y Tecnologia) 007_Servicios tecnológicos</v>
      </c>
      <c r="AE128" s="171" t="str">
        <f>CONCATENATE(U128,V128,W128,X128,AA128)</f>
        <v>O23011745992024020711007</v>
      </c>
      <c r="AF128" s="171" t="str">
        <f>IFERROR(VLOOKUP(AD128,TD!$J$66:$K$89,2,0)," ")</f>
        <v>PM/0131/0111/45990070207</v>
      </c>
      <c r="AG128" s="117" t="s">
        <v>121</v>
      </c>
      <c r="AH128" s="170" t="s">
        <v>193</v>
      </c>
      <c r="AI128" s="172" t="str">
        <f>CONCATENATE(PAA[[#This Row],[Id Interno]],"-",PAA[[#This Row],[tipo de Contrato (TH talento humano - B/S bienes y/o servicios)]],"-",S128,"-",T128,"-",PAA[[#This Row],[Objeto de la contratación]])</f>
        <v>20260048-BS-8126-5--Modernización, mantenimiento y soporte de los componentes multimedia y tecnológicos para el equipamiento del auditorio de la sede principal de la U.A.E. Cuerpo Oficial de Bomberos Bogotá.</v>
      </c>
    </row>
    <row r="129" spans="2:35" ht="28" x14ac:dyDescent="0.35">
      <c r="B129" s="23">
        <v>20260052</v>
      </c>
      <c r="C129" s="99" t="s">
        <v>577</v>
      </c>
      <c r="D129" s="23" t="s">
        <v>114</v>
      </c>
      <c r="E129" s="23" t="s">
        <v>402</v>
      </c>
      <c r="F129" s="162" t="s">
        <v>138</v>
      </c>
      <c r="G129" s="163" t="s">
        <v>381</v>
      </c>
      <c r="H129" s="164">
        <v>12</v>
      </c>
      <c r="I129" s="164">
        <v>0</v>
      </c>
      <c r="J129" s="125">
        <v>50000000</v>
      </c>
      <c r="K129" s="88" t="s">
        <v>398</v>
      </c>
      <c r="L129" s="162" t="s">
        <v>151</v>
      </c>
      <c r="M129" s="165" t="s">
        <v>401</v>
      </c>
      <c r="N129" s="23" t="s">
        <v>330</v>
      </c>
      <c r="O129" s="147" t="s">
        <v>889</v>
      </c>
      <c r="P129" s="162" t="s">
        <v>161</v>
      </c>
      <c r="Q129" s="53" t="s">
        <v>579</v>
      </c>
      <c r="R129" s="165" t="s">
        <v>331</v>
      </c>
      <c r="S129" s="165" t="str">
        <f>MID(PAA[[#This Row],[Meta Proyecto de Inversión]],1,4)</f>
        <v>No a</v>
      </c>
      <c r="T129" s="165" t="str">
        <f>MID(PAA[[#This Row],[Meta Proyecto de Inversión]],6,2)</f>
        <v>li</v>
      </c>
      <c r="U129" s="166" t="str">
        <f>IFERROR(VLOOKUP(N129,TD!$B$50:$F$54,2,0)," ")</f>
        <v>NA</v>
      </c>
      <c r="V129" s="166" t="str">
        <f>IFERROR(VLOOKUP(N129,TD!$B$50:$F$54,3,0)," ")</f>
        <v>NA</v>
      </c>
      <c r="W129" s="166" t="str">
        <f>IFERROR(VLOOKUP(N129,TD!$B$50:$F$54,4,0)," ")</f>
        <v>NA</v>
      </c>
      <c r="X129" s="165" t="s">
        <v>335</v>
      </c>
      <c r="Y129" s="166" t="str">
        <f>IFERROR(VLOOKUP(X129,TD!$J$51:$K$64,2,0)," ")</f>
        <v>N/A</v>
      </c>
      <c r="Z129" s="167" t="str">
        <f>CONCATENATE(X129,"-",Y129)</f>
        <v>N/A-N/A</v>
      </c>
      <c r="AA129" s="165" t="s">
        <v>335</v>
      </c>
      <c r="AB129" s="166" t="str">
        <f>IFERROR(VLOOKUP(AA129,TD!$N$51:$O$66,2,0)," ")</f>
        <v>N/A</v>
      </c>
      <c r="AC129" s="167" t="str">
        <f>CONCATENATE(AA129,"_",AB129)</f>
        <v>N/A_N/A</v>
      </c>
      <c r="AD129" s="167" t="str">
        <f>CONCATENATE(Z129," ",AC129)</f>
        <v>N/A-N/A N/A_N/A</v>
      </c>
      <c r="AE129" s="166" t="str">
        <f>CONCATENATE(U129,V129,W129,X129,AA129)</f>
        <v>NANANAN/AN/A</v>
      </c>
      <c r="AF129" s="166" t="str">
        <f>IFERROR(VLOOKUP(AD129,TD!$J$66:$K$89,2,0)," ")</f>
        <v>N/A</v>
      </c>
      <c r="AG129" s="117" t="s">
        <v>345</v>
      </c>
      <c r="AH129" s="165" t="s">
        <v>193</v>
      </c>
      <c r="AI129" s="168" t="str">
        <f>CONCATENATE(PAA[[#This Row],[Id Interno]],"-",PAA[[#This Row],[tipo de Contrato (TH talento humano - B/S bienes y/o servicios)]],"-",S129,"-",T129,"-",PAA[[#This Row],[Objeto de la contratación]])</f>
        <v>20260052-BS-No a-li-Contratar  la suscripción de licencias Suite Adobe para la UAE Cuerpo Oficial de Bomberos de Bogotá-TIC</v>
      </c>
    </row>
    <row r="130" spans="2:35" ht="70" x14ac:dyDescent="0.35">
      <c r="B130" s="23">
        <v>20260053</v>
      </c>
      <c r="C130" s="99" t="s">
        <v>1081</v>
      </c>
      <c r="D130" s="23" t="s">
        <v>105</v>
      </c>
      <c r="E130" s="23" t="s">
        <v>402</v>
      </c>
      <c r="F130" s="162" t="s">
        <v>84</v>
      </c>
      <c r="G130" s="163" t="s">
        <v>379</v>
      </c>
      <c r="H130" s="164">
        <v>8</v>
      </c>
      <c r="I130" s="164">
        <v>0</v>
      </c>
      <c r="J130" s="125">
        <v>487929242</v>
      </c>
      <c r="K130" s="88" t="s">
        <v>398</v>
      </c>
      <c r="L130" s="162" t="s">
        <v>151</v>
      </c>
      <c r="M130" s="165" t="s">
        <v>401</v>
      </c>
      <c r="N130" s="23" t="s">
        <v>330</v>
      </c>
      <c r="O130" s="147" t="s">
        <v>889</v>
      </c>
      <c r="P130" s="162" t="s">
        <v>161</v>
      </c>
      <c r="Q130" s="53">
        <v>81112100</v>
      </c>
      <c r="R130" s="165" t="s">
        <v>331</v>
      </c>
      <c r="S130" s="165" t="str">
        <f>MID(PAA[[#This Row],[Meta Proyecto de Inversión]],1,4)</f>
        <v>No a</v>
      </c>
      <c r="T130" s="165" t="str">
        <f>MID(PAA[[#This Row],[Meta Proyecto de Inversión]],6,2)</f>
        <v>li</v>
      </c>
      <c r="U130" s="166" t="str">
        <f>IFERROR(VLOOKUP(N130,TD!$B$50:$F$54,2,0)," ")</f>
        <v>NA</v>
      </c>
      <c r="V130" s="166" t="str">
        <f>IFERROR(VLOOKUP(N130,TD!$B$50:$F$54,3,0)," ")</f>
        <v>NA</v>
      </c>
      <c r="W130" s="166" t="str">
        <f>IFERROR(VLOOKUP(N130,TD!$B$50:$F$54,4,0)," ")</f>
        <v>NA</v>
      </c>
      <c r="X130" s="165" t="s">
        <v>335</v>
      </c>
      <c r="Y130" s="166" t="str">
        <f>IFERROR(VLOOKUP(X130,TD!$J$51:$K$64,2,0)," ")</f>
        <v>N/A</v>
      </c>
      <c r="Z130" s="167" t="str">
        <f>CONCATENATE(X130,"-",Y130)</f>
        <v>N/A-N/A</v>
      </c>
      <c r="AA130" s="165" t="s">
        <v>335</v>
      </c>
      <c r="AB130" s="166" t="str">
        <f>IFERROR(VLOOKUP(AA130,TD!$N$51:$O$66,2,0)," ")</f>
        <v>N/A</v>
      </c>
      <c r="AC130" s="167" t="str">
        <f>CONCATENATE(AA130,"_",AB130)</f>
        <v>N/A_N/A</v>
      </c>
      <c r="AD130" s="167" t="str">
        <f>CONCATENATE(Z130," ",AC130)</f>
        <v>N/A-N/A N/A_N/A</v>
      </c>
      <c r="AE130" s="166" t="str">
        <f>CONCATENATE(U130,V130,W130,X130,AA130)</f>
        <v>NANANAN/AN/A</v>
      </c>
      <c r="AF130" s="166" t="str">
        <f>IFERROR(VLOOKUP(AD130,TD!$J$66:$K$89,2,0)," ")</f>
        <v>N/A</v>
      </c>
      <c r="AG130" s="117" t="s">
        <v>344</v>
      </c>
      <c r="AH130" s="165" t="s">
        <v>193</v>
      </c>
      <c r="AI130" s="168" t="str">
        <f>CONCATENATE(PAA[[#This Row],[Id Interno]],"-",PAA[[#This Row],[tipo de Contrato (TH talento humano - B/S bienes y/o servicios)]],"-",S130,"-",T130,"-",PAA[[#This Row],[Objeto de la contratación]])</f>
        <v>20260053-BS-No a-li-Contratar la prestación de servicios de enlaces de datos dedicados principales y de Backup para el fortalecimiento de la infraestructura tecnológica de la UAE cuerpo oficial de bomberos de Bogotá - TIC</v>
      </c>
    </row>
    <row r="131" spans="2:35" ht="126" x14ac:dyDescent="0.35">
      <c r="B131" s="23">
        <v>20260054</v>
      </c>
      <c r="C131" s="99" t="s">
        <v>851</v>
      </c>
      <c r="D131" s="23" t="s">
        <v>88</v>
      </c>
      <c r="E131" s="23" t="s">
        <v>402</v>
      </c>
      <c r="F131" s="162" t="s">
        <v>146</v>
      </c>
      <c r="G131" s="163" t="s">
        <v>376</v>
      </c>
      <c r="H131" s="164">
        <v>12</v>
      </c>
      <c r="I131" s="164">
        <v>0</v>
      </c>
      <c r="J131" s="125">
        <v>87755358</v>
      </c>
      <c r="K131" s="88" t="s">
        <v>398</v>
      </c>
      <c r="L131" s="162" t="s">
        <v>151</v>
      </c>
      <c r="M131" s="165" t="s">
        <v>401</v>
      </c>
      <c r="N131" s="23" t="s">
        <v>330</v>
      </c>
      <c r="O131" s="147" t="s">
        <v>889</v>
      </c>
      <c r="P131" s="162" t="s">
        <v>161</v>
      </c>
      <c r="Q131" s="53" t="s">
        <v>580</v>
      </c>
      <c r="R131" s="165" t="s">
        <v>331</v>
      </c>
      <c r="S131" s="165" t="str">
        <f>MID(PAA[[#This Row],[Meta Proyecto de Inversión]],1,4)</f>
        <v>No a</v>
      </c>
      <c r="T131" s="165" t="str">
        <f>MID(PAA[[#This Row],[Meta Proyecto de Inversión]],6,2)</f>
        <v>li</v>
      </c>
      <c r="U131" s="166" t="str">
        <f>IFERROR(VLOOKUP(N131,TD!$B$50:$F$54,2,0)," ")</f>
        <v>NA</v>
      </c>
      <c r="V131" s="166" t="str">
        <f>IFERROR(VLOOKUP(N131,TD!$B$50:$F$54,3,0)," ")</f>
        <v>NA</v>
      </c>
      <c r="W131" s="166" t="str">
        <f>IFERROR(VLOOKUP(N131,TD!$B$50:$F$54,4,0)," ")</f>
        <v>NA</v>
      </c>
      <c r="X131" s="165" t="s">
        <v>335</v>
      </c>
      <c r="Y131" s="166" t="str">
        <f>IFERROR(VLOOKUP(X131,TD!$J$51:$K$64,2,0)," ")</f>
        <v>N/A</v>
      </c>
      <c r="Z131" s="167" t="str">
        <f>CONCATENATE(X131,"-",Y131)</f>
        <v>N/A-N/A</v>
      </c>
      <c r="AA131" s="165" t="s">
        <v>335</v>
      </c>
      <c r="AB131" s="166" t="str">
        <f>IFERROR(VLOOKUP(AA131,TD!$N$51:$O$66,2,0)," ")</f>
        <v>N/A</v>
      </c>
      <c r="AC131" s="167" t="str">
        <f>CONCATENATE(AA131,"_",AB131)</f>
        <v>N/A_N/A</v>
      </c>
      <c r="AD131" s="167" t="str">
        <f>CONCATENATE(Z131," ",AC131)</f>
        <v>N/A-N/A N/A_N/A</v>
      </c>
      <c r="AE131" s="166" t="str">
        <f>CONCATENATE(U131,V131,W131,X131,AA131)</f>
        <v>NANANAN/AN/A</v>
      </c>
      <c r="AF131" s="166" t="str">
        <f>IFERROR(VLOOKUP(AD131,TD!$J$66:$K$89,2,0)," ")</f>
        <v>N/A</v>
      </c>
      <c r="AG131" s="117" t="s">
        <v>343</v>
      </c>
      <c r="AH131" s="165" t="s">
        <v>194</v>
      </c>
      <c r="AI131" s="168" t="str">
        <f>CONCATENATE(PAA[[#This Row],[Id Interno]],"-",PAA[[#This Row],[tipo de Contrato (TH talento humano - B/S bienes y/o servicios)]],"-",S131,"-",T131,"-",PAA[[#This Row],[Objeto de la contratación]])</f>
        <v>20260054-BS-No a-li-Adición y prorróga al contrato No. 785 de 2024 cuyo objeto es "	Contratar soporte técnico en sitio para el mantenimiento preventivo y correctivo con suministro de repuestos para la infraestructura tecnológica y servicio de mantenimiento correctivo, adecuación e instalación de cableado estructurado de voz, datos y eléctrico con suministro de repuestos para todas las sedes de la UAE Cuerpo Oficial de Bomberos de Bogotá y SUPERCADES de Bogotá-TIC"</v>
      </c>
    </row>
    <row r="132" spans="2:35" ht="70" x14ac:dyDescent="0.35">
      <c r="B132" s="23">
        <v>20260055</v>
      </c>
      <c r="C132" s="99" t="s">
        <v>949</v>
      </c>
      <c r="D132" s="23" t="s">
        <v>88</v>
      </c>
      <c r="E132" s="23" t="s">
        <v>402</v>
      </c>
      <c r="F132" s="162" t="s">
        <v>143</v>
      </c>
      <c r="G132" s="163" t="s">
        <v>378</v>
      </c>
      <c r="H132" s="164">
        <v>12</v>
      </c>
      <c r="I132" s="164">
        <v>0</v>
      </c>
      <c r="J132" s="125">
        <v>100000000</v>
      </c>
      <c r="K132" s="88" t="s">
        <v>398</v>
      </c>
      <c r="L132" s="162" t="s">
        <v>151</v>
      </c>
      <c r="M132" s="165" t="s">
        <v>401</v>
      </c>
      <c r="N132" s="23" t="s">
        <v>330</v>
      </c>
      <c r="O132" s="147" t="s">
        <v>889</v>
      </c>
      <c r="P132" s="162" t="s">
        <v>161</v>
      </c>
      <c r="Q132" s="53" t="s">
        <v>581</v>
      </c>
      <c r="R132" s="165" t="s">
        <v>331</v>
      </c>
      <c r="S132" s="165" t="str">
        <f>MID(PAA[[#This Row],[Meta Proyecto de Inversión]],1,4)</f>
        <v>No a</v>
      </c>
      <c r="T132" s="165" t="str">
        <f>MID(PAA[[#This Row],[Meta Proyecto de Inversión]],6,2)</f>
        <v>li</v>
      </c>
      <c r="U132" s="166" t="str">
        <f>IFERROR(VLOOKUP(N132,TD!$B$50:$F$54,2,0)," ")</f>
        <v>NA</v>
      </c>
      <c r="V132" s="166" t="str">
        <f>IFERROR(VLOOKUP(N132,TD!$B$50:$F$54,3,0)," ")</f>
        <v>NA</v>
      </c>
      <c r="W132" s="166" t="str">
        <f>IFERROR(VLOOKUP(N132,TD!$B$50:$F$54,4,0)," ")</f>
        <v>NA</v>
      </c>
      <c r="X132" s="165" t="s">
        <v>335</v>
      </c>
      <c r="Y132" s="166" t="str">
        <f>IFERROR(VLOOKUP(X132,TD!$J$51:$K$64,2,0)," ")</f>
        <v>N/A</v>
      </c>
      <c r="Z132" s="167" t="str">
        <f>CONCATENATE(X132,"-",Y132)</f>
        <v>N/A-N/A</v>
      </c>
      <c r="AA132" s="165" t="s">
        <v>335</v>
      </c>
      <c r="AB132" s="166" t="str">
        <f>IFERROR(VLOOKUP(AA132,TD!$N$51:$O$66,2,0)," ")</f>
        <v>N/A</v>
      </c>
      <c r="AC132" s="167" t="str">
        <f>CONCATENATE(AA132,"_",AB132)</f>
        <v>N/A_N/A</v>
      </c>
      <c r="AD132" s="167" t="str">
        <f>CONCATENATE(Z132," ",AC132)</f>
        <v>N/A-N/A N/A_N/A</v>
      </c>
      <c r="AE132" s="166" t="str">
        <f>CONCATENATE(U132,V132,W132,X132,AA132)</f>
        <v>NANANAN/AN/A</v>
      </c>
      <c r="AF132" s="166" t="str">
        <f>IFERROR(VLOOKUP(AD132,TD!$J$66:$K$89,2,0)," ")</f>
        <v>N/A</v>
      </c>
      <c r="AG132" s="117" t="s">
        <v>332</v>
      </c>
      <c r="AH132" s="165" t="s">
        <v>194</v>
      </c>
      <c r="AI132" s="168" t="str">
        <f>CONCATENATE(PAA[[#This Row],[Id Interno]],"-",PAA[[#This Row],[tipo de Contrato (TH talento humano - B/S bienes y/o servicios)]],"-",S132,"-",T132,"-",PAA[[#This Row],[Objeto de la contratación]])</f>
        <v>20260055-BS-No a-li-Adición y prórroga del contrato No. 690 de 2025 cuyo objeto es "Contratar la modernización integral tecnológica, soporte y mantenimiento preventivo y correctivo con repuestos, para los sistemas de video vigilancia de la U.A.E. Cuerpo Oficial de Bomberos de Bogotá - TIC."</v>
      </c>
    </row>
    <row r="133" spans="2:35" ht="70" x14ac:dyDescent="0.35">
      <c r="B133" s="23">
        <v>20260056</v>
      </c>
      <c r="C133" s="99" t="s">
        <v>578</v>
      </c>
      <c r="D133" s="23" t="s">
        <v>92</v>
      </c>
      <c r="E133" s="23" t="s">
        <v>402</v>
      </c>
      <c r="F133" s="162" t="s">
        <v>138</v>
      </c>
      <c r="G133" s="163" t="s">
        <v>375</v>
      </c>
      <c r="H133" s="164">
        <v>12</v>
      </c>
      <c r="I133" s="164">
        <v>0</v>
      </c>
      <c r="J133" s="125">
        <v>785000</v>
      </c>
      <c r="K133" s="88" t="s">
        <v>398</v>
      </c>
      <c r="L133" s="162" t="s">
        <v>151</v>
      </c>
      <c r="M133" s="165" t="s">
        <v>401</v>
      </c>
      <c r="N133" s="23" t="s">
        <v>330</v>
      </c>
      <c r="O133" s="147" t="s">
        <v>889</v>
      </c>
      <c r="P133" s="162" t="s">
        <v>161</v>
      </c>
      <c r="Q133" s="53">
        <v>43233205</v>
      </c>
      <c r="R133" s="165" t="s">
        <v>331</v>
      </c>
      <c r="S133" s="165" t="str">
        <f>MID(PAA[[#This Row],[Meta Proyecto de Inversión]],1,4)</f>
        <v>No a</v>
      </c>
      <c r="T133" s="165" t="str">
        <f>MID(PAA[[#This Row],[Meta Proyecto de Inversión]],6,2)</f>
        <v>li</v>
      </c>
      <c r="U133" s="166" t="str">
        <f>IFERROR(VLOOKUP(N133,TD!$B$50:$F$54,2,0)," ")</f>
        <v>NA</v>
      </c>
      <c r="V133" s="166" t="str">
        <f>IFERROR(VLOOKUP(N133,TD!$B$50:$F$54,3,0)," ")</f>
        <v>NA</v>
      </c>
      <c r="W133" s="166" t="str">
        <f>IFERROR(VLOOKUP(N133,TD!$B$50:$F$54,4,0)," ")</f>
        <v>NA</v>
      </c>
      <c r="X133" s="165" t="s">
        <v>335</v>
      </c>
      <c r="Y133" s="166" t="str">
        <f>IFERROR(VLOOKUP(X133,TD!$J$51:$K$64,2,0)," ")</f>
        <v>N/A</v>
      </c>
      <c r="Z133" s="167" t="str">
        <f>CONCATENATE(X133,"-",Y133)</f>
        <v>N/A-N/A</v>
      </c>
      <c r="AA133" s="165" t="s">
        <v>335</v>
      </c>
      <c r="AB133" s="166" t="str">
        <f>IFERROR(VLOOKUP(AA133,TD!$N$51:$O$66,2,0)," ")</f>
        <v>N/A</v>
      </c>
      <c r="AC133" s="167" t="str">
        <f>CONCATENATE(AA133,"_",AB133)</f>
        <v>N/A_N/A</v>
      </c>
      <c r="AD133" s="167" t="str">
        <f>CONCATENATE(Z133," ",AC133)</f>
        <v>N/A-N/A N/A_N/A</v>
      </c>
      <c r="AE133" s="166" t="str">
        <f>CONCATENATE(U133,V133,W133,X133,AA133)</f>
        <v>NANANAN/AN/A</v>
      </c>
      <c r="AF133" s="166" t="str">
        <f>IFERROR(VLOOKUP(AD133,TD!$J$66:$K$89,2,0)," ")</f>
        <v>N/A</v>
      </c>
      <c r="AG133" s="117" t="s">
        <v>332</v>
      </c>
      <c r="AH133" s="165" t="s">
        <v>193</v>
      </c>
      <c r="AI133" s="168" t="str">
        <f>CONCATENATE(PAA[[#This Row],[Id Interno]],"-",PAA[[#This Row],[tipo de Contrato (TH talento humano - B/S bienes y/o servicios)]],"-",S133,"-",T133,"-",PAA[[#This Row],[Objeto de la contratación]])</f>
        <v>20260056-BS-No a-li-Contratar la adquisición de firma digital (token) para la U.A.E. Cuerpo Oficial de Bomberos de Bogotá - TIC</v>
      </c>
    </row>
    <row r="134" spans="2:35" ht="98" x14ac:dyDescent="0.35">
      <c r="B134" s="23">
        <v>20260057</v>
      </c>
      <c r="C134" s="99" t="s">
        <v>796</v>
      </c>
      <c r="D134" s="23" t="s">
        <v>105</v>
      </c>
      <c r="E134" s="23" t="s">
        <v>363</v>
      </c>
      <c r="F134" s="162" t="s">
        <v>145</v>
      </c>
      <c r="G134" s="163" t="s">
        <v>373</v>
      </c>
      <c r="H134" s="164">
        <v>12</v>
      </c>
      <c r="I134" s="164">
        <v>0</v>
      </c>
      <c r="J134" s="125">
        <v>45042216</v>
      </c>
      <c r="K134" s="88" t="s">
        <v>398</v>
      </c>
      <c r="L134" s="162" t="s">
        <v>36</v>
      </c>
      <c r="M134" s="165" t="s">
        <v>468</v>
      </c>
      <c r="N134" s="23" t="s">
        <v>197</v>
      </c>
      <c r="O134" s="147" t="s">
        <v>889</v>
      </c>
      <c r="P134" s="162" t="s">
        <v>348</v>
      </c>
      <c r="Q134" s="53">
        <v>80111600</v>
      </c>
      <c r="R134" s="165" t="s">
        <v>200</v>
      </c>
      <c r="S134" s="165" t="str">
        <f>MID(PAA[[#This Row],[Meta Proyecto de Inversión]],1,4)</f>
        <v>8126</v>
      </c>
      <c r="T134" s="165" t="str">
        <f>MID(PAA[[#This Row],[Meta Proyecto de Inversión]],6,2)</f>
        <v>1-</v>
      </c>
      <c r="U134" s="166" t="str">
        <f>IFERROR(VLOOKUP(N134,TD!$B$50:$F$54,2,0)," ")</f>
        <v>O230117</v>
      </c>
      <c r="V134" s="166" t="str">
        <f>IFERROR(VLOOKUP(N134,TD!$B$50:$F$54,3,0)," ")</f>
        <v>4599</v>
      </c>
      <c r="W134" s="166">
        <f>IFERROR(VLOOKUP(N134,TD!$B$50:$F$54,4,0)," ")</f>
        <v>20240207</v>
      </c>
      <c r="X134" s="165" t="s">
        <v>182</v>
      </c>
      <c r="Y134" s="166" t="str">
        <f>IFERROR(VLOOKUP(X134,TD!$J$51:$K$64,2,0)," ")</f>
        <v>Servicios para la planeación y sistemas de gestión y comunicación estratégica</v>
      </c>
      <c r="Z134" s="167" t="str">
        <f>CONCATENATE(X134,"-",Y134)</f>
        <v>13-Servicios para la planeación y sistemas de gestión y comunicación estratégica</v>
      </c>
      <c r="AA134" s="165" t="s">
        <v>229</v>
      </c>
      <c r="AB134" s="166" t="str">
        <f>IFERROR(VLOOKUP(AA134,TD!$N$51:$O$66,2,0)," ")</f>
        <v>Servicio de asistencia técnica</v>
      </c>
      <c r="AC134" s="167" t="str">
        <f>CONCATENATE(AA134,"_",AB134)</f>
        <v>031_Servicio de asistencia técnica</v>
      </c>
      <c r="AD134" s="167" t="str">
        <f>CONCATENATE(Z134," ",AC134)</f>
        <v>13-Servicios para la planeación y sistemas de gestión y comunicación estratégica 031_Servicio de asistencia técnica</v>
      </c>
      <c r="AE134" s="166" t="str">
        <f>CONCATENATE(U134,V134,W134,X134,AA134)</f>
        <v>O23011745992024020713031</v>
      </c>
      <c r="AF134" s="166" t="str">
        <f>IFERROR(VLOOKUP(AD134,TD!$J$66:$K$89,2,0)," ")</f>
        <v>PM/0131/0113/45990310207</v>
      </c>
      <c r="AG134" s="117" t="s">
        <v>385</v>
      </c>
      <c r="AH134" s="165" t="s">
        <v>193</v>
      </c>
      <c r="AI134" s="168" t="str">
        <f>CONCATENATE(PAA[[#This Row],[Id Interno]],"-",PAA[[#This Row],[tipo de Contrato (TH talento humano - B/S bienes y/o servicios)]],"-",S134,"-",T134,"-",PAA[[#This Row],[Objeto de la contratación]])</f>
        <v>20260057-TH-8126-1--Prestar servicios de apoyo a la gestión como conductor para atender los requerimientos que se presenten en la Oficina Asesora de Planeación, así como los incidentes que puedan surgir en la Unidad Administrativa Especial Cuerpo Oficial de Bomberos de Bogotá.</v>
      </c>
    </row>
    <row r="135" spans="2:35" ht="84" x14ac:dyDescent="0.35">
      <c r="B135" s="23">
        <v>20260058</v>
      </c>
      <c r="C135" s="99" t="s">
        <v>582</v>
      </c>
      <c r="D135" s="23" t="s">
        <v>105</v>
      </c>
      <c r="E135" s="23" t="s">
        <v>363</v>
      </c>
      <c r="F135" s="162" t="s">
        <v>144</v>
      </c>
      <c r="G135" s="163" t="s">
        <v>373</v>
      </c>
      <c r="H135" s="164">
        <v>6</v>
      </c>
      <c r="I135" s="164">
        <v>0</v>
      </c>
      <c r="J135" s="125">
        <v>39000000</v>
      </c>
      <c r="K135" s="88" t="s">
        <v>398</v>
      </c>
      <c r="L135" s="162" t="s">
        <v>36</v>
      </c>
      <c r="M135" s="165" t="s">
        <v>468</v>
      </c>
      <c r="N135" s="23" t="s">
        <v>197</v>
      </c>
      <c r="O135" s="147" t="s">
        <v>889</v>
      </c>
      <c r="P135" s="162" t="s">
        <v>348</v>
      </c>
      <c r="Q135" s="53">
        <v>80111600</v>
      </c>
      <c r="R135" s="165" t="s">
        <v>201</v>
      </c>
      <c r="S135" s="165" t="str">
        <f>MID(PAA[[#This Row],[Meta Proyecto de Inversión]],1,4)</f>
        <v>8126</v>
      </c>
      <c r="T135" s="165" t="str">
        <f>MID(PAA[[#This Row],[Meta Proyecto de Inversión]],6,2)</f>
        <v>2-</v>
      </c>
      <c r="U135" s="166" t="str">
        <f>IFERROR(VLOOKUP(N135,TD!$B$50:$F$54,2,0)," ")</f>
        <v>O230117</v>
      </c>
      <c r="V135" s="166" t="str">
        <f>IFERROR(VLOOKUP(N135,TD!$B$50:$F$54,3,0)," ")</f>
        <v>4599</v>
      </c>
      <c r="W135" s="166">
        <f>IFERROR(VLOOKUP(N135,TD!$B$50:$F$54,4,0)," ")</f>
        <v>20240207</v>
      </c>
      <c r="X135" s="165" t="s">
        <v>182</v>
      </c>
      <c r="Y135" s="166" t="str">
        <f>IFERROR(VLOOKUP(X135,TD!$J$51:$K$64,2,0)," ")</f>
        <v>Servicios para la planeación y sistemas de gestión y comunicación estratégica</v>
      </c>
      <c r="Z135" s="167" t="str">
        <f>CONCATENATE(X135,"-",Y135)</f>
        <v>13-Servicios para la planeación y sistemas de gestión y comunicación estratégica</v>
      </c>
      <c r="AA135" s="165" t="s">
        <v>229</v>
      </c>
      <c r="AB135" s="166" t="str">
        <f>IFERROR(VLOOKUP(AA135,TD!$N$51:$O$66,2,0)," ")</f>
        <v>Servicio de asistencia técnica</v>
      </c>
      <c r="AC135" s="167" t="str">
        <f>CONCATENATE(AA135,"_",AB135)</f>
        <v>031_Servicio de asistencia técnica</v>
      </c>
      <c r="AD135" s="167" t="str">
        <f>CONCATENATE(Z135," ",AC135)</f>
        <v>13-Servicios para la planeación y sistemas de gestión y comunicación estratégica 031_Servicio de asistencia técnica</v>
      </c>
      <c r="AE135" s="166" t="str">
        <f>CONCATENATE(U135,V135,W135,X135,AA135)</f>
        <v>O23011745992024020713031</v>
      </c>
      <c r="AF135" s="166" t="str">
        <f>IFERROR(VLOOKUP(AD135,TD!$J$66:$K$89,2,0)," ")</f>
        <v>PM/0131/0113/45990310207</v>
      </c>
      <c r="AG135" s="117" t="s">
        <v>385</v>
      </c>
      <c r="AH135" s="165" t="s">
        <v>193</v>
      </c>
      <c r="AI135" s="168" t="str">
        <f>CONCATENATE(PAA[[#This Row],[Id Interno]],"-",PAA[[#This Row],[tipo de Contrato (TH talento humano - B/S bienes y/o servicios)]],"-",S135,"-",T135,"-",PAA[[#This Row],[Objeto de la contratación]])</f>
        <v>20260058-TH-8126-2--Prestar servicios profesionales a la Oficina Asesora de Planeación para acompañar la gestión y el desempeño del proceso de Servicio a la Ciudadanía, así como para articular el Modelo Distrital de Relacionamiento Integral con la Ciudadanía, en el marco del Modelo Integrado de Planeación y Gestión - MIPG.</v>
      </c>
    </row>
    <row r="136" spans="2:35" ht="70" x14ac:dyDescent="0.35">
      <c r="B136" s="23">
        <v>20260059</v>
      </c>
      <c r="C136" s="99" t="s">
        <v>797</v>
      </c>
      <c r="D136" s="23" t="s">
        <v>105</v>
      </c>
      <c r="E136" s="23" t="s">
        <v>363</v>
      </c>
      <c r="F136" s="162" t="s">
        <v>145</v>
      </c>
      <c r="G136" s="163" t="s">
        <v>373</v>
      </c>
      <c r="H136" s="164">
        <v>12</v>
      </c>
      <c r="I136" s="164">
        <v>0</v>
      </c>
      <c r="J136" s="125">
        <f>64612464-10722672</f>
        <v>53889792</v>
      </c>
      <c r="K136" s="88" t="s">
        <v>398</v>
      </c>
      <c r="L136" s="162" t="s">
        <v>36</v>
      </c>
      <c r="M136" s="165" t="s">
        <v>468</v>
      </c>
      <c r="N136" s="23" t="s">
        <v>197</v>
      </c>
      <c r="O136" s="147" t="s">
        <v>889</v>
      </c>
      <c r="P136" s="162" t="s">
        <v>348</v>
      </c>
      <c r="Q136" s="53">
        <v>80111600</v>
      </c>
      <c r="R136" s="165" t="s">
        <v>200</v>
      </c>
      <c r="S136" s="165" t="str">
        <f>MID(PAA[[#This Row],[Meta Proyecto de Inversión]],1,4)</f>
        <v>8126</v>
      </c>
      <c r="T136" s="165" t="str">
        <f>MID(PAA[[#This Row],[Meta Proyecto de Inversión]],6,2)</f>
        <v>1-</v>
      </c>
      <c r="U136" s="166" t="str">
        <f>IFERROR(VLOOKUP(N136,TD!$B$50:$F$54,2,0)," ")</f>
        <v>O230117</v>
      </c>
      <c r="V136" s="166" t="str">
        <f>IFERROR(VLOOKUP(N136,TD!$B$50:$F$54,3,0)," ")</f>
        <v>4599</v>
      </c>
      <c r="W136" s="166">
        <f>IFERROR(VLOOKUP(N136,TD!$B$50:$F$54,4,0)," ")</f>
        <v>20240207</v>
      </c>
      <c r="X136" s="165" t="s">
        <v>182</v>
      </c>
      <c r="Y136" s="166" t="str">
        <f>IFERROR(VLOOKUP(X136,TD!$J$51:$K$64,2,0)," ")</f>
        <v>Servicios para la planeación y sistemas de gestión y comunicación estratégica</v>
      </c>
      <c r="Z136" s="167" t="str">
        <f>CONCATENATE(X136,"-",Y136)</f>
        <v>13-Servicios para la planeación y sistemas de gestión y comunicación estratégica</v>
      </c>
      <c r="AA136" s="165" t="s">
        <v>229</v>
      </c>
      <c r="AB136" s="166" t="str">
        <f>IFERROR(VLOOKUP(AA136,TD!$N$51:$O$66,2,0)," ")</f>
        <v>Servicio de asistencia técnica</v>
      </c>
      <c r="AC136" s="167" t="str">
        <f>CONCATENATE(AA136,"_",AB136)</f>
        <v>031_Servicio de asistencia técnica</v>
      </c>
      <c r="AD136" s="167" t="str">
        <f>CONCATENATE(Z136," ",AC136)</f>
        <v>13-Servicios para la planeación y sistemas de gestión y comunicación estratégica 031_Servicio de asistencia técnica</v>
      </c>
      <c r="AE136" s="166" t="str">
        <f>CONCATENATE(U136,V136,W136,X136,AA136)</f>
        <v>O23011745992024020713031</v>
      </c>
      <c r="AF136" s="166" t="str">
        <f>IFERROR(VLOOKUP(AD136,TD!$J$66:$K$89,2,0)," ")</f>
        <v>PM/0131/0113/45990310207</v>
      </c>
      <c r="AG136" s="117" t="s">
        <v>385</v>
      </c>
      <c r="AH136" s="165" t="s">
        <v>193</v>
      </c>
      <c r="AI136" s="168" t="str">
        <f>CONCATENATE(PAA[[#This Row],[Id Interno]],"-",PAA[[#This Row],[tipo de Contrato (TH talento humano - B/S bienes y/o servicios)]],"-",S136,"-",T136,"-",PAA[[#This Row],[Objeto de la contratación]])</f>
        <v>20260059-TH-8126-1--Prestar servicios de apoyo a la gestión administrativa, orientados al control, organización y seguimiento de la documentación institucional, en cumplimiento de las políticas de planeación y de los lineamientos establecidos en el Modelo Integrado de Planeación y Gestión - MIPG.</v>
      </c>
    </row>
    <row r="137" spans="2:35" ht="126" x14ac:dyDescent="0.35">
      <c r="B137" s="23">
        <v>20260060</v>
      </c>
      <c r="C137" s="99" t="s">
        <v>798</v>
      </c>
      <c r="D137" s="23" t="s">
        <v>105</v>
      </c>
      <c r="E137" s="23" t="s">
        <v>363</v>
      </c>
      <c r="F137" s="162" t="s">
        <v>144</v>
      </c>
      <c r="G137" s="163" t="s">
        <v>373</v>
      </c>
      <c r="H137" s="164">
        <v>11</v>
      </c>
      <c r="I137" s="164">
        <v>0</v>
      </c>
      <c r="J137" s="125">
        <f>114000000-4000000</f>
        <v>110000000</v>
      </c>
      <c r="K137" s="88" t="s">
        <v>398</v>
      </c>
      <c r="L137" s="162" t="s">
        <v>36</v>
      </c>
      <c r="M137" s="165" t="s">
        <v>468</v>
      </c>
      <c r="N137" s="23" t="s">
        <v>197</v>
      </c>
      <c r="O137" s="147" t="s">
        <v>889</v>
      </c>
      <c r="P137" s="162" t="s">
        <v>348</v>
      </c>
      <c r="Q137" s="53">
        <v>80111600</v>
      </c>
      <c r="R137" s="165" t="s">
        <v>200</v>
      </c>
      <c r="S137" s="165" t="str">
        <f>MID(PAA[[#This Row],[Meta Proyecto de Inversión]],1,4)</f>
        <v>8126</v>
      </c>
      <c r="T137" s="165" t="str">
        <f>MID(PAA[[#This Row],[Meta Proyecto de Inversión]],6,2)</f>
        <v>1-</v>
      </c>
      <c r="U137" s="166" t="str">
        <f>IFERROR(VLOOKUP(N137,TD!$B$50:$F$54,2,0)," ")</f>
        <v>O230117</v>
      </c>
      <c r="V137" s="166" t="str">
        <f>IFERROR(VLOOKUP(N137,TD!$B$50:$F$54,3,0)," ")</f>
        <v>4599</v>
      </c>
      <c r="W137" s="166">
        <f>IFERROR(VLOOKUP(N137,TD!$B$50:$F$54,4,0)," ")</f>
        <v>20240207</v>
      </c>
      <c r="X137" s="165" t="s">
        <v>182</v>
      </c>
      <c r="Y137" s="166" t="str">
        <f>IFERROR(VLOOKUP(X137,TD!$J$51:$K$64,2,0)," ")</f>
        <v>Servicios para la planeación y sistemas de gestión y comunicación estratégica</v>
      </c>
      <c r="Z137" s="167" t="str">
        <f>CONCATENATE(X137,"-",Y137)</f>
        <v>13-Servicios para la planeación y sistemas de gestión y comunicación estratégica</v>
      </c>
      <c r="AA137" s="165" t="s">
        <v>229</v>
      </c>
      <c r="AB137" s="166" t="str">
        <f>IFERROR(VLOOKUP(AA137,TD!$N$51:$O$66,2,0)," ")</f>
        <v>Servicio de asistencia técnica</v>
      </c>
      <c r="AC137" s="167" t="str">
        <f>CONCATENATE(AA137,"_",AB137)</f>
        <v>031_Servicio de asistencia técnica</v>
      </c>
      <c r="AD137" s="167" t="str">
        <f>CONCATENATE(Z137," ",AC137)</f>
        <v>13-Servicios para la planeación y sistemas de gestión y comunicación estratégica 031_Servicio de asistencia técnica</v>
      </c>
      <c r="AE137" s="166" t="str">
        <f>CONCATENATE(U137,V137,W137,X137,AA137)</f>
        <v>O23011745992024020713031</v>
      </c>
      <c r="AF137" s="166" t="str">
        <f>IFERROR(VLOOKUP(AD137,TD!$J$66:$K$89,2,0)," ")</f>
        <v>PM/0131/0113/45990310207</v>
      </c>
      <c r="AG137" s="117" t="s">
        <v>385</v>
      </c>
      <c r="AH137" s="165" t="s">
        <v>193</v>
      </c>
      <c r="AI137" s="168" t="str">
        <f>CONCATENATE(PAA[[#This Row],[Id Interno]],"-",PAA[[#This Row],[tipo de Contrato (TH talento humano - B/S bienes y/o servicios)]],"-",S137,"-",T137,"-",PAA[[#This Row],[Objeto de la contratación]])</f>
        <v>20260060-TH-8126-1--Prestar servicios profesionales para la gestión, formulación, actualización y seguimiento de los proyectos de inversión asignados, en el marco de la política de Gestión Presupuestal y Eficiencia del Gasto Público del Modelo Integrado de Planeación y Gestión - MIPG.</v>
      </c>
    </row>
    <row r="138" spans="2:35" ht="70" x14ac:dyDescent="0.35">
      <c r="B138" s="23">
        <v>20260061</v>
      </c>
      <c r="C138" s="99" t="s">
        <v>799</v>
      </c>
      <c r="D138" s="23" t="s">
        <v>105</v>
      </c>
      <c r="E138" s="23" t="s">
        <v>363</v>
      </c>
      <c r="F138" s="162" t="s">
        <v>144</v>
      </c>
      <c r="G138" s="163" t="s">
        <v>373</v>
      </c>
      <c r="H138" s="164">
        <v>6</v>
      </c>
      <c r="I138" s="164">
        <v>0</v>
      </c>
      <c r="J138" s="125">
        <v>42000000</v>
      </c>
      <c r="K138" s="88" t="s">
        <v>398</v>
      </c>
      <c r="L138" s="162" t="s">
        <v>36</v>
      </c>
      <c r="M138" s="165" t="s">
        <v>468</v>
      </c>
      <c r="N138" s="23" t="s">
        <v>197</v>
      </c>
      <c r="O138" s="147" t="s">
        <v>889</v>
      </c>
      <c r="P138" s="162" t="s">
        <v>348</v>
      </c>
      <c r="Q138" s="53">
        <v>80111600</v>
      </c>
      <c r="R138" s="165" t="s">
        <v>200</v>
      </c>
      <c r="S138" s="165" t="str">
        <f>MID(PAA[[#This Row],[Meta Proyecto de Inversión]],1,4)</f>
        <v>8126</v>
      </c>
      <c r="T138" s="165" t="str">
        <f>MID(PAA[[#This Row],[Meta Proyecto de Inversión]],6,2)</f>
        <v>1-</v>
      </c>
      <c r="U138" s="166" t="str">
        <f>IFERROR(VLOOKUP(N138,TD!$B$50:$F$54,2,0)," ")</f>
        <v>O230117</v>
      </c>
      <c r="V138" s="166" t="str">
        <f>IFERROR(VLOOKUP(N138,TD!$B$50:$F$54,3,0)," ")</f>
        <v>4599</v>
      </c>
      <c r="W138" s="166">
        <f>IFERROR(VLOOKUP(N138,TD!$B$50:$F$54,4,0)," ")</f>
        <v>20240207</v>
      </c>
      <c r="X138" s="165" t="s">
        <v>182</v>
      </c>
      <c r="Y138" s="166" t="str">
        <f>IFERROR(VLOOKUP(X138,TD!$J$51:$K$64,2,0)," ")</f>
        <v>Servicios para la planeación y sistemas de gestión y comunicación estratégica</v>
      </c>
      <c r="Z138" s="167" t="str">
        <f>CONCATENATE(X138,"-",Y138)</f>
        <v>13-Servicios para la planeación y sistemas de gestión y comunicación estratégica</v>
      </c>
      <c r="AA138" s="165" t="s">
        <v>229</v>
      </c>
      <c r="AB138" s="166" t="str">
        <f>IFERROR(VLOOKUP(AA138,TD!$N$51:$O$66,2,0)," ")</f>
        <v>Servicio de asistencia técnica</v>
      </c>
      <c r="AC138" s="167" t="str">
        <f>CONCATENATE(AA138,"_",AB138)</f>
        <v>031_Servicio de asistencia técnica</v>
      </c>
      <c r="AD138" s="167" t="str">
        <f>CONCATENATE(Z138," ",AC138)</f>
        <v>13-Servicios para la planeación y sistemas de gestión y comunicación estratégica 031_Servicio de asistencia técnica</v>
      </c>
      <c r="AE138" s="166" t="str">
        <f>CONCATENATE(U138,V138,W138,X138,AA138)</f>
        <v>O23011745992024020713031</v>
      </c>
      <c r="AF138" s="166" t="str">
        <f>IFERROR(VLOOKUP(AD138,TD!$J$66:$K$89,2,0)," ")</f>
        <v>PM/0131/0113/45990310207</v>
      </c>
      <c r="AG138" s="117" t="s">
        <v>385</v>
      </c>
      <c r="AH138" s="165" t="s">
        <v>193</v>
      </c>
      <c r="AI138" s="168" t="str">
        <f>CONCATENATE(PAA[[#This Row],[Id Interno]],"-",PAA[[#This Row],[tipo de Contrato (TH talento humano - B/S bienes y/o servicios)]],"-",S138,"-",T138,"-",PAA[[#This Row],[Objeto de la contratación]])</f>
        <v>20260061-TH-8126-1--Prestar servicios profesionales a la Oficina Asesora de Planeación para acompañar la gestión y el desempeño del proceso de Gestión Jurídica, mediante el seguimiento, monitoreo, control y fortalecimiento organizacional. Asimismo, apoyar la implementación de la política de Gestión del Conocimiento y la Innovación, en el marco del Modelo Integrado de Planeación y Gestión - MIPG.</v>
      </c>
    </row>
    <row r="139" spans="2:35" ht="84" x14ac:dyDescent="0.35">
      <c r="B139" s="23">
        <v>20260062</v>
      </c>
      <c r="C139" s="99" t="s">
        <v>800</v>
      </c>
      <c r="D139" s="23" t="s">
        <v>105</v>
      </c>
      <c r="E139" s="23" t="s">
        <v>363</v>
      </c>
      <c r="F139" s="162" t="s">
        <v>144</v>
      </c>
      <c r="G139" s="163" t="s">
        <v>373</v>
      </c>
      <c r="H139" s="164">
        <v>12</v>
      </c>
      <c r="I139" s="164">
        <v>0</v>
      </c>
      <c r="J139" s="125">
        <v>96000000</v>
      </c>
      <c r="K139" s="88" t="s">
        <v>398</v>
      </c>
      <c r="L139" s="162" t="s">
        <v>36</v>
      </c>
      <c r="M139" s="165" t="s">
        <v>468</v>
      </c>
      <c r="N139" s="23" t="s">
        <v>197</v>
      </c>
      <c r="O139" s="147" t="s">
        <v>889</v>
      </c>
      <c r="P139" s="162" t="s">
        <v>348</v>
      </c>
      <c r="Q139" s="53">
        <v>80111600</v>
      </c>
      <c r="R139" s="165" t="s">
        <v>200</v>
      </c>
      <c r="S139" s="165" t="str">
        <f>MID(PAA[[#This Row],[Meta Proyecto de Inversión]],1,4)</f>
        <v>8126</v>
      </c>
      <c r="T139" s="165" t="str">
        <f>MID(PAA[[#This Row],[Meta Proyecto de Inversión]],6,2)</f>
        <v>1-</v>
      </c>
      <c r="U139" s="166" t="str">
        <f>IFERROR(VLOOKUP(N139,TD!$B$50:$F$54,2,0)," ")</f>
        <v>O230117</v>
      </c>
      <c r="V139" s="166" t="str">
        <f>IFERROR(VLOOKUP(N139,TD!$B$50:$F$54,3,0)," ")</f>
        <v>4599</v>
      </c>
      <c r="W139" s="166">
        <f>IFERROR(VLOOKUP(N139,TD!$B$50:$F$54,4,0)," ")</f>
        <v>20240207</v>
      </c>
      <c r="X139" s="165" t="s">
        <v>182</v>
      </c>
      <c r="Y139" s="166" t="str">
        <f>IFERROR(VLOOKUP(X139,TD!$J$51:$K$64,2,0)," ")</f>
        <v>Servicios para la planeación y sistemas de gestión y comunicación estratégica</v>
      </c>
      <c r="Z139" s="167" t="str">
        <f>CONCATENATE(X139,"-",Y139)</f>
        <v>13-Servicios para la planeación y sistemas de gestión y comunicación estratégica</v>
      </c>
      <c r="AA139" s="165" t="s">
        <v>229</v>
      </c>
      <c r="AB139" s="166" t="str">
        <f>IFERROR(VLOOKUP(AA139,TD!$N$51:$O$66,2,0)," ")</f>
        <v>Servicio de asistencia técnica</v>
      </c>
      <c r="AC139" s="167" t="str">
        <f>CONCATENATE(AA139,"_",AB139)</f>
        <v>031_Servicio de asistencia técnica</v>
      </c>
      <c r="AD139" s="167" t="str">
        <f>CONCATENATE(Z139," ",AC139)</f>
        <v>13-Servicios para la planeación y sistemas de gestión y comunicación estratégica 031_Servicio de asistencia técnica</v>
      </c>
      <c r="AE139" s="166" t="str">
        <f>CONCATENATE(U139,V139,W139,X139,AA139)</f>
        <v>O23011745992024020713031</v>
      </c>
      <c r="AF139" s="166" t="str">
        <f>IFERROR(VLOOKUP(AD139,TD!$J$66:$K$89,2,0)," ")</f>
        <v>PM/0131/0113/45990310207</v>
      </c>
      <c r="AG139" s="117" t="s">
        <v>385</v>
      </c>
      <c r="AH139" s="165" t="s">
        <v>193</v>
      </c>
      <c r="AI139" s="168" t="str">
        <f>CONCATENATE(PAA[[#This Row],[Id Interno]],"-",PAA[[#This Row],[tipo de Contrato (TH talento humano - B/S bienes y/o servicios)]],"-",S139,"-",T139,"-",PAA[[#This Row],[Objeto de la contratación]])</f>
        <v>20260062-TH-8126-1--Prestar servicios profesionales para desarrollar las actividades relacionadas con la formulación, actualización y seguimiento de los proyectos de inversión asignados, así como la consolidación y reporte de los indicadores PMR, en el marco de la política de Gestión Presupuestal y Eficiencia del Gasto Público del Modelo Integrado de Planeación y Gestión - MIPG.</v>
      </c>
    </row>
    <row r="140" spans="2:35" ht="70" x14ac:dyDescent="0.35">
      <c r="B140" s="23">
        <v>20260063</v>
      </c>
      <c r="C140" s="99" t="s">
        <v>801</v>
      </c>
      <c r="D140" s="23" t="s">
        <v>105</v>
      </c>
      <c r="E140" s="23" t="s">
        <v>363</v>
      </c>
      <c r="F140" s="162" t="s">
        <v>144</v>
      </c>
      <c r="G140" s="163" t="s">
        <v>373</v>
      </c>
      <c r="H140" s="164">
        <v>12</v>
      </c>
      <c r="I140" s="164">
        <v>0</v>
      </c>
      <c r="J140" s="125">
        <v>108000000</v>
      </c>
      <c r="K140" s="88" t="s">
        <v>398</v>
      </c>
      <c r="L140" s="162" t="s">
        <v>36</v>
      </c>
      <c r="M140" s="165" t="s">
        <v>468</v>
      </c>
      <c r="N140" s="23" t="s">
        <v>197</v>
      </c>
      <c r="O140" s="147" t="s">
        <v>889</v>
      </c>
      <c r="P140" s="162" t="s">
        <v>348</v>
      </c>
      <c r="Q140" s="53">
        <v>80111600</v>
      </c>
      <c r="R140" s="165" t="s">
        <v>200</v>
      </c>
      <c r="S140" s="165" t="str">
        <f>MID(PAA[[#This Row],[Meta Proyecto de Inversión]],1,4)</f>
        <v>8126</v>
      </c>
      <c r="T140" s="165" t="str">
        <f>MID(PAA[[#This Row],[Meta Proyecto de Inversión]],6,2)</f>
        <v>1-</v>
      </c>
      <c r="U140" s="166" t="str">
        <f>IFERROR(VLOOKUP(N140,TD!$B$50:$F$54,2,0)," ")</f>
        <v>O230117</v>
      </c>
      <c r="V140" s="166" t="str">
        <f>IFERROR(VLOOKUP(N140,TD!$B$50:$F$54,3,0)," ")</f>
        <v>4599</v>
      </c>
      <c r="W140" s="166">
        <f>IFERROR(VLOOKUP(N140,TD!$B$50:$F$54,4,0)," ")</f>
        <v>20240207</v>
      </c>
      <c r="X140" s="165" t="s">
        <v>182</v>
      </c>
      <c r="Y140" s="166" t="str">
        <f>IFERROR(VLOOKUP(X140,TD!$J$51:$K$64,2,0)," ")</f>
        <v>Servicios para la planeación y sistemas de gestión y comunicación estratégica</v>
      </c>
      <c r="Z140" s="167" t="str">
        <f>CONCATENATE(X140,"-",Y140)</f>
        <v>13-Servicios para la planeación y sistemas de gestión y comunicación estratégica</v>
      </c>
      <c r="AA140" s="165" t="s">
        <v>230</v>
      </c>
      <c r="AB140" s="166" t="str">
        <f>IFERROR(VLOOKUP(AA140,TD!$N$51:$O$66,2,0)," ")</f>
        <v>Servicio de Implementación Sistemas de Gestión</v>
      </c>
      <c r="AC140" s="167" t="str">
        <f>CONCATENATE(AA140,"_",AB140)</f>
        <v>023_Servicio de Implementación Sistemas de Gestión</v>
      </c>
      <c r="AD140" s="167" t="str">
        <f>CONCATENATE(Z140," ",AC140)</f>
        <v>13-Servicios para la planeación y sistemas de gestión y comunicación estratégica 023_Servicio de Implementación Sistemas de Gestión</v>
      </c>
      <c r="AE140" s="166" t="str">
        <f>CONCATENATE(U140,V140,W140,X140,AA140)</f>
        <v>O23011745992024020713023</v>
      </c>
      <c r="AF140" s="166" t="str">
        <f>IFERROR(VLOOKUP(AD140,TD!$J$66:$K$89,2,0)," ")</f>
        <v>PM/0131/0113/45990230207</v>
      </c>
      <c r="AG140" s="117" t="s">
        <v>385</v>
      </c>
      <c r="AH140" s="165" t="s">
        <v>193</v>
      </c>
      <c r="AI140" s="168" t="str">
        <f>CONCATENATE(PAA[[#This Row],[Id Interno]],"-",PAA[[#This Row],[tipo de Contrato (TH talento humano - B/S bienes y/o servicios)]],"-",S140,"-",T140,"-",PAA[[#This Row],[Objeto de la contratación]])</f>
        <v>20260063-TH-8126-1--Prestar servicios profesionales a la Oficina Asesora de Planeación para fortalecer el proceso de Gestión Estratégica y el desarrollo organizacional, así como la articulación y seguimiento de las políticas públicas en las que participe la UAECOB, en el marco del Modelo Integrado de Planeación y Gestión - MIPG.</v>
      </c>
    </row>
    <row r="141" spans="2:35" ht="70" x14ac:dyDescent="0.35">
      <c r="B141" s="23">
        <v>20260064</v>
      </c>
      <c r="C141" s="99" t="s">
        <v>802</v>
      </c>
      <c r="D141" s="23" t="s">
        <v>105</v>
      </c>
      <c r="E141" s="23" t="s">
        <v>363</v>
      </c>
      <c r="F141" s="162" t="s">
        <v>144</v>
      </c>
      <c r="G141" s="163" t="s">
        <v>373</v>
      </c>
      <c r="H141" s="164">
        <v>12</v>
      </c>
      <c r="I141" s="164">
        <v>0</v>
      </c>
      <c r="J141" s="125">
        <v>90000000</v>
      </c>
      <c r="K141" s="88" t="s">
        <v>398</v>
      </c>
      <c r="L141" s="162" t="s">
        <v>36</v>
      </c>
      <c r="M141" s="165" t="s">
        <v>468</v>
      </c>
      <c r="N141" s="23" t="s">
        <v>197</v>
      </c>
      <c r="O141" s="147" t="s">
        <v>889</v>
      </c>
      <c r="P141" s="162" t="s">
        <v>348</v>
      </c>
      <c r="Q141" s="53">
        <v>80111600</v>
      </c>
      <c r="R141" s="165" t="s">
        <v>201</v>
      </c>
      <c r="S141" s="165" t="str">
        <f>MID(PAA[[#This Row],[Meta Proyecto de Inversión]],1,4)</f>
        <v>8126</v>
      </c>
      <c r="T141" s="165" t="str">
        <f>MID(PAA[[#This Row],[Meta Proyecto de Inversión]],6,2)</f>
        <v>2-</v>
      </c>
      <c r="U141" s="166" t="str">
        <f>IFERROR(VLOOKUP(N141,TD!$B$50:$F$54,2,0)," ")</f>
        <v>O230117</v>
      </c>
      <c r="V141" s="166" t="str">
        <f>IFERROR(VLOOKUP(N141,TD!$B$50:$F$54,3,0)," ")</f>
        <v>4599</v>
      </c>
      <c r="W141" s="166">
        <f>IFERROR(VLOOKUP(N141,TD!$B$50:$F$54,4,0)," ")</f>
        <v>20240207</v>
      </c>
      <c r="X141" s="165" t="s">
        <v>182</v>
      </c>
      <c r="Y141" s="166" t="str">
        <f>IFERROR(VLOOKUP(X141,TD!$J$51:$K$64,2,0)," ")</f>
        <v>Servicios para la planeación y sistemas de gestión y comunicación estratégica</v>
      </c>
      <c r="Z141" s="167" t="str">
        <f>CONCATENATE(X141,"-",Y141)</f>
        <v>13-Servicios para la planeación y sistemas de gestión y comunicación estratégica</v>
      </c>
      <c r="AA141" s="165" t="s">
        <v>230</v>
      </c>
      <c r="AB141" s="166" t="str">
        <f>IFERROR(VLOOKUP(AA141,TD!$N$51:$O$66,2,0)," ")</f>
        <v>Servicio de Implementación Sistemas de Gestión</v>
      </c>
      <c r="AC141" s="167" t="str">
        <f>CONCATENATE(AA141,"_",AB141)</f>
        <v>023_Servicio de Implementación Sistemas de Gestión</v>
      </c>
      <c r="AD141" s="167" t="str">
        <f>CONCATENATE(Z141," ",AC141)</f>
        <v>13-Servicios para la planeación y sistemas de gestión y comunicación estratégica 023_Servicio de Implementación Sistemas de Gestión</v>
      </c>
      <c r="AE141" s="166" t="str">
        <f>CONCATENATE(U141,V141,W141,X141,AA141)</f>
        <v>O23011745992024020713023</v>
      </c>
      <c r="AF141" s="166" t="str">
        <f>IFERROR(VLOOKUP(AD141,TD!$J$66:$K$89,2,0)," ")</f>
        <v>PM/0131/0113/45990230207</v>
      </c>
      <c r="AG141" s="117" t="s">
        <v>385</v>
      </c>
      <c r="AH141" s="165" t="s">
        <v>193</v>
      </c>
      <c r="AI141" s="168" t="str">
        <f>CONCATENATE(PAA[[#This Row],[Id Interno]],"-",PAA[[#This Row],[tipo de Contrato (TH talento humano - B/S bienes y/o servicios)]],"-",S141,"-",T141,"-",PAA[[#This Row],[Objeto de la contratación]])</f>
        <v>20260064-TH-8126-2--Prestar servicios profesionales a la Oficina Asesora de Planeación para acompañar la gestión del proceso de Gestión del Talento Humano y el fortalecimiento organizacional. Asimismo, apoyar el seguimiento de los índices de medición y evaluación que debe presentar la entidad, en el marco del sostenimiento y la mejora continua del Modelo Integrado de Planeación y Gestión - MIPG.</v>
      </c>
    </row>
    <row r="142" spans="2:35" ht="56" x14ac:dyDescent="0.35">
      <c r="B142" s="23">
        <v>20260065</v>
      </c>
      <c r="C142" s="99" t="s">
        <v>803</v>
      </c>
      <c r="D142" s="23" t="s">
        <v>105</v>
      </c>
      <c r="E142" s="23" t="s">
        <v>363</v>
      </c>
      <c r="F142" s="162" t="s">
        <v>144</v>
      </c>
      <c r="G142" s="163" t="s">
        <v>373</v>
      </c>
      <c r="H142" s="164">
        <v>8</v>
      </c>
      <c r="I142" s="164">
        <v>0</v>
      </c>
      <c r="J142" s="125">
        <v>33600000</v>
      </c>
      <c r="K142" s="88" t="s">
        <v>398</v>
      </c>
      <c r="L142" s="162" t="s">
        <v>36</v>
      </c>
      <c r="M142" s="165" t="s">
        <v>468</v>
      </c>
      <c r="N142" s="23" t="s">
        <v>197</v>
      </c>
      <c r="O142" s="147" t="s">
        <v>889</v>
      </c>
      <c r="P142" s="162" t="s">
        <v>348</v>
      </c>
      <c r="Q142" s="53">
        <v>80111600</v>
      </c>
      <c r="R142" s="165" t="s">
        <v>200</v>
      </c>
      <c r="S142" s="165" t="str">
        <f>MID(PAA[[#This Row],[Meta Proyecto de Inversión]],1,4)</f>
        <v>8126</v>
      </c>
      <c r="T142" s="165" t="str">
        <f>MID(PAA[[#This Row],[Meta Proyecto de Inversión]],6,2)</f>
        <v>1-</v>
      </c>
      <c r="U142" s="166" t="str">
        <f>IFERROR(VLOOKUP(N142,TD!$B$50:$F$54,2,0)," ")</f>
        <v>O230117</v>
      </c>
      <c r="V142" s="166" t="str">
        <f>IFERROR(VLOOKUP(N142,TD!$B$50:$F$54,3,0)," ")</f>
        <v>4599</v>
      </c>
      <c r="W142" s="166">
        <f>IFERROR(VLOOKUP(N142,TD!$B$50:$F$54,4,0)," ")</f>
        <v>20240207</v>
      </c>
      <c r="X142" s="165" t="s">
        <v>182</v>
      </c>
      <c r="Y142" s="166" t="str">
        <f>IFERROR(VLOOKUP(X142,TD!$J$51:$K$64,2,0)," ")</f>
        <v>Servicios para la planeación y sistemas de gestión y comunicación estratégica</v>
      </c>
      <c r="Z142" s="167" t="str">
        <f>CONCATENATE(X142,"-",Y142)</f>
        <v>13-Servicios para la planeación y sistemas de gestión y comunicación estratégica</v>
      </c>
      <c r="AA142" s="165" t="s">
        <v>229</v>
      </c>
      <c r="AB142" s="166" t="str">
        <f>IFERROR(VLOOKUP(AA142,TD!$N$51:$O$66,2,0)," ")</f>
        <v>Servicio de asistencia técnica</v>
      </c>
      <c r="AC142" s="167" t="str">
        <f>CONCATENATE(AA142,"_",AB142)</f>
        <v>031_Servicio de asistencia técnica</v>
      </c>
      <c r="AD142" s="167" t="str">
        <f>CONCATENATE(Z142," ",AC142)</f>
        <v>13-Servicios para la planeación y sistemas de gestión y comunicación estratégica 031_Servicio de asistencia técnica</v>
      </c>
      <c r="AE142" s="166" t="str">
        <f>CONCATENATE(U142,V142,W142,X142,AA142)</f>
        <v>O23011745992024020713031</v>
      </c>
      <c r="AF142" s="166" t="str">
        <f>IFERROR(VLOOKUP(AD142,TD!$J$66:$K$89,2,0)," ")</f>
        <v>PM/0131/0113/45990310207</v>
      </c>
      <c r="AG142" s="117" t="s">
        <v>385</v>
      </c>
      <c r="AH142" s="165" t="s">
        <v>193</v>
      </c>
      <c r="AI142" s="168" t="str">
        <f>CONCATENATE(PAA[[#This Row],[Id Interno]],"-",PAA[[#This Row],[tipo de Contrato (TH talento humano - B/S bienes y/o servicios)]],"-",S142,"-",T142,"-",PAA[[#This Row],[Objeto de la contratación]])</f>
        <v>20260065-TH-8126-1--Prestar servicios de apoyo a la gestión administrativa para la ejecución de actividades asistenciales, logísticas y de gestión documental, requeridas para la implementación del Sistema de Gestión de la Calidad en el marco del Modelo Integrado de Planeación y Gestión - MIPG.</v>
      </c>
    </row>
    <row r="143" spans="2:35" ht="84" x14ac:dyDescent="0.35">
      <c r="B143" s="23">
        <v>20260066</v>
      </c>
      <c r="C143" s="99" t="s">
        <v>804</v>
      </c>
      <c r="D143" s="23" t="s">
        <v>105</v>
      </c>
      <c r="E143" s="23" t="s">
        <v>363</v>
      </c>
      <c r="F143" s="162" t="s">
        <v>144</v>
      </c>
      <c r="G143" s="163" t="s">
        <v>373</v>
      </c>
      <c r="H143" s="164">
        <v>11</v>
      </c>
      <c r="I143" s="164">
        <v>0</v>
      </c>
      <c r="J143" s="125">
        <v>99000000</v>
      </c>
      <c r="K143" s="88" t="s">
        <v>398</v>
      </c>
      <c r="L143" s="162" t="s">
        <v>36</v>
      </c>
      <c r="M143" s="165" t="s">
        <v>468</v>
      </c>
      <c r="N143" s="23" t="s">
        <v>197</v>
      </c>
      <c r="O143" s="147" t="s">
        <v>889</v>
      </c>
      <c r="P143" s="162" t="s">
        <v>348</v>
      </c>
      <c r="Q143" s="53">
        <v>80111600</v>
      </c>
      <c r="R143" s="165" t="s">
        <v>200</v>
      </c>
      <c r="S143" s="165" t="str">
        <f>MID(PAA[[#This Row],[Meta Proyecto de Inversión]],1,4)</f>
        <v>8126</v>
      </c>
      <c r="T143" s="165" t="str">
        <f>MID(PAA[[#This Row],[Meta Proyecto de Inversión]],6,2)</f>
        <v>1-</v>
      </c>
      <c r="U143" s="166" t="str">
        <f>IFERROR(VLOOKUP(N143,TD!$B$50:$F$54,2,0)," ")</f>
        <v>O230117</v>
      </c>
      <c r="V143" s="166" t="str">
        <f>IFERROR(VLOOKUP(N143,TD!$B$50:$F$54,3,0)," ")</f>
        <v>4599</v>
      </c>
      <c r="W143" s="166">
        <f>IFERROR(VLOOKUP(N143,TD!$B$50:$F$54,4,0)," ")</f>
        <v>20240207</v>
      </c>
      <c r="X143" s="165" t="s">
        <v>182</v>
      </c>
      <c r="Y143" s="166" t="str">
        <f>IFERROR(VLOOKUP(X143,TD!$J$51:$K$64,2,0)," ")</f>
        <v>Servicios para la planeación y sistemas de gestión y comunicación estratégica</v>
      </c>
      <c r="Z143" s="167" t="str">
        <f>CONCATENATE(X143,"-",Y143)</f>
        <v>13-Servicios para la planeación y sistemas de gestión y comunicación estratégica</v>
      </c>
      <c r="AA143" s="165" t="s">
        <v>229</v>
      </c>
      <c r="AB143" s="166" t="str">
        <f>IFERROR(VLOOKUP(AA143,TD!$N$51:$O$66,2,0)," ")</f>
        <v>Servicio de asistencia técnica</v>
      </c>
      <c r="AC143" s="167" t="str">
        <f>CONCATENATE(AA143,"_",AB143)</f>
        <v>031_Servicio de asistencia técnica</v>
      </c>
      <c r="AD143" s="167" t="str">
        <f>CONCATENATE(Z143," ",AC143)</f>
        <v>13-Servicios para la planeación y sistemas de gestión y comunicación estratégica 031_Servicio de asistencia técnica</v>
      </c>
      <c r="AE143" s="166" t="str">
        <f>CONCATENATE(U143,V143,W143,X143,AA143)</f>
        <v>O23011745992024020713031</v>
      </c>
      <c r="AF143" s="166" t="str">
        <f>IFERROR(VLOOKUP(AD143,TD!$J$66:$K$89,2,0)," ")</f>
        <v>PM/0131/0113/45990310207</v>
      </c>
      <c r="AG143" s="117" t="s">
        <v>385</v>
      </c>
      <c r="AH143" s="165" t="s">
        <v>193</v>
      </c>
      <c r="AI143" s="168" t="str">
        <f>CONCATENATE(PAA[[#This Row],[Id Interno]],"-",PAA[[#This Row],[tipo de Contrato (TH talento humano - B/S bienes y/o servicios)]],"-",S143,"-",T143,"-",PAA[[#This Row],[Objeto de la contratación]])</f>
        <v>20260066-TH-8126-1--Prestar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v>
      </c>
    </row>
    <row r="144" spans="2:35" ht="84" x14ac:dyDescent="0.35">
      <c r="B144" s="23">
        <v>20260067</v>
      </c>
      <c r="C144" s="99" t="s">
        <v>805</v>
      </c>
      <c r="D144" s="23" t="s">
        <v>105</v>
      </c>
      <c r="E144" s="23" t="s">
        <v>363</v>
      </c>
      <c r="F144" s="162" t="s">
        <v>144</v>
      </c>
      <c r="G144" s="163" t="s">
        <v>373</v>
      </c>
      <c r="H144" s="164">
        <v>11</v>
      </c>
      <c r="I144" s="164">
        <v>0</v>
      </c>
      <c r="J144" s="125">
        <v>88000000</v>
      </c>
      <c r="K144" s="88" t="s">
        <v>398</v>
      </c>
      <c r="L144" s="162" t="s">
        <v>36</v>
      </c>
      <c r="M144" s="165" t="s">
        <v>468</v>
      </c>
      <c r="N144" s="23" t="s">
        <v>197</v>
      </c>
      <c r="O144" s="147" t="s">
        <v>889</v>
      </c>
      <c r="P144" s="162" t="s">
        <v>348</v>
      </c>
      <c r="Q144" s="53">
        <v>80111600</v>
      </c>
      <c r="R144" s="165" t="s">
        <v>200</v>
      </c>
      <c r="S144" s="165" t="str">
        <f>MID(PAA[[#This Row],[Meta Proyecto de Inversión]],1,4)</f>
        <v>8126</v>
      </c>
      <c r="T144" s="165" t="str">
        <f>MID(PAA[[#This Row],[Meta Proyecto de Inversión]],6,2)</f>
        <v>1-</v>
      </c>
      <c r="U144" s="166" t="str">
        <f>IFERROR(VLOOKUP(N144,TD!$B$50:$F$54,2,0)," ")</f>
        <v>O230117</v>
      </c>
      <c r="V144" s="166" t="str">
        <f>IFERROR(VLOOKUP(N144,TD!$B$50:$F$54,3,0)," ")</f>
        <v>4599</v>
      </c>
      <c r="W144" s="166">
        <f>IFERROR(VLOOKUP(N144,TD!$B$50:$F$54,4,0)," ")</f>
        <v>20240207</v>
      </c>
      <c r="X144" s="165" t="s">
        <v>182</v>
      </c>
      <c r="Y144" s="166" t="str">
        <f>IFERROR(VLOOKUP(X144,TD!$J$51:$K$64,2,0)," ")</f>
        <v>Servicios para la planeación y sistemas de gestión y comunicación estratégica</v>
      </c>
      <c r="Z144" s="167" t="str">
        <f>CONCATENATE(X144,"-",Y144)</f>
        <v>13-Servicios para la planeación y sistemas de gestión y comunicación estratégica</v>
      </c>
      <c r="AA144" s="165" t="s">
        <v>229</v>
      </c>
      <c r="AB144" s="166" t="str">
        <f>IFERROR(VLOOKUP(AA144,TD!$N$51:$O$66,2,0)," ")</f>
        <v>Servicio de asistencia técnica</v>
      </c>
      <c r="AC144" s="167" t="str">
        <f>CONCATENATE(AA144,"_",AB144)</f>
        <v>031_Servicio de asistencia técnica</v>
      </c>
      <c r="AD144" s="167" t="str">
        <f>CONCATENATE(Z144," ",AC144)</f>
        <v>13-Servicios para la planeación y sistemas de gestión y comunicación estratégica 031_Servicio de asistencia técnica</v>
      </c>
      <c r="AE144" s="166" t="str">
        <f>CONCATENATE(U144,V144,W144,X144,AA144)</f>
        <v>O23011745992024020713031</v>
      </c>
      <c r="AF144" s="166" t="str">
        <f>IFERROR(VLOOKUP(AD144,TD!$J$66:$K$89,2,0)," ")</f>
        <v>PM/0131/0113/45990310207</v>
      </c>
      <c r="AG144" s="117" t="s">
        <v>385</v>
      </c>
      <c r="AH144" s="165" t="s">
        <v>193</v>
      </c>
      <c r="AI144" s="168" t="str">
        <f>CONCATENATE(PAA[[#This Row],[Id Interno]],"-",PAA[[#This Row],[tipo de Contrato (TH talento humano - B/S bienes y/o servicios)]],"-",S144,"-",T144,"-",PAA[[#This Row],[Objeto de la contratación]])</f>
        <v>20260067-TH-8126-1--Prestar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v>
      </c>
    </row>
    <row r="145" spans="2:35" ht="70" x14ac:dyDescent="0.35">
      <c r="B145" s="23">
        <v>20260068</v>
      </c>
      <c r="C145" s="99" t="s">
        <v>806</v>
      </c>
      <c r="D145" s="23" t="s">
        <v>105</v>
      </c>
      <c r="E145" s="23" t="s">
        <v>363</v>
      </c>
      <c r="F145" s="162" t="s">
        <v>144</v>
      </c>
      <c r="G145" s="163" t="s">
        <v>373</v>
      </c>
      <c r="H145" s="164">
        <v>6</v>
      </c>
      <c r="I145" s="164">
        <v>0</v>
      </c>
      <c r="J145" s="125">
        <v>42000000</v>
      </c>
      <c r="K145" s="88" t="s">
        <v>398</v>
      </c>
      <c r="L145" s="162" t="s">
        <v>36</v>
      </c>
      <c r="M145" s="165" t="s">
        <v>468</v>
      </c>
      <c r="N145" s="23" t="s">
        <v>197</v>
      </c>
      <c r="O145" s="147" t="s">
        <v>889</v>
      </c>
      <c r="P145" s="162" t="s">
        <v>348</v>
      </c>
      <c r="Q145" s="53">
        <v>80111600</v>
      </c>
      <c r="R145" s="165" t="s">
        <v>200</v>
      </c>
      <c r="S145" s="165" t="str">
        <f>MID(PAA[[#This Row],[Meta Proyecto de Inversión]],1,4)</f>
        <v>8126</v>
      </c>
      <c r="T145" s="165" t="str">
        <f>MID(PAA[[#This Row],[Meta Proyecto de Inversión]],6,2)</f>
        <v>1-</v>
      </c>
      <c r="U145" s="166" t="str">
        <f>IFERROR(VLOOKUP(N145,TD!$B$50:$F$54,2,0)," ")</f>
        <v>O230117</v>
      </c>
      <c r="V145" s="166" t="str">
        <f>IFERROR(VLOOKUP(N145,TD!$B$50:$F$54,3,0)," ")</f>
        <v>4599</v>
      </c>
      <c r="W145" s="166">
        <f>IFERROR(VLOOKUP(N145,TD!$B$50:$F$54,4,0)," ")</f>
        <v>20240207</v>
      </c>
      <c r="X145" s="165" t="s">
        <v>182</v>
      </c>
      <c r="Y145" s="166" t="str">
        <f>IFERROR(VLOOKUP(X145,TD!$J$51:$K$64,2,0)," ")</f>
        <v>Servicios para la planeación y sistemas de gestión y comunicación estratégica</v>
      </c>
      <c r="Z145" s="167" t="str">
        <f>CONCATENATE(X145,"-",Y145)</f>
        <v>13-Servicios para la planeación y sistemas de gestión y comunicación estratégica</v>
      </c>
      <c r="AA145" s="165" t="s">
        <v>229</v>
      </c>
      <c r="AB145" s="166" t="str">
        <f>IFERROR(VLOOKUP(AA145,TD!$N$51:$O$66,2,0)," ")</f>
        <v>Servicio de asistencia técnica</v>
      </c>
      <c r="AC145" s="167" t="str">
        <f>CONCATENATE(AA145,"_",AB145)</f>
        <v>031_Servicio de asistencia técnica</v>
      </c>
      <c r="AD145" s="167" t="str">
        <f>CONCATENATE(Z145," ",AC145)</f>
        <v>13-Servicios para la planeación y sistemas de gestión y comunicación estratégica 031_Servicio de asistencia técnica</v>
      </c>
      <c r="AE145" s="166" t="str">
        <f>CONCATENATE(U145,V145,W145,X145,AA145)</f>
        <v>O23011745992024020713031</v>
      </c>
      <c r="AF145" s="166" t="str">
        <f>IFERROR(VLOOKUP(AD145,TD!$J$66:$K$89,2,0)," ")</f>
        <v>PM/0131/0113/45990310207</v>
      </c>
      <c r="AG145" s="117" t="s">
        <v>385</v>
      </c>
      <c r="AH145" s="165" t="s">
        <v>193</v>
      </c>
      <c r="AI145" s="168" t="str">
        <f>CONCATENATE(PAA[[#This Row],[Id Interno]],"-",PAA[[#This Row],[tipo de Contrato (TH talento humano - B/S bienes y/o servicios)]],"-",S145,"-",T145,"-",PAA[[#This Row],[Objeto de la contratación]])</f>
        <v>20260068-TH-8126-1--Prestar servicios profesionales a la Oficina Asesora de Planeación para apoyar la gestión del proceso de Evaluación y Control, así como la actualización y seguimiento del mapa institucional de riesgos y del mapa de aseguramiento, en el marco del Modelo Integrado de Planeación y Gestión - MIPG.</v>
      </c>
    </row>
    <row r="146" spans="2:35" ht="56" x14ac:dyDescent="0.35">
      <c r="B146" s="23">
        <v>20260069</v>
      </c>
      <c r="C146" s="99" t="s">
        <v>807</v>
      </c>
      <c r="D146" s="23" t="s">
        <v>105</v>
      </c>
      <c r="E146" s="23" t="s">
        <v>363</v>
      </c>
      <c r="F146" s="162" t="s">
        <v>144</v>
      </c>
      <c r="G146" s="163" t="s">
        <v>373</v>
      </c>
      <c r="H146" s="164">
        <v>12</v>
      </c>
      <c r="I146" s="164">
        <v>0</v>
      </c>
      <c r="J146" s="125">
        <v>126000000</v>
      </c>
      <c r="K146" s="88" t="s">
        <v>398</v>
      </c>
      <c r="L146" s="162" t="s">
        <v>36</v>
      </c>
      <c r="M146" s="165" t="s">
        <v>468</v>
      </c>
      <c r="N146" s="23" t="s">
        <v>197</v>
      </c>
      <c r="O146" s="147" t="s">
        <v>889</v>
      </c>
      <c r="P146" s="162" t="s">
        <v>348</v>
      </c>
      <c r="Q146" s="53">
        <v>80111600</v>
      </c>
      <c r="R146" s="165" t="s">
        <v>200</v>
      </c>
      <c r="S146" s="165" t="str">
        <f>MID(PAA[[#This Row],[Meta Proyecto de Inversión]],1,4)</f>
        <v>8126</v>
      </c>
      <c r="T146" s="165" t="str">
        <f>MID(PAA[[#This Row],[Meta Proyecto de Inversión]],6,2)</f>
        <v>1-</v>
      </c>
      <c r="U146" s="166" t="str">
        <f>IFERROR(VLOOKUP(N146,TD!$B$50:$F$54,2,0)," ")</f>
        <v>O230117</v>
      </c>
      <c r="V146" s="166" t="str">
        <f>IFERROR(VLOOKUP(N146,TD!$B$50:$F$54,3,0)," ")</f>
        <v>4599</v>
      </c>
      <c r="W146" s="166">
        <f>IFERROR(VLOOKUP(N146,TD!$B$50:$F$54,4,0)," ")</f>
        <v>20240207</v>
      </c>
      <c r="X146" s="165" t="s">
        <v>182</v>
      </c>
      <c r="Y146" s="166" t="str">
        <f>IFERROR(VLOOKUP(X146,TD!$J$51:$K$64,2,0)," ")</f>
        <v>Servicios para la planeación y sistemas de gestión y comunicación estratégica</v>
      </c>
      <c r="Z146" s="167" t="str">
        <f>CONCATENATE(X146,"-",Y146)</f>
        <v>13-Servicios para la planeación y sistemas de gestión y comunicación estratégica</v>
      </c>
      <c r="AA146" s="165" t="s">
        <v>229</v>
      </c>
      <c r="AB146" s="166" t="str">
        <f>IFERROR(VLOOKUP(AA146,TD!$N$51:$O$66,2,0)," ")</f>
        <v>Servicio de asistencia técnica</v>
      </c>
      <c r="AC146" s="167" t="str">
        <f>CONCATENATE(AA146,"_",AB146)</f>
        <v>031_Servicio de asistencia técnica</v>
      </c>
      <c r="AD146" s="167" t="str">
        <f>CONCATENATE(Z146," ",AC146)</f>
        <v>13-Servicios para la planeación y sistemas de gestión y comunicación estratégica 031_Servicio de asistencia técnica</v>
      </c>
      <c r="AE146" s="166" t="str">
        <f>CONCATENATE(U146,V146,W146,X146,AA146)</f>
        <v>O23011745992024020713031</v>
      </c>
      <c r="AF146" s="166" t="str">
        <f>IFERROR(VLOOKUP(AD146,TD!$J$66:$K$89,2,0)," ")</f>
        <v>PM/0131/0113/45990310207</v>
      </c>
      <c r="AG146" s="117" t="s">
        <v>385</v>
      </c>
      <c r="AH146" s="165" t="s">
        <v>193</v>
      </c>
      <c r="AI146" s="168" t="str">
        <f>CONCATENATE(PAA[[#This Row],[Id Interno]],"-",PAA[[#This Row],[tipo de Contrato (TH talento humano - B/S bienes y/o servicios)]],"-",S146,"-",T146,"-",PAA[[#This Row],[Objeto de la contratación]])</f>
        <v>20260069-TH-8126-1--Prestar servicios profesionales a la Oficina Asesora de Planeación en los temas estratégicos y transversales relacionados con el Mejoramiento Continuo y la Gestión de la Calidad, en el marco del Modelo Integrado de Planeación y Gestión (MIPG).</v>
      </c>
    </row>
    <row r="147" spans="2:35" ht="126" x14ac:dyDescent="0.35">
      <c r="B147" s="23">
        <v>20260070</v>
      </c>
      <c r="C147" s="99" t="s">
        <v>808</v>
      </c>
      <c r="D147" s="23" t="s">
        <v>105</v>
      </c>
      <c r="E147" s="23" t="s">
        <v>363</v>
      </c>
      <c r="F147" s="162" t="s">
        <v>144</v>
      </c>
      <c r="G147" s="163" t="s">
        <v>373</v>
      </c>
      <c r="H147" s="164">
        <v>6</v>
      </c>
      <c r="I147" s="164">
        <v>0</v>
      </c>
      <c r="J147" s="125">
        <v>42000000</v>
      </c>
      <c r="K147" s="88" t="s">
        <v>398</v>
      </c>
      <c r="L147" s="162" t="s">
        <v>36</v>
      </c>
      <c r="M147" s="165" t="s">
        <v>468</v>
      </c>
      <c r="N147" s="23" t="s">
        <v>197</v>
      </c>
      <c r="O147" s="147" t="s">
        <v>889</v>
      </c>
      <c r="P147" s="162" t="s">
        <v>348</v>
      </c>
      <c r="Q147" s="53">
        <v>80111600</v>
      </c>
      <c r="R147" s="165" t="s">
        <v>200</v>
      </c>
      <c r="S147" s="165" t="str">
        <f>MID(PAA[[#This Row],[Meta Proyecto de Inversión]],1,4)</f>
        <v>8126</v>
      </c>
      <c r="T147" s="165" t="str">
        <f>MID(PAA[[#This Row],[Meta Proyecto de Inversión]],6,2)</f>
        <v>1-</v>
      </c>
      <c r="U147" s="166" t="str">
        <f>IFERROR(VLOOKUP(N147,TD!$B$50:$F$54,2,0)," ")</f>
        <v>O230117</v>
      </c>
      <c r="V147" s="166" t="str">
        <f>IFERROR(VLOOKUP(N147,TD!$B$50:$F$54,3,0)," ")</f>
        <v>4599</v>
      </c>
      <c r="W147" s="166">
        <f>IFERROR(VLOOKUP(N147,TD!$B$50:$F$54,4,0)," ")</f>
        <v>20240207</v>
      </c>
      <c r="X147" s="165" t="s">
        <v>182</v>
      </c>
      <c r="Y147" s="166" t="str">
        <f>IFERROR(VLOOKUP(X147,TD!$J$51:$K$64,2,0)," ")</f>
        <v>Servicios para la planeación y sistemas de gestión y comunicación estratégica</v>
      </c>
      <c r="Z147" s="167" t="str">
        <f>CONCATENATE(X147,"-",Y147)</f>
        <v>13-Servicios para la planeación y sistemas de gestión y comunicación estratégica</v>
      </c>
      <c r="AA147" s="165" t="s">
        <v>229</v>
      </c>
      <c r="AB147" s="166" t="str">
        <f>IFERROR(VLOOKUP(AA147,TD!$N$51:$O$66,2,0)," ")</f>
        <v>Servicio de asistencia técnica</v>
      </c>
      <c r="AC147" s="167" t="str">
        <f>CONCATENATE(AA147,"_",AB147)</f>
        <v>031_Servicio de asistencia técnica</v>
      </c>
      <c r="AD147" s="167" t="str">
        <f>CONCATENATE(Z147," ",AC147)</f>
        <v>13-Servicios para la planeación y sistemas de gestión y comunicación estratégica 031_Servicio de asistencia técnica</v>
      </c>
      <c r="AE147" s="166" t="str">
        <f>CONCATENATE(U147,V147,W147,X147,AA147)</f>
        <v>O23011745992024020713031</v>
      </c>
      <c r="AF147" s="166" t="str">
        <f>IFERROR(VLOOKUP(AD147,TD!$J$66:$K$89,2,0)," ")</f>
        <v>PM/0131/0113/45990310207</v>
      </c>
      <c r="AG147" s="117" t="s">
        <v>385</v>
      </c>
      <c r="AH147" s="165" t="s">
        <v>193</v>
      </c>
      <c r="AI147" s="168" t="str">
        <f>CONCATENATE(PAA[[#This Row],[Id Interno]],"-",PAA[[#This Row],[tipo de Contrato (TH talento humano - B/S bienes y/o servicios)]],"-",S147,"-",T147,"-",PAA[[#This Row],[Objeto de la contratación]])</f>
        <v>20260070-TH-8126-1--Prestar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v>
      </c>
    </row>
    <row r="148" spans="2:35" ht="126" x14ac:dyDescent="0.35">
      <c r="B148" s="23">
        <v>20260071</v>
      </c>
      <c r="C148" s="99" t="s">
        <v>809</v>
      </c>
      <c r="D148" s="23" t="s">
        <v>105</v>
      </c>
      <c r="E148" s="23" t="s">
        <v>363</v>
      </c>
      <c r="F148" s="162" t="s">
        <v>144</v>
      </c>
      <c r="G148" s="163" t="s">
        <v>373</v>
      </c>
      <c r="H148" s="164">
        <v>11</v>
      </c>
      <c r="I148" s="164">
        <v>0</v>
      </c>
      <c r="J148" s="125">
        <f>102000000-800000</f>
        <v>101200000</v>
      </c>
      <c r="K148" s="88" t="s">
        <v>398</v>
      </c>
      <c r="L148" s="162" t="s">
        <v>36</v>
      </c>
      <c r="M148" s="165" t="s">
        <v>468</v>
      </c>
      <c r="N148" s="23" t="s">
        <v>197</v>
      </c>
      <c r="O148" s="147" t="s">
        <v>889</v>
      </c>
      <c r="P148" s="162" t="s">
        <v>348</v>
      </c>
      <c r="Q148" s="53">
        <v>80111600</v>
      </c>
      <c r="R148" s="165" t="s">
        <v>202</v>
      </c>
      <c r="S148" s="165" t="str">
        <f>MID(PAA[[#This Row],[Meta Proyecto de Inversión]],1,4)</f>
        <v>8126</v>
      </c>
      <c r="T148" s="165" t="str">
        <f>MID(PAA[[#This Row],[Meta Proyecto de Inversión]],6,2)</f>
        <v>3-</v>
      </c>
      <c r="U148" s="166" t="str">
        <f>IFERROR(VLOOKUP(N148,TD!$B$50:$F$54,2,0)," ")</f>
        <v>O230117</v>
      </c>
      <c r="V148" s="166" t="str">
        <f>IFERROR(VLOOKUP(N148,TD!$B$50:$F$54,3,0)," ")</f>
        <v>4599</v>
      </c>
      <c r="W148" s="166">
        <f>IFERROR(VLOOKUP(N148,TD!$B$50:$F$54,4,0)," ")</f>
        <v>20240207</v>
      </c>
      <c r="X148" s="165" t="s">
        <v>182</v>
      </c>
      <c r="Y148" s="166" t="str">
        <f>IFERROR(VLOOKUP(X148,TD!$J$51:$K$64,2,0)," ")</f>
        <v>Servicios para la planeación y sistemas de gestión y comunicación estratégica</v>
      </c>
      <c r="Z148" s="167" t="str">
        <f>CONCATENATE(X148,"-",Y148)</f>
        <v>13-Servicios para la planeación y sistemas de gestión y comunicación estratégica</v>
      </c>
      <c r="AA148" s="165" t="s">
        <v>229</v>
      </c>
      <c r="AB148" s="166" t="str">
        <f>IFERROR(VLOOKUP(AA148,TD!$N$51:$O$66,2,0)," ")</f>
        <v>Servicio de asistencia técnica</v>
      </c>
      <c r="AC148" s="167" t="str">
        <f>CONCATENATE(AA148,"_",AB148)</f>
        <v>031_Servicio de asistencia técnica</v>
      </c>
      <c r="AD148" s="167" t="str">
        <f>CONCATENATE(Z148," ",AC148)</f>
        <v>13-Servicios para la planeación y sistemas de gestión y comunicación estratégica 031_Servicio de asistencia técnica</v>
      </c>
      <c r="AE148" s="166" t="str">
        <f>CONCATENATE(U148,V148,W148,X148,AA148)</f>
        <v>O23011745992024020713031</v>
      </c>
      <c r="AF148" s="166" t="str">
        <f>IFERROR(VLOOKUP(AD148,TD!$J$66:$K$89,2,0)," ")</f>
        <v>PM/0131/0113/45990310207</v>
      </c>
      <c r="AG148" s="117" t="s">
        <v>385</v>
      </c>
      <c r="AH148" s="165" t="s">
        <v>193</v>
      </c>
      <c r="AI148" s="168" t="str">
        <f>CONCATENATE(PAA[[#This Row],[Id Interno]],"-",PAA[[#This Row],[tipo de Contrato (TH talento humano - B/S bienes y/o servicios)]],"-",S148,"-",T148,"-",PAA[[#This Row],[Objeto de la contratación]])</f>
        <v>20260071-TH-8126-3--Prestar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v>
      </c>
    </row>
    <row r="149" spans="2:35" ht="56" x14ac:dyDescent="0.35">
      <c r="B149" s="23">
        <v>20260072</v>
      </c>
      <c r="C149" s="99" t="s">
        <v>874</v>
      </c>
      <c r="D149" s="23" t="s">
        <v>105</v>
      </c>
      <c r="E149" s="23" t="s">
        <v>363</v>
      </c>
      <c r="F149" s="162" t="s">
        <v>144</v>
      </c>
      <c r="G149" s="163" t="s">
        <v>373</v>
      </c>
      <c r="H149" s="164">
        <v>8</v>
      </c>
      <c r="I149" s="164">
        <v>0</v>
      </c>
      <c r="J149" s="125">
        <f>53889792-1889792</f>
        <v>52000000</v>
      </c>
      <c r="K149" s="88" t="s">
        <v>398</v>
      </c>
      <c r="L149" s="162" t="s">
        <v>36</v>
      </c>
      <c r="M149" s="165" t="s">
        <v>468</v>
      </c>
      <c r="N149" s="23" t="s">
        <v>197</v>
      </c>
      <c r="O149" s="147" t="s">
        <v>889</v>
      </c>
      <c r="P149" s="162" t="s">
        <v>348</v>
      </c>
      <c r="Q149" s="53">
        <v>80111600</v>
      </c>
      <c r="R149" s="165" t="s">
        <v>200</v>
      </c>
      <c r="S149" s="165" t="str">
        <f>MID(PAA[[#This Row],[Meta Proyecto de Inversión]],1,4)</f>
        <v>8126</v>
      </c>
      <c r="T149" s="165" t="str">
        <f>MID(PAA[[#This Row],[Meta Proyecto de Inversión]],6,2)</f>
        <v>1-</v>
      </c>
      <c r="U149" s="166" t="str">
        <f>IFERROR(VLOOKUP(N149,TD!$B$50:$F$54,2,0)," ")</f>
        <v>O230117</v>
      </c>
      <c r="V149" s="166" t="str">
        <f>IFERROR(VLOOKUP(N149,TD!$B$50:$F$54,3,0)," ")</f>
        <v>4599</v>
      </c>
      <c r="W149" s="166">
        <f>IFERROR(VLOOKUP(N149,TD!$B$50:$F$54,4,0)," ")</f>
        <v>20240207</v>
      </c>
      <c r="X149" s="165" t="s">
        <v>182</v>
      </c>
      <c r="Y149" s="166" t="str">
        <f>IFERROR(VLOOKUP(X149,TD!$J$51:$K$64,2,0)," ")</f>
        <v>Servicios para la planeación y sistemas de gestión y comunicación estratégica</v>
      </c>
      <c r="Z149" s="167" t="str">
        <f>CONCATENATE(X149,"-",Y149)</f>
        <v>13-Servicios para la planeación y sistemas de gestión y comunicación estratégica</v>
      </c>
      <c r="AA149" s="165" t="s">
        <v>229</v>
      </c>
      <c r="AB149" s="166" t="str">
        <f>IFERROR(VLOOKUP(AA149,TD!$N$51:$O$66,2,0)," ")</f>
        <v>Servicio de asistencia técnica</v>
      </c>
      <c r="AC149" s="167" t="str">
        <f>CONCATENATE(AA149,"_",AB149)</f>
        <v>031_Servicio de asistencia técnica</v>
      </c>
      <c r="AD149" s="167" t="str">
        <f>CONCATENATE(Z149," ",AC149)</f>
        <v>13-Servicios para la planeación y sistemas de gestión y comunicación estratégica 031_Servicio de asistencia técnica</v>
      </c>
      <c r="AE149" s="166" t="str">
        <f>CONCATENATE(U149,V149,W149,X149,AA149)</f>
        <v>O23011745992024020713031</v>
      </c>
      <c r="AF149" s="166" t="str">
        <f>IFERROR(VLOOKUP(AD149,TD!$J$66:$K$89,2,0)," ")</f>
        <v>PM/0131/0113/45990310207</v>
      </c>
      <c r="AG149" s="117" t="s">
        <v>385</v>
      </c>
      <c r="AH149" s="165" t="s">
        <v>193</v>
      </c>
      <c r="AI149" s="168" t="str">
        <f>CONCATENATE(PAA[[#This Row],[Id Interno]],"-",PAA[[#This Row],[tipo de Contrato (TH talento humano - B/S bienes y/o servicios)]],"-",S149,"-",T149,"-",PAA[[#This Row],[Objeto de la contratación]])</f>
        <v>20260072-TH-8126-1--Prestar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v>
      </c>
    </row>
    <row r="150" spans="2:35" ht="84" x14ac:dyDescent="0.35">
      <c r="B150" s="23">
        <v>20260073</v>
      </c>
      <c r="C150" s="99" t="s">
        <v>810</v>
      </c>
      <c r="D150" s="23" t="s">
        <v>105</v>
      </c>
      <c r="E150" s="23" t="s">
        <v>363</v>
      </c>
      <c r="F150" s="162" t="s">
        <v>144</v>
      </c>
      <c r="G150" s="163" t="s">
        <v>373</v>
      </c>
      <c r="H150" s="164">
        <v>6</v>
      </c>
      <c r="I150" s="164">
        <v>0</v>
      </c>
      <c r="J150" s="125">
        <v>39000000</v>
      </c>
      <c r="K150" s="88" t="s">
        <v>398</v>
      </c>
      <c r="L150" s="162" t="s">
        <v>36</v>
      </c>
      <c r="M150" s="165" t="s">
        <v>468</v>
      </c>
      <c r="N150" s="23" t="s">
        <v>197</v>
      </c>
      <c r="O150" s="147" t="s">
        <v>889</v>
      </c>
      <c r="P150" s="162" t="s">
        <v>348</v>
      </c>
      <c r="Q150" s="53">
        <v>80111600</v>
      </c>
      <c r="R150" s="165" t="s">
        <v>200</v>
      </c>
      <c r="S150" s="165" t="str">
        <f>MID(PAA[[#This Row],[Meta Proyecto de Inversión]],1,4)</f>
        <v>8126</v>
      </c>
      <c r="T150" s="165" t="str">
        <f>MID(PAA[[#This Row],[Meta Proyecto de Inversión]],6,2)</f>
        <v>1-</v>
      </c>
      <c r="U150" s="166" t="str">
        <f>IFERROR(VLOOKUP(N150,TD!$B$50:$F$54,2,0)," ")</f>
        <v>O230117</v>
      </c>
      <c r="V150" s="166" t="str">
        <f>IFERROR(VLOOKUP(N150,TD!$B$50:$F$54,3,0)," ")</f>
        <v>4599</v>
      </c>
      <c r="W150" s="166">
        <f>IFERROR(VLOOKUP(N150,TD!$B$50:$F$54,4,0)," ")</f>
        <v>20240207</v>
      </c>
      <c r="X150" s="165" t="s">
        <v>182</v>
      </c>
      <c r="Y150" s="166" t="str">
        <f>IFERROR(VLOOKUP(X150,TD!$J$51:$K$64,2,0)," ")</f>
        <v>Servicios para la planeación y sistemas de gestión y comunicación estratégica</v>
      </c>
      <c r="Z150" s="167" t="str">
        <f>CONCATENATE(X150,"-",Y150)</f>
        <v>13-Servicios para la planeación y sistemas de gestión y comunicación estratégica</v>
      </c>
      <c r="AA150" s="165" t="s">
        <v>229</v>
      </c>
      <c r="AB150" s="166" t="str">
        <f>IFERROR(VLOOKUP(AA150,TD!$N$51:$O$66,2,0)," ")</f>
        <v>Servicio de asistencia técnica</v>
      </c>
      <c r="AC150" s="167" t="str">
        <f>CONCATENATE(AA150,"_",AB150)</f>
        <v>031_Servicio de asistencia técnica</v>
      </c>
      <c r="AD150" s="167" t="str">
        <f>CONCATENATE(Z150," ",AC150)</f>
        <v>13-Servicios para la planeación y sistemas de gestión y comunicación estratégica 031_Servicio de asistencia técnica</v>
      </c>
      <c r="AE150" s="166" t="str">
        <f>CONCATENATE(U150,V150,W150,X150,AA150)</f>
        <v>O23011745992024020713031</v>
      </c>
      <c r="AF150" s="166" t="str">
        <f>IFERROR(VLOOKUP(AD150,TD!$J$66:$K$89,2,0)," ")</f>
        <v>PM/0131/0113/45990310207</v>
      </c>
      <c r="AG150" s="117" t="s">
        <v>385</v>
      </c>
      <c r="AH150" s="165" t="s">
        <v>193</v>
      </c>
      <c r="AI150" s="168" t="str">
        <f>CONCATENATE(PAA[[#This Row],[Id Interno]],"-",PAA[[#This Row],[tipo de Contrato (TH talento humano - B/S bienes y/o servicios)]],"-",S150,"-",T150,"-",PAA[[#This Row],[Objeto de la contratación]])</f>
        <v>20260073-TH-8126-1--Prestar servicios profesionales para el desarrollo de actividades orientadas a la implementación de las políticas establecidas en el marco del Modelo Integrado de Planeación y Gestión - MIPG, liderado por la Oficina Asesora de Planeación.</v>
      </c>
    </row>
    <row r="151" spans="2:35" ht="70" x14ac:dyDescent="0.35">
      <c r="B151" s="23">
        <v>20260074</v>
      </c>
      <c r="C151" s="99" t="s">
        <v>811</v>
      </c>
      <c r="D151" s="23" t="s">
        <v>105</v>
      </c>
      <c r="E151" s="23" t="s">
        <v>363</v>
      </c>
      <c r="F151" s="162" t="s">
        <v>144</v>
      </c>
      <c r="G151" s="163" t="s">
        <v>373</v>
      </c>
      <c r="H151" s="164">
        <v>6</v>
      </c>
      <c r="I151" s="164">
        <v>0</v>
      </c>
      <c r="J151" s="125">
        <f>60000000</f>
        <v>60000000</v>
      </c>
      <c r="K151" s="88" t="s">
        <v>398</v>
      </c>
      <c r="L151" s="162" t="s">
        <v>36</v>
      </c>
      <c r="M151" s="165" t="s">
        <v>468</v>
      </c>
      <c r="N151" s="23" t="s">
        <v>197</v>
      </c>
      <c r="O151" s="147" t="s">
        <v>889</v>
      </c>
      <c r="P151" s="162" t="s">
        <v>348</v>
      </c>
      <c r="Q151" s="53">
        <v>80111600</v>
      </c>
      <c r="R151" s="165" t="s">
        <v>201</v>
      </c>
      <c r="S151" s="165" t="str">
        <f>MID(PAA[[#This Row],[Meta Proyecto de Inversión]],1,4)</f>
        <v>8126</v>
      </c>
      <c r="T151" s="165" t="str">
        <f>MID(PAA[[#This Row],[Meta Proyecto de Inversión]],6,2)</f>
        <v>2-</v>
      </c>
      <c r="U151" s="166" t="str">
        <f>IFERROR(VLOOKUP(N151,TD!$B$50:$F$54,2,0)," ")</f>
        <v>O230117</v>
      </c>
      <c r="V151" s="166" t="str">
        <f>IFERROR(VLOOKUP(N151,TD!$B$50:$F$54,3,0)," ")</f>
        <v>4599</v>
      </c>
      <c r="W151" s="166">
        <f>IFERROR(VLOOKUP(N151,TD!$B$50:$F$54,4,0)," ")</f>
        <v>20240207</v>
      </c>
      <c r="X151" s="165" t="s">
        <v>182</v>
      </c>
      <c r="Y151" s="166" t="str">
        <f>IFERROR(VLOOKUP(X151,TD!$J$51:$K$64,2,0)," ")</f>
        <v>Servicios para la planeación y sistemas de gestión y comunicación estratégica</v>
      </c>
      <c r="Z151" s="167" t="str">
        <f>CONCATENATE(X151,"-",Y151)</f>
        <v>13-Servicios para la planeación y sistemas de gestión y comunicación estratégica</v>
      </c>
      <c r="AA151" s="165" t="s">
        <v>230</v>
      </c>
      <c r="AB151" s="166" t="str">
        <f>IFERROR(VLOOKUP(AA151,TD!$N$51:$O$66,2,0)," ")</f>
        <v>Servicio de Implementación Sistemas de Gestión</v>
      </c>
      <c r="AC151" s="167" t="str">
        <f>CONCATENATE(AA151,"_",AB151)</f>
        <v>023_Servicio de Implementación Sistemas de Gestión</v>
      </c>
      <c r="AD151" s="167" t="str">
        <f>CONCATENATE(Z151," ",AC151)</f>
        <v>13-Servicios para la planeación y sistemas de gestión y comunicación estratégica 023_Servicio de Implementación Sistemas de Gestión</v>
      </c>
      <c r="AE151" s="166" t="str">
        <f>CONCATENATE(U151,V151,W151,X151,AA151)</f>
        <v>O23011745992024020713023</v>
      </c>
      <c r="AF151" s="166" t="str">
        <f>IFERROR(VLOOKUP(AD151,TD!$J$66:$K$89,2,0)," ")</f>
        <v>PM/0131/0113/45990230207</v>
      </c>
      <c r="AG151" s="117" t="s">
        <v>385</v>
      </c>
      <c r="AH151" s="165" t="s">
        <v>193</v>
      </c>
      <c r="AI151" s="168" t="str">
        <f>CONCATENATE(PAA[[#This Row],[Id Interno]],"-",PAA[[#This Row],[tipo de Contrato (TH talento humano - B/S bienes y/o servicios)]],"-",S151,"-",T151,"-",PAA[[#This Row],[Objeto de la contratación]])</f>
        <v>20260074-TH-8126-2--Prestar servicios profesionales para realizar el seguimiento y control de los riesgos relacionados con el Sistema de Gestión de Riesgos para la Integridad Pública (SIGRIP). Asimismo, apoyar con el monitoreo y consolidación de la información del Programa de Transparencia y Ética Pública, en el marco del Modelo Integrado de Planeación y Gestión - MIPG.</v>
      </c>
    </row>
    <row r="152" spans="2:35" ht="56" x14ac:dyDescent="0.35">
      <c r="B152" s="23">
        <v>20260075</v>
      </c>
      <c r="C152" s="99" t="s">
        <v>812</v>
      </c>
      <c r="D152" s="23" t="s">
        <v>105</v>
      </c>
      <c r="E152" s="23" t="s">
        <v>363</v>
      </c>
      <c r="F152" s="162" t="s">
        <v>144</v>
      </c>
      <c r="G152" s="163" t="s">
        <v>373</v>
      </c>
      <c r="H152" s="164">
        <v>6</v>
      </c>
      <c r="I152" s="164">
        <v>0</v>
      </c>
      <c r="J152" s="125">
        <v>40200000</v>
      </c>
      <c r="K152" s="88" t="s">
        <v>398</v>
      </c>
      <c r="L152" s="162" t="s">
        <v>36</v>
      </c>
      <c r="M152" s="165" t="s">
        <v>468</v>
      </c>
      <c r="N152" s="23" t="s">
        <v>197</v>
      </c>
      <c r="O152" s="147" t="s">
        <v>889</v>
      </c>
      <c r="P152" s="162" t="s">
        <v>348</v>
      </c>
      <c r="Q152" s="53">
        <v>80111600</v>
      </c>
      <c r="R152" s="165" t="s">
        <v>201</v>
      </c>
      <c r="S152" s="165" t="str">
        <f>MID(PAA[[#This Row],[Meta Proyecto de Inversión]],1,4)</f>
        <v>8126</v>
      </c>
      <c r="T152" s="165" t="str">
        <f>MID(PAA[[#This Row],[Meta Proyecto de Inversión]],6,2)</f>
        <v>2-</v>
      </c>
      <c r="U152" s="166" t="str">
        <f>IFERROR(VLOOKUP(N152,TD!$B$50:$F$54,2,0)," ")</f>
        <v>O230117</v>
      </c>
      <c r="V152" s="166" t="str">
        <f>IFERROR(VLOOKUP(N152,TD!$B$50:$F$54,3,0)," ")</f>
        <v>4599</v>
      </c>
      <c r="W152" s="166">
        <f>IFERROR(VLOOKUP(N152,TD!$B$50:$F$54,4,0)," ")</f>
        <v>20240207</v>
      </c>
      <c r="X152" s="165" t="s">
        <v>182</v>
      </c>
      <c r="Y152" s="166" t="str">
        <f>IFERROR(VLOOKUP(X152,TD!$J$51:$K$64,2,0)," ")</f>
        <v>Servicios para la planeación y sistemas de gestión y comunicación estratégica</v>
      </c>
      <c r="Z152" s="167" t="str">
        <f>CONCATENATE(X152,"-",Y152)</f>
        <v>13-Servicios para la planeación y sistemas de gestión y comunicación estratégica</v>
      </c>
      <c r="AA152" s="165" t="s">
        <v>230</v>
      </c>
      <c r="AB152" s="166" t="str">
        <f>IFERROR(VLOOKUP(AA152,TD!$N$51:$O$66,2,0)," ")</f>
        <v>Servicio de Implementación Sistemas de Gestión</v>
      </c>
      <c r="AC152" s="167" t="str">
        <f>CONCATENATE(AA152,"_",AB152)</f>
        <v>023_Servicio de Implementación Sistemas de Gestión</v>
      </c>
      <c r="AD152" s="167" t="str">
        <f>CONCATENATE(Z152," ",AC152)</f>
        <v>13-Servicios para la planeación y sistemas de gestión y comunicación estratégica 023_Servicio de Implementación Sistemas de Gestión</v>
      </c>
      <c r="AE152" s="166" t="str">
        <f>CONCATENATE(U152,V152,W152,X152,AA152)</f>
        <v>O23011745992024020713023</v>
      </c>
      <c r="AF152" s="166" t="str">
        <f>IFERROR(VLOOKUP(AD152,TD!$J$66:$K$89,2,0)," ")</f>
        <v>PM/0131/0113/45990230207</v>
      </c>
      <c r="AG152" s="117" t="s">
        <v>385</v>
      </c>
      <c r="AH152" s="165" t="s">
        <v>193</v>
      </c>
      <c r="AI152" s="168" t="str">
        <f>CONCATENATE(PAA[[#This Row],[Id Interno]],"-",PAA[[#This Row],[tipo de Contrato (TH talento humano - B/S bienes y/o servicios)]],"-",S152,"-",T152,"-",PAA[[#This Row],[Objeto de la contratación]])</f>
        <v>20260075-TH-8126-2--Prestar servicios profesionales a la Oficina Asesora de Planeación para acompañar la gestión de los procesos de Conocimiento y Reducción, orientada al fortalecimiento organizacional. Asimismo, apoyar la implementación de las políticas de Gestión de la Información Estadística y de Racionalización de Trámites, en el marco del Modelo Integrado de Planeación y Gestión - MIPG.</v>
      </c>
    </row>
    <row r="153" spans="2:35" ht="56" x14ac:dyDescent="0.35">
      <c r="B153" s="23">
        <v>20260076</v>
      </c>
      <c r="C153" s="99" t="s">
        <v>813</v>
      </c>
      <c r="D153" s="23" t="s">
        <v>105</v>
      </c>
      <c r="E153" s="23" t="s">
        <v>363</v>
      </c>
      <c r="F153" s="162" t="s">
        <v>144</v>
      </c>
      <c r="G153" s="163" t="s">
        <v>373</v>
      </c>
      <c r="H153" s="164">
        <v>6</v>
      </c>
      <c r="I153" s="164">
        <v>0</v>
      </c>
      <c r="J153" s="125">
        <v>39000000</v>
      </c>
      <c r="K153" s="88" t="s">
        <v>398</v>
      </c>
      <c r="L153" s="162" t="s">
        <v>36</v>
      </c>
      <c r="M153" s="165" t="s">
        <v>468</v>
      </c>
      <c r="N153" s="23" t="s">
        <v>197</v>
      </c>
      <c r="O153" s="147" t="s">
        <v>889</v>
      </c>
      <c r="P153" s="162" t="s">
        <v>348</v>
      </c>
      <c r="Q153" s="53">
        <v>80111600</v>
      </c>
      <c r="R153" s="165" t="s">
        <v>200</v>
      </c>
      <c r="S153" s="165" t="str">
        <f>MID(PAA[[#This Row],[Meta Proyecto de Inversión]],1,4)</f>
        <v>8126</v>
      </c>
      <c r="T153" s="165" t="str">
        <f>MID(PAA[[#This Row],[Meta Proyecto de Inversión]],6,2)</f>
        <v>1-</v>
      </c>
      <c r="U153" s="166" t="str">
        <f>IFERROR(VLOOKUP(N153,TD!$B$50:$F$54,2,0)," ")</f>
        <v>O230117</v>
      </c>
      <c r="V153" s="166" t="str">
        <f>IFERROR(VLOOKUP(N153,TD!$B$50:$F$54,3,0)," ")</f>
        <v>4599</v>
      </c>
      <c r="W153" s="166">
        <f>IFERROR(VLOOKUP(N153,TD!$B$50:$F$54,4,0)," ")</f>
        <v>20240207</v>
      </c>
      <c r="X153" s="165" t="s">
        <v>182</v>
      </c>
      <c r="Y153" s="166" t="str">
        <f>IFERROR(VLOOKUP(X153,TD!$J$51:$K$64,2,0)," ")</f>
        <v>Servicios para la planeación y sistemas de gestión y comunicación estratégica</v>
      </c>
      <c r="Z153" s="167" t="str">
        <f>CONCATENATE(X153,"-",Y153)</f>
        <v>13-Servicios para la planeación y sistemas de gestión y comunicación estratégica</v>
      </c>
      <c r="AA153" s="165" t="s">
        <v>229</v>
      </c>
      <c r="AB153" s="166" t="str">
        <f>IFERROR(VLOOKUP(AA153,TD!$N$51:$O$66,2,0)," ")</f>
        <v>Servicio de asistencia técnica</v>
      </c>
      <c r="AC153" s="167" t="str">
        <f>CONCATENATE(AA153,"_",AB153)</f>
        <v>031_Servicio de asistencia técnica</v>
      </c>
      <c r="AD153" s="167" t="str">
        <f>CONCATENATE(Z153," ",AC153)</f>
        <v>13-Servicios para la planeación y sistemas de gestión y comunicación estratégica 031_Servicio de asistencia técnica</v>
      </c>
      <c r="AE153" s="166" t="str">
        <f>CONCATENATE(U153,V153,W153,X153,AA153)</f>
        <v>O23011745992024020713031</v>
      </c>
      <c r="AF153" s="166" t="str">
        <f>IFERROR(VLOOKUP(AD153,TD!$J$66:$K$89,2,0)," ")</f>
        <v>PM/0131/0113/45990310207</v>
      </c>
      <c r="AG153" s="117" t="s">
        <v>385</v>
      </c>
      <c r="AH153" s="165" t="s">
        <v>193</v>
      </c>
      <c r="AI153" s="168" t="str">
        <f>CONCATENATE(PAA[[#This Row],[Id Interno]],"-",PAA[[#This Row],[tipo de Contrato (TH talento humano - B/S bienes y/o servicios)]],"-",S153,"-",T153,"-",PAA[[#This Row],[Objeto de la contratación]])</f>
        <v>20260076-TH-8126-1--Prestar servicios profesionales para brindar apoyo jurídico en la gestión contractual y administrativa de la Oficina Asesora de Planeación, de acuerdo con los lineamientos internos y en el marco del Modelo Integrado de Planeación y Gestión - MIPG.</v>
      </c>
    </row>
    <row r="154" spans="2:35" ht="56" x14ac:dyDescent="0.35">
      <c r="B154" s="23">
        <v>20260077</v>
      </c>
      <c r="C154" s="99" t="s">
        <v>814</v>
      </c>
      <c r="D154" s="23" t="s">
        <v>105</v>
      </c>
      <c r="E154" s="23" t="s">
        <v>363</v>
      </c>
      <c r="F154" s="162" t="s">
        <v>145</v>
      </c>
      <c r="G154" s="163" t="s">
        <v>373</v>
      </c>
      <c r="H154" s="164">
        <v>8</v>
      </c>
      <c r="I154" s="164">
        <v>0</v>
      </c>
      <c r="J154" s="125">
        <v>35926528</v>
      </c>
      <c r="K154" s="88" t="s">
        <v>398</v>
      </c>
      <c r="L154" s="162" t="s">
        <v>36</v>
      </c>
      <c r="M154" s="165" t="s">
        <v>468</v>
      </c>
      <c r="N154" s="23" t="s">
        <v>197</v>
      </c>
      <c r="O154" s="147" t="s">
        <v>889</v>
      </c>
      <c r="P154" s="162" t="s">
        <v>348</v>
      </c>
      <c r="Q154" s="53">
        <v>80111600</v>
      </c>
      <c r="R154" s="165" t="s">
        <v>200</v>
      </c>
      <c r="S154" s="165" t="str">
        <f>MID(PAA[[#This Row],[Meta Proyecto de Inversión]],1,4)</f>
        <v>8126</v>
      </c>
      <c r="T154" s="165" t="str">
        <f>MID(PAA[[#This Row],[Meta Proyecto de Inversión]],6,2)</f>
        <v>1-</v>
      </c>
      <c r="U154" s="166" t="str">
        <f>IFERROR(VLOOKUP(N154,TD!$B$50:$F$54,2,0)," ")</f>
        <v>O230117</v>
      </c>
      <c r="V154" s="166" t="str">
        <f>IFERROR(VLOOKUP(N154,TD!$B$50:$F$54,3,0)," ")</f>
        <v>4599</v>
      </c>
      <c r="W154" s="166">
        <f>IFERROR(VLOOKUP(N154,TD!$B$50:$F$54,4,0)," ")</f>
        <v>20240207</v>
      </c>
      <c r="X154" s="165" t="s">
        <v>182</v>
      </c>
      <c r="Y154" s="166" t="str">
        <f>IFERROR(VLOOKUP(X154,TD!$J$51:$K$64,2,0)," ")</f>
        <v>Servicios para la planeación y sistemas de gestión y comunicación estratégica</v>
      </c>
      <c r="Z154" s="167" t="str">
        <f>CONCATENATE(X154,"-",Y154)</f>
        <v>13-Servicios para la planeación y sistemas de gestión y comunicación estratégica</v>
      </c>
      <c r="AA154" s="165" t="s">
        <v>230</v>
      </c>
      <c r="AB154" s="166" t="str">
        <f>IFERROR(VLOOKUP(AA154,TD!$N$51:$O$66,2,0)," ")</f>
        <v>Servicio de Implementación Sistemas de Gestión</v>
      </c>
      <c r="AC154" s="167" t="str">
        <f>CONCATENATE(AA154,"_",AB154)</f>
        <v>023_Servicio de Implementación Sistemas de Gestión</v>
      </c>
      <c r="AD154" s="167" t="str">
        <f>CONCATENATE(Z154," ",AC154)</f>
        <v>13-Servicios para la planeación y sistemas de gestión y comunicación estratégica 023_Servicio de Implementación Sistemas de Gestión</v>
      </c>
      <c r="AE154" s="166" t="str">
        <f>CONCATENATE(U154,V154,W154,X154,AA154)</f>
        <v>O23011745992024020713023</v>
      </c>
      <c r="AF154" s="166" t="str">
        <f>IFERROR(VLOOKUP(AD154,TD!$J$66:$K$89,2,0)," ")</f>
        <v>PM/0131/0113/45990230207</v>
      </c>
      <c r="AG154" s="117" t="s">
        <v>385</v>
      </c>
      <c r="AH154" s="165" t="s">
        <v>193</v>
      </c>
      <c r="AI154" s="168" t="str">
        <f>CONCATENATE(PAA[[#This Row],[Id Interno]],"-",PAA[[#This Row],[tipo de Contrato (TH talento humano - B/S bienes y/o servicios)]],"-",S154,"-",T154,"-",PAA[[#This Row],[Objeto de la contratación]])</f>
        <v>20260077-TH-8126-1--Prestar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v>
      </c>
    </row>
    <row r="155" spans="2:35" ht="70" x14ac:dyDescent="0.35">
      <c r="B155" s="23">
        <v>20260078</v>
      </c>
      <c r="C155" s="99" t="s">
        <v>844</v>
      </c>
      <c r="D155" s="23" t="s">
        <v>105</v>
      </c>
      <c r="E155" s="23" t="s">
        <v>363</v>
      </c>
      <c r="F155" s="162" t="s">
        <v>144</v>
      </c>
      <c r="G155" s="163" t="s">
        <v>373</v>
      </c>
      <c r="H155" s="164">
        <v>8</v>
      </c>
      <c r="I155" s="164">
        <v>0</v>
      </c>
      <c r="J155" s="125">
        <f>56000000</f>
        <v>56000000</v>
      </c>
      <c r="K155" s="88" t="s">
        <v>398</v>
      </c>
      <c r="L155" s="162" t="s">
        <v>36</v>
      </c>
      <c r="M155" s="165" t="s">
        <v>468</v>
      </c>
      <c r="N155" s="23" t="s">
        <v>197</v>
      </c>
      <c r="O155" s="147" t="s">
        <v>889</v>
      </c>
      <c r="P155" s="162" t="s">
        <v>348</v>
      </c>
      <c r="Q155" s="53">
        <v>80111600</v>
      </c>
      <c r="R155" s="165" t="s">
        <v>200</v>
      </c>
      <c r="S155" s="165" t="str">
        <f>MID(PAA[[#This Row],[Meta Proyecto de Inversión]],1,4)</f>
        <v>8126</v>
      </c>
      <c r="T155" s="165" t="str">
        <f>MID(PAA[[#This Row],[Meta Proyecto de Inversión]],6,2)</f>
        <v>1-</v>
      </c>
      <c r="U155" s="166" t="str">
        <f>IFERROR(VLOOKUP(N155,TD!$B$50:$F$54,2,0)," ")</f>
        <v>O230117</v>
      </c>
      <c r="V155" s="166" t="str">
        <f>IFERROR(VLOOKUP(N155,TD!$B$50:$F$54,3,0)," ")</f>
        <v>4599</v>
      </c>
      <c r="W155" s="166">
        <f>IFERROR(VLOOKUP(N155,TD!$B$50:$F$54,4,0)," ")</f>
        <v>20240207</v>
      </c>
      <c r="X155" s="165" t="s">
        <v>182</v>
      </c>
      <c r="Y155" s="166" t="str">
        <f>IFERROR(VLOOKUP(X155,TD!$J$51:$K$64,2,0)," ")</f>
        <v>Servicios para la planeación y sistemas de gestión y comunicación estratégica</v>
      </c>
      <c r="Z155" s="167" t="str">
        <f>CONCATENATE(X155,"-",Y155)</f>
        <v>13-Servicios para la planeación y sistemas de gestión y comunicación estratégica</v>
      </c>
      <c r="AA155" s="165" t="s">
        <v>229</v>
      </c>
      <c r="AB155" s="166" t="str">
        <f>IFERROR(VLOOKUP(AA155,TD!$N$51:$O$66,2,0)," ")</f>
        <v>Servicio de asistencia técnica</v>
      </c>
      <c r="AC155" s="167" t="str">
        <f>CONCATENATE(AA155,"_",AB155)</f>
        <v>031_Servicio de asistencia técnica</v>
      </c>
      <c r="AD155" s="167" t="str">
        <f>CONCATENATE(Z155," ",AC155)</f>
        <v>13-Servicios para la planeación y sistemas de gestión y comunicación estratégica 031_Servicio de asistencia técnica</v>
      </c>
      <c r="AE155" s="166" t="str">
        <f>CONCATENATE(U155,V155,W155,X155,AA155)</f>
        <v>O23011745992024020713031</v>
      </c>
      <c r="AF155" s="166" t="str">
        <f>IFERROR(VLOOKUP(AD155,TD!$J$66:$K$89,2,0)," ")</f>
        <v>PM/0131/0113/45990310207</v>
      </c>
      <c r="AG155" s="117" t="s">
        <v>385</v>
      </c>
      <c r="AH155" s="165" t="s">
        <v>193</v>
      </c>
      <c r="AI155" s="168" t="str">
        <f>CONCATENATE(PAA[[#This Row],[Id Interno]],"-",PAA[[#This Row],[tipo de Contrato (TH talento humano - B/S bienes y/o servicios)]],"-",S155,"-",T155,"-",PAA[[#This Row],[Objeto de la contratación]])</f>
        <v>20260078-TH-8126-1--Prestar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v>
      </c>
    </row>
    <row r="156" spans="2:35" ht="56" x14ac:dyDescent="0.35">
      <c r="B156" s="23">
        <v>20260079</v>
      </c>
      <c r="C156" s="99" t="s">
        <v>852</v>
      </c>
      <c r="D156" s="23" t="s">
        <v>105</v>
      </c>
      <c r="E156" s="23" t="s">
        <v>363</v>
      </c>
      <c r="F156" s="162" t="s">
        <v>145</v>
      </c>
      <c r="G156" s="163" t="s">
        <v>373</v>
      </c>
      <c r="H156" s="164">
        <v>7</v>
      </c>
      <c r="I156" s="164">
        <v>0</v>
      </c>
      <c r="J156" s="125">
        <v>49000000</v>
      </c>
      <c r="K156" s="88" t="s">
        <v>398</v>
      </c>
      <c r="L156" s="162" t="s">
        <v>36</v>
      </c>
      <c r="M156" s="165" t="s">
        <v>468</v>
      </c>
      <c r="N156" s="23" t="s">
        <v>197</v>
      </c>
      <c r="O156" s="147" t="s">
        <v>889</v>
      </c>
      <c r="P156" s="162" t="s">
        <v>348</v>
      </c>
      <c r="Q156" s="53">
        <v>80111600</v>
      </c>
      <c r="R156" s="165" t="s">
        <v>200</v>
      </c>
      <c r="S156" s="165" t="str">
        <f>MID(PAA[[#This Row],[Meta Proyecto de Inversión]],1,4)</f>
        <v>8126</v>
      </c>
      <c r="T156" s="165" t="str">
        <f>MID(PAA[[#This Row],[Meta Proyecto de Inversión]],6,2)</f>
        <v>1-</v>
      </c>
      <c r="U156" s="166" t="str">
        <f>IFERROR(VLOOKUP(N156,TD!$B$50:$F$54,2,0)," ")</f>
        <v>O230117</v>
      </c>
      <c r="V156" s="166" t="str">
        <f>IFERROR(VLOOKUP(N156,TD!$B$50:$F$54,3,0)," ")</f>
        <v>4599</v>
      </c>
      <c r="W156" s="166">
        <f>IFERROR(VLOOKUP(N156,TD!$B$50:$F$54,4,0)," ")</f>
        <v>20240207</v>
      </c>
      <c r="X156" s="165" t="s">
        <v>182</v>
      </c>
      <c r="Y156" s="166" t="str">
        <f>IFERROR(VLOOKUP(X156,TD!$J$51:$K$64,2,0)," ")</f>
        <v>Servicios para la planeación y sistemas de gestión y comunicación estratégica</v>
      </c>
      <c r="Z156" s="167" t="str">
        <f>CONCATENATE(X156,"-",Y156)</f>
        <v>13-Servicios para la planeación y sistemas de gestión y comunicación estratégica</v>
      </c>
      <c r="AA156" s="165" t="s">
        <v>229</v>
      </c>
      <c r="AB156" s="166" t="str">
        <f>IFERROR(VLOOKUP(AA156,TD!$N$51:$O$66,2,0)," ")</f>
        <v>Servicio de asistencia técnica</v>
      </c>
      <c r="AC156" s="167" t="str">
        <f>CONCATENATE(AA156,"_",AB156)</f>
        <v>031_Servicio de asistencia técnica</v>
      </c>
      <c r="AD156" s="167" t="str">
        <f>CONCATENATE(Z156," ",AC156)</f>
        <v>13-Servicios para la planeación y sistemas de gestión y comunicación estratégica 031_Servicio de asistencia técnica</v>
      </c>
      <c r="AE156" s="166" t="str">
        <f>CONCATENATE(U156,V156,W156,X156,AA156)</f>
        <v>O23011745992024020713031</v>
      </c>
      <c r="AF156" s="166" t="str">
        <f>IFERROR(VLOOKUP(AD156,TD!$J$66:$K$89,2,0)," ")</f>
        <v>PM/0131/0113/45990310207</v>
      </c>
      <c r="AG156" s="117" t="s">
        <v>385</v>
      </c>
      <c r="AH156" s="165" t="s">
        <v>193</v>
      </c>
      <c r="AI156" s="168" t="str">
        <f>CONCATENATE(PAA[[#This Row],[Id Interno]],"-",PAA[[#This Row],[tipo de Contrato (TH talento humano - B/S bienes y/o servicios)]],"-",S156,"-",T156,"-",PAA[[#This Row],[Objeto de la contratación]])</f>
        <v>20260079-TH-8126-1--Prestar servicios profesionales para apoyar al Jefe de la Oficina de Planeación en asuntos estratégicos de la gestión administrativa</v>
      </c>
    </row>
    <row r="157" spans="2:35" ht="56" x14ac:dyDescent="0.35">
      <c r="B157" s="23">
        <v>20260080</v>
      </c>
      <c r="C157" s="99" t="s">
        <v>850</v>
      </c>
      <c r="D157" s="23" t="s">
        <v>105</v>
      </c>
      <c r="E157" s="23" t="s">
        <v>363</v>
      </c>
      <c r="F157" s="162" t="s">
        <v>144</v>
      </c>
      <c r="G157" s="163" t="s">
        <v>373</v>
      </c>
      <c r="H157" s="164">
        <v>7</v>
      </c>
      <c r="I157" s="164">
        <v>0</v>
      </c>
      <c r="J157" s="125">
        <v>49000000</v>
      </c>
      <c r="K157" s="88" t="s">
        <v>398</v>
      </c>
      <c r="L157" s="162" t="s">
        <v>36</v>
      </c>
      <c r="M157" s="165" t="s">
        <v>468</v>
      </c>
      <c r="N157" s="23" t="s">
        <v>197</v>
      </c>
      <c r="O157" s="147" t="s">
        <v>889</v>
      </c>
      <c r="P157" s="162" t="s">
        <v>348</v>
      </c>
      <c r="Q157" s="53">
        <v>80111600</v>
      </c>
      <c r="R157" s="165" t="s">
        <v>200</v>
      </c>
      <c r="S157" s="165" t="str">
        <f>MID(PAA[[#This Row],[Meta Proyecto de Inversión]],1,4)</f>
        <v>8126</v>
      </c>
      <c r="T157" s="165" t="str">
        <f>MID(PAA[[#This Row],[Meta Proyecto de Inversión]],6,2)</f>
        <v>1-</v>
      </c>
      <c r="U157" s="166" t="str">
        <f>IFERROR(VLOOKUP(N157,TD!$B$50:$F$54,2,0)," ")</f>
        <v>O230117</v>
      </c>
      <c r="V157" s="166" t="str">
        <f>IFERROR(VLOOKUP(N157,TD!$B$50:$F$54,3,0)," ")</f>
        <v>4599</v>
      </c>
      <c r="W157" s="166">
        <f>IFERROR(VLOOKUP(N157,TD!$B$50:$F$54,4,0)," ")</f>
        <v>20240207</v>
      </c>
      <c r="X157" s="165" t="s">
        <v>182</v>
      </c>
      <c r="Y157" s="166" t="str">
        <f>IFERROR(VLOOKUP(X157,TD!$J$51:$K$64,2,0)," ")</f>
        <v>Servicios para la planeación y sistemas de gestión y comunicación estratégica</v>
      </c>
      <c r="Z157" s="167" t="str">
        <f>CONCATENATE(X157,"-",Y157)</f>
        <v>13-Servicios para la planeación y sistemas de gestión y comunicación estratégica</v>
      </c>
      <c r="AA157" s="165" t="s">
        <v>229</v>
      </c>
      <c r="AB157" s="166" t="str">
        <f>IFERROR(VLOOKUP(AA157,TD!$N$51:$O$66,2,0)," ")</f>
        <v>Servicio de asistencia técnica</v>
      </c>
      <c r="AC157" s="167" t="str">
        <f>CONCATENATE(AA157,"_",AB157)</f>
        <v>031_Servicio de asistencia técnica</v>
      </c>
      <c r="AD157" s="167" t="str">
        <f>CONCATENATE(Z157," ",AC157)</f>
        <v>13-Servicios para la planeación y sistemas de gestión y comunicación estratégica 031_Servicio de asistencia técnica</v>
      </c>
      <c r="AE157" s="166" t="str">
        <f>CONCATENATE(U157,V157,W157,X157,AA157)</f>
        <v>O23011745992024020713031</v>
      </c>
      <c r="AF157" s="166" t="str">
        <f>IFERROR(VLOOKUP(AD157,TD!$J$66:$K$89,2,0)," ")</f>
        <v>PM/0131/0113/45990310207</v>
      </c>
      <c r="AG157" s="117" t="s">
        <v>385</v>
      </c>
      <c r="AH157" s="165" t="s">
        <v>193</v>
      </c>
      <c r="AI157" s="168" t="str">
        <f>CONCATENATE(PAA[[#This Row],[Id Interno]],"-",PAA[[#This Row],[tipo de Contrato (TH talento humano - B/S bienes y/o servicios)]],"-",S157,"-",T157,"-",PAA[[#This Row],[Objeto de la contratación]])</f>
        <v>20260080-TH-8126-1--Prestar servicios profesionales a la Oficina Asesora de Planeación en los asuntos concernientes que se le asignen para la implementación del Modelo Integrado de Planeación y Gestión MIPG.</v>
      </c>
    </row>
    <row r="158" spans="2:35" ht="56" x14ac:dyDescent="0.35">
      <c r="B158" s="23">
        <v>20260081</v>
      </c>
      <c r="C158" s="99" t="s">
        <v>583</v>
      </c>
      <c r="D158" s="23" t="s">
        <v>105</v>
      </c>
      <c r="E158" s="23" t="s">
        <v>363</v>
      </c>
      <c r="F158" s="162" t="s">
        <v>144</v>
      </c>
      <c r="G158" s="163" t="s">
        <v>374</v>
      </c>
      <c r="H158" s="164">
        <v>10</v>
      </c>
      <c r="I158" s="164">
        <v>0</v>
      </c>
      <c r="J158" s="125">
        <v>78000000</v>
      </c>
      <c r="K158" s="88" t="s">
        <v>398</v>
      </c>
      <c r="L158" s="162" t="s">
        <v>46</v>
      </c>
      <c r="M158" s="165" t="s">
        <v>421</v>
      </c>
      <c r="N158" s="23" t="s">
        <v>197</v>
      </c>
      <c r="O158" s="147" t="s">
        <v>889</v>
      </c>
      <c r="P158" s="162" t="s">
        <v>348</v>
      </c>
      <c r="Q158" s="53">
        <v>80111600</v>
      </c>
      <c r="R158" s="165" t="s">
        <v>208</v>
      </c>
      <c r="S158" s="165" t="str">
        <f>MID(PAA[[#This Row],[Meta Proyecto de Inversión]],1,4)</f>
        <v>8126</v>
      </c>
      <c r="T158" s="165" t="str">
        <f>MID(PAA[[#This Row],[Meta Proyecto de Inversión]],6,2)</f>
        <v>9-</v>
      </c>
      <c r="U158" s="166" t="str">
        <f>IFERROR(VLOOKUP(N158,TD!$B$50:$F$54,2,0)," ")</f>
        <v>O230117</v>
      </c>
      <c r="V158" s="166" t="str">
        <f>IFERROR(VLOOKUP(N158,TD!$B$50:$F$54,3,0)," ")</f>
        <v>4599</v>
      </c>
      <c r="W158" s="166">
        <f>IFERROR(VLOOKUP(N158,TD!$B$50:$F$54,4,0)," ")</f>
        <v>20240207</v>
      </c>
      <c r="X158" s="165" t="s">
        <v>174</v>
      </c>
      <c r="Y158" s="166" t="str">
        <f>IFERROR(VLOOKUP(X158,TD!$J$51:$K$64,2,0)," ")</f>
        <v>Infraestructura física, mantenimiento y dotación (Sedes construidas, mantenidas reforzadas)</v>
      </c>
      <c r="Z158" s="167" t="str">
        <f>CONCATENATE(X158,"-",Y158)</f>
        <v>08-Infraestructura física, mantenimiento y dotación (Sedes construidas, mantenidas reforzadas)</v>
      </c>
      <c r="AA158" s="165" t="s">
        <v>227</v>
      </c>
      <c r="AB158" s="166" t="str">
        <f>IFERROR(VLOOKUP(AA158,TD!$N$51:$O$66,2,0)," ")</f>
        <v>Sedes mantenidas</v>
      </c>
      <c r="AC158" s="167" t="str">
        <f>CONCATENATE(AA158,"_",AB158)</f>
        <v>016_Sedes mantenidas</v>
      </c>
      <c r="AD158" s="167" t="str">
        <f>CONCATENATE(Z158," ",AC158)</f>
        <v>08-Infraestructura física, mantenimiento y dotación (Sedes construidas, mantenidas reforzadas) 016_Sedes mantenidas</v>
      </c>
      <c r="AE158" s="166" t="str">
        <f>CONCATENATE(U158,V158,W158,X158,AA158)</f>
        <v>O23011745992024020708016</v>
      </c>
      <c r="AF158" s="166" t="str">
        <f>IFERROR(VLOOKUP(AD158,TD!$J$66:$K$89,2,0)," ")</f>
        <v>PM/0131/0108/45990160207</v>
      </c>
      <c r="AG158" s="117" t="s">
        <v>385</v>
      </c>
      <c r="AH158" s="165" t="s">
        <v>193</v>
      </c>
      <c r="AI158" s="168" t="str">
        <f>CONCATENATE(PAA[[#This Row],[Id Interno]],"-",PAA[[#This Row],[tipo de Contrato (TH talento humano - B/S bienes y/o servicios)]],"-",S158,"-",T158,"-",PAA[[#This Row],[Objeto de la contratación]])</f>
        <v>20260081-TH-8126-9--Prestar servicios profesionales jurídicos especializados en la Oficina de Control Disciplinario Interno para orientar, revisar y apoyar los documentos que se elaboren en el desarrollo del proceso disciplinario en etapa de instrucción.</v>
      </c>
    </row>
    <row r="159" spans="2:35" ht="56" x14ac:dyDescent="0.35">
      <c r="B159" s="23">
        <v>20260082</v>
      </c>
      <c r="C159" s="99" t="s">
        <v>843</v>
      </c>
      <c r="D159" s="23" t="s">
        <v>105</v>
      </c>
      <c r="E159" s="23" t="s">
        <v>363</v>
      </c>
      <c r="F159" s="162" t="s">
        <v>144</v>
      </c>
      <c r="G159" s="163" t="s">
        <v>374</v>
      </c>
      <c r="H159" s="164">
        <v>10</v>
      </c>
      <c r="I159" s="164">
        <v>0</v>
      </c>
      <c r="J159" s="125">
        <v>85000000</v>
      </c>
      <c r="K159" s="88" t="s">
        <v>398</v>
      </c>
      <c r="L159" s="162" t="s">
        <v>46</v>
      </c>
      <c r="M159" s="165" t="s">
        <v>421</v>
      </c>
      <c r="N159" s="23" t="s">
        <v>197</v>
      </c>
      <c r="O159" s="147" t="s">
        <v>889</v>
      </c>
      <c r="P159" s="162" t="s">
        <v>348</v>
      </c>
      <c r="Q159" s="53">
        <v>80111600</v>
      </c>
      <c r="R159" s="165" t="s">
        <v>208</v>
      </c>
      <c r="S159" s="165" t="str">
        <f>MID(PAA[[#This Row],[Meta Proyecto de Inversión]],1,4)</f>
        <v>8126</v>
      </c>
      <c r="T159" s="165" t="str">
        <f>MID(PAA[[#This Row],[Meta Proyecto de Inversión]],6,2)</f>
        <v>9-</v>
      </c>
      <c r="U159" s="166" t="str">
        <f>IFERROR(VLOOKUP(N159,TD!$B$50:$F$54,2,0)," ")</f>
        <v>O230117</v>
      </c>
      <c r="V159" s="166" t="str">
        <f>IFERROR(VLOOKUP(N159,TD!$B$50:$F$54,3,0)," ")</f>
        <v>4599</v>
      </c>
      <c r="W159" s="166">
        <f>IFERROR(VLOOKUP(N159,TD!$B$50:$F$54,4,0)," ")</f>
        <v>20240207</v>
      </c>
      <c r="X159" s="165" t="s">
        <v>174</v>
      </c>
      <c r="Y159" s="166" t="str">
        <f>IFERROR(VLOOKUP(X159,TD!$J$51:$K$64,2,0)," ")</f>
        <v>Infraestructura física, mantenimiento y dotación (Sedes construidas, mantenidas reforzadas)</v>
      </c>
      <c r="Z159" s="167" t="str">
        <f>CONCATENATE(X159,"-",Y159)</f>
        <v>08-Infraestructura física, mantenimiento y dotación (Sedes construidas, mantenidas reforzadas)</v>
      </c>
      <c r="AA159" s="165" t="s">
        <v>227</v>
      </c>
      <c r="AB159" s="166" t="str">
        <f>IFERROR(VLOOKUP(AA159,TD!$N$51:$O$66,2,0)," ")</f>
        <v>Sedes mantenidas</v>
      </c>
      <c r="AC159" s="167" t="str">
        <f>CONCATENATE(AA159,"_",AB159)</f>
        <v>016_Sedes mantenidas</v>
      </c>
      <c r="AD159" s="167" t="str">
        <f>CONCATENATE(Z159," ",AC159)</f>
        <v>08-Infraestructura física, mantenimiento y dotación (Sedes construidas, mantenidas reforzadas) 016_Sedes mantenidas</v>
      </c>
      <c r="AE159" s="166" t="str">
        <f>CONCATENATE(U159,V159,W159,X159,AA159)</f>
        <v>O23011745992024020708016</v>
      </c>
      <c r="AF159" s="166" t="str">
        <f>IFERROR(VLOOKUP(AD159,TD!$J$66:$K$89,2,0)," ")</f>
        <v>PM/0131/0108/45990160207</v>
      </c>
      <c r="AG159" s="117" t="s">
        <v>385</v>
      </c>
      <c r="AH159" s="165" t="s">
        <v>193</v>
      </c>
      <c r="AI159" s="168" t="str">
        <f>CONCATENATE(PAA[[#This Row],[Id Interno]],"-",PAA[[#This Row],[tipo de Contrato (TH talento humano - B/S bienes y/o servicios)]],"-",S159,"-",T159,"-",PAA[[#This Row],[Objeto de la contratación]])</f>
        <v>20260082-TH-8126-9--Prestar los servicios profesionales jurídicos especializados en la Oficina de Control Disciplinario Interno de la entidad estableciendo pautas de liderazgo en las actuaciones procesales que se deban tramitar en esa dependencia en etapa de instrucción</v>
      </c>
    </row>
    <row r="160" spans="2:35" ht="56" x14ac:dyDescent="0.35">
      <c r="B160" s="23">
        <v>20260083</v>
      </c>
      <c r="C160" s="99" t="s">
        <v>584</v>
      </c>
      <c r="D160" s="23" t="s">
        <v>105</v>
      </c>
      <c r="E160" s="23" t="s">
        <v>363</v>
      </c>
      <c r="F160" s="162" t="s">
        <v>144</v>
      </c>
      <c r="G160" s="163" t="s">
        <v>374</v>
      </c>
      <c r="H160" s="164">
        <v>10</v>
      </c>
      <c r="I160" s="164">
        <v>0</v>
      </c>
      <c r="J160" s="125">
        <v>80000000</v>
      </c>
      <c r="K160" s="88" t="s">
        <v>398</v>
      </c>
      <c r="L160" s="162" t="s">
        <v>46</v>
      </c>
      <c r="M160" s="165" t="s">
        <v>421</v>
      </c>
      <c r="N160" s="23" t="s">
        <v>197</v>
      </c>
      <c r="O160" s="147" t="s">
        <v>889</v>
      </c>
      <c r="P160" s="162" t="s">
        <v>348</v>
      </c>
      <c r="Q160" s="53">
        <v>80111600</v>
      </c>
      <c r="R160" s="165" t="s">
        <v>208</v>
      </c>
      <c r="S160" s="165" t="str">
        <f>MID(PAA[[#This Row],[Meta Proyecto de Inversión]],1,4)</f>
        <v>8126</v>
      </c>
      <c r="T160" s="165" t="str">
        <f>MID(PAA[[#This Row],[Meta Proyecto de Inversión]],6,2)</f>
        <v>9-</v>
      </c>
      <c r="U160" s="166" t="str">
        <f>IFERROR(VLOOKUP(N160,TD!$B$50:$F$54,2,0)," ")</f>
        <v>O230117</v>
      </c>
      <c r="V160" s="166" t="str">
        <f>IFERROR(VLOOKUP(N160,TD!$B$50:$F$54,3,0)," ")</f>
        <v>4599</v>
      </c>
      <c r="W160" s="166">
        <f>IFERROR(VLOOKUP(N160,TD!$B$50:$F$54,4,0)," ")</f>
        <v>20240207</v>
      </c>
      <c r="X160" s="165" t="s">
        <v>174</v>
      </c>
      <c r="Y160" s="166" t="str">
        <f>IFERROR(VLOOKUP(X160,TD!$J$51:$K$64,2,0)," ")</f>
        <v>Infraestructura física, mantenimiento y dotación (Sedes construidas, mantenidas reforzadas)</v>
      </c>
      <c r="Z160" s="167" t="str">
        <f>CONCATENATE(X160,"-",Y160)</f>
        <v>08-Infraestructura física, mantenimiento y dotación (Sedes construidas, mantenidas reforzadas)</v>
      </c>
      <c r="AA160" s="165" t="s">
        <v>227</v>
      </c>
      <c r="AB160" s="166" t="str">
        <f>IFERROR(VLOOKUP(AA160,TD!$N$51:$O$66,2,0)," ")</f>
        <v>Sedes mantenidas</v>
      </c>
      <c r="AC160" s="167" t="str">
        <f>CONCATENATE(AA160,"_",AB160)</f>
        <v>016_Sedes mantenidas</v>
      </c>
      <c r="AD160" s="167" t="str">
        <f>CONCATENATE(Z160," ",AC160)</f>
        <v>08-Infraestructura física, mantenimiento y dotación (Sedes construidas, mantenidas reforzadas) 016_Sedes mantenidas</v>
      </c>
      <c r="AE160" s="166" t="str">
        <f>CONCATENATE(U160,V160,W160,X160,AA160)</f>
        <v>O23011745992024020708016</v>
      </c>
      <c r="AF160" s="166" t="str">
        <f>IFERROR(VLOOKUP(AD160,TD!$J$66:$K$89,2,0)," ")</f>
        <v>PM/0131/0108/45990160207</v>
      </c>
      <c r="AG160" s="117" t="s">
        <v>385</v>
      </c>
      <c r="AH160" s="165" t="s">
        <v>193</v>
      </c>
      <c r="AI160" s="168" t="str">
        <f>CONCATENATE(PAA[[#This Row],[Id Interno]],"-",PAA[[#This Row],[tipo de Contrato (TH talento humano - B/S bienes y/o servicios)]],"-",S160,"-",T160,"-",PAA[[#This Row],[Objeto de la contratación]])</f>
        <v>20260083-TH-8126-9--Prestar servicios profesionales jurídicos en la Oficina de Control Disciplinario Interno de la entidad para apoyar la gestión, logística y operación de los procesos contractuales y administrativos a cargo de esta dependencia.</v>
      </c>
    </row>
    <row r="161" spans="2:35" ht="56" x14ac:dyDescent="0.35">
      <c r="B161" s="23">
        <v>20260084</v>
      </c>
      <c r="C161" s="99" t="s">
        <v>423</v>
      </c>
      <c r="D161" s="23" t="s">
        <v>105</v>
      </c>
      <c r="E161" s="23" t="s">
        <v>363</v>
      </c>
      <c r="F161" s="162" t="s">
        <v>144</v>
      </c>
      <c r="G161" s="163" t="s">
        <v>374</v>
      </c>
      <c r="H161" s="164">
        <v>10</v>
      </c>
      <c r="I161" s="164">
        <v>0</v>
      </c>
      <c r="J161" s="125">
        <v>70000000</v>
      </c>
      <c r="K161" s="88" t="s">
        <v>398</v>
      </c>
      <c r="L161" s="162" t="s">
        <v>46</v>
      </c>
      <c r="M161" s="165" t="s">
        <v>421</v>
      </c>
      <c r="N161" s="23" t="s">
        <v>197</v>
      </c>
      <c r="O161" s="147" t="s">
        <v>889</v>
      </c>
      <c r="P161" s="162" t="s">
        <v>348</v>
      </c>
      <c r="Q161" s="53">
        <v>80111600</v>
      </c>
      <c r="R161" s="165" t="s">
        <v>208</v>
      </c>
      <c r="S161" s="165" t="str">
        <f>MID(PAA[[#This Row],[Meta Proyecto de Inversión]],1,4)</f>
        <v>8126</v>
      </c>
      <c r="T161" s="165" t="str">
        <f>MID(PAA[[#This Row],[Meta Proyecto de Inversión]],6,2)</f>
        <v>9-</v>
      </c>
      <c r="U161" s="166" t="str">
        <f>IFERROR(VLOOKUP(N161,TD!$B$50:$F$54,2,0)," ")</f>
        <v>O230117</v>
      </c>
      <c r="V161" s="166" t="str">
        <f>IFERROR(VLOOKUP(N161,TD!$B$50:$F$54,3,0)," ")</f>
        <v>4599</v>
      </c>
      <c r="W161" s="166">
        <f>IFERROR(VLOOKUP(N161,TD!$B$50:$F$54,4,0)," ")</f>
        <v>20240207</v>
      </c>
      <c r="X161" s="165" t="s">
        <v>174</v>
      </c>
      <c r="Y161" s="166" t="str">
        <f>IFERROR(VLOOKUP(X161,TD!$J$51:$K$64,2,0)," ")</f>
        <v>Infraestructura física, mantenimiento y dotación (Sedes construidas, mantenidas reforzadas)</v>
      </c>
      <c r="Z161" s="167" t="str">
        <f>CONCATENATE(X161,"-",Y161)</f>
        <v>08-Infraestructura física, mantenimiento y dotación (Sedes construidas, mantenidas reforzadas)</v>
      </c>
      <c r="AA161" s="165" t="s">
        <v>227</v>
      </c>
      <c r="AB161" s="166" t="str">
        <f>IFERROR(VLOOKUP(AA161,TD!$N$51:$O$66,2,0)," ")</f>
        <v>Sedes mantenidas</v>
      </c>
      <c r="AC161" s="167" t="str">
        <f>CONCATENATE(AA161,"_",AB161)</f>
        <v>016_Sedes mantenidas</v>
      </c>
      <c r="AD161" s="167" t="str">
        <f>CONCATENATE(Z161," ",AC161)</f>
        <v>08-Infraestructura física, mantenimiento y dotación (Sedes construidas, mantenidas reforzadas) 016_Sedes mantenidas</v>
      </c>
      <c r="AE161" s="166" t="str">
        <f>CONCATENATE(U161,V161,W161,X161,AA161)</f>
        <v>O23011745992024020708016</v>
      </c>
      <c r="AF161" s="166" t="str">
        <f>IFERROR(VLOOKUP(AD161,TD!$J$66:$K$89,2,0)," ")</f>
        <v>PM/0131/0108/45990160207</v>
      </c>
      <c r="AG161" s="117" t="s">
        <v>385</v>
      </c>
      <c r="AH161" s="165" t="s">
        <v>193</v>
      </c>
      <c r="AI161" s="168" t="str">
        <f>CONCATENATE(PAA[[#This Row],[Id Interno]],"-",PAA[[#This Row],[tipo de Contrato (TH talento humano - B/S bienes y/o servicios)]],"-",S161,"-",T161,"-",PAA[[#This Row],[Objeto de la contratación]])</f>
        <v>20260084-TH-8126-9--Prestar servicios profesionales jurídicos para apoyar la instrucción y demás actuaciones que deban surtirse en los procesos disciplinarios adelantados por la Oficina de Control Disciplinario Interno.</v>
      </c>
    </row>
    <row r="162" spans="2:35" ht="56" x14ac:dyDescent="0.35">
      <c r="B162" s="23">
        <v>20260085</v>
      </c>
      <c r="C162" s="99" t="s">
        <v>423</v>
      </c>
      <c r="D162" s="23" t="s">
        <v>105</v>
      </c>
      <c r="E162" s="23" t="s">
        <v>363</v>
      </c>
      <c r="F162" s="162" t="s">
        <v>144</v>
      </c>
      <c r="G162" s="163" t="s">
        <v>374</v>
      </c>
      <c r="H162" s="164">
        <v>10</v>
      </c>
      <c r="I162" s="164">
        <v>0</v>
      </c>
      <c r="J162" s="125">
        <v>70000000</v>
      </c>
      <c r="K162" s="88" t="s">
        <v>398</v>
      </c>
      <c r="L162" s="162" t="s">
        <v>46</v>
      </c>
      <c r="M162" s="165" t="s">
        <v>421</v>
      </c>
      <c r="N162" s="23" t="s">
        <v>197</v>
      </c>
      <c r="O162" s="147" t="s">
        <v>889</v>
      </c>
      <c r="P162" s="162" t="s">
        <v>348</v>
      </c>
      <c r="Q162" s="53">
        <v>80111600</v>
      </c>
      <c r="R162" s="165" t="s">
        <v>208</v>
      </c>
      <c r="S162" s="165" t="str">
        <f>MID(PAA[[#This Row],[Meta Proyecto de Inversión]],1,4)</f>
        <v>8126</v>
      </c>
      <c r="T162" s="165" t="str">
        <f>MID(PAA[[#This Row],[Meta Proyecto de Inversión]],6,2)</f>
        <v>9-</v>
      </c>
      <c r="U162" s="166" t="str">
        <f>IFERROR(VLOOKUP(N162,TD!$B$50:$F$54,2,0)," ")</f>
        <v>O230117</v>
      </c>
      <c r="V162" s="166" t="str">
        <f>IFERROR(VLOOKUP(N162,TD!$B$50:$F$54,3,0)," ")</f>
        <v>4599</v>
      </c>
      <c r="W162" s="166">
        <f>IFERROR(VLOOKUP(N162,TD!$B$50:$F$54,4,0)," ")</f>
        <v>20240207</v>
      </c>
      <c r="X162" s="165" t="s">
        <v>174</v>
      </c>
      <c r="Y162" s="166" t="str">
        <f>IFERROR(VLOOKUP(X162,TD!$J$51:$K$64,2,0)," ")</f>
        <v>Infraestructura física, mantenimiento y dotación (Sedes construidas, mantenidas reforzadas)</v>
      </c>
      <c r="Z162" s="167" t="str">
        <f>CONCATENATE(X162,"-",Y162)</f>
        <v>08-Infraestructura física, mantenimiento y dotación (Sedes construidas, mantenidas reforzadas)</v>
      </c>
      <c r="AA162" s="165" t="s">
        <v>227</v>
      </c>
      <c r="AB162" s="166" t="str">
        <f>IFERROR(VLOOKUP(AA162,TD!$N$51:$O$66,2,0)," ")</f>
        <v>Sedes mantenidas</v>
      </c>
      <c r="AC162" s="167" t="str">
        <f>CONCATENATE(AA162,"_",AB162)</f>
        <v>016_Sedes mantenidas</v>
      </c>
      <c r="AD162" s="167" t="str">
        <f>CONCATENATE(Z162," ",AC162)</f>
        <v>08-Infraestructura física, mantenimiento y dotación (Sedes construidas, mantenidas reforzadas) 016_Sedes mantenidas</v>
      </c>
      <c r="AE162" s="166" t="str">
        <f>CONCATENATE(U162,V162,W162,X162,AA162)</f>
        <v>O23011745992024020708016</v>
      </c>
      <c r="AF162" s="166" t="str">
        <f>IFERROR(VLOOKUP(AD162,TD!$J$66:$K$89,2,0)," ")</f>
        <v>PM/0131/0108/45990160207</v>
      </c>
      <c r="AG162" s="117" t="s">
        <v>385</v>
      </c>
      <c r="AH162" s="165" t="s">
        <v>193</v>
      </c>
      <c r="AI162" s="168" t="str">
        <f>CONCATENATE(PAA[[#This Row],[Id Interno]],"-",PAA[[#This Row],[tipo de Contrato (TH talento humano - B/S bienes y/o servicios)]],"-",S162,"-",T162,"-",PAA[[#This Row],[Objeto de la contratación]])</f>
        <v>20260085-TH-8126-9--Prestar servicios profesionales jurídicos para apoyar la instrucción y demás actuaciones que deban surtirse en los procesos disciplinarios adelantados por la Oficina de Control Disciplinario Interno.</v>
      </c>
    </row>
    <row r="163" spans="2:35" ht="56" x14ac:dyDescent="0.35">
      <c r="B163" s="23">
        <v>20260086</v>
      </c>
      <c r="C163" s="99" t="s">
        <v>423</v>
      </c>
      <c r="D163" s="23" t="s">
        <v>105</v>
      </c>
      <c r="E163" s="23" t="s">
        <v>363</v>
      </c>
      <c r="F163" s="162" t="s">
        <v>144</v>
      </c>
      <c r="G163" s="163" t="s">
        <v>374</v>
      </c>
      <c r="H163" s="164">
        <v>10</v>
      </c>
      <c r="I163" s="164">
        <v>0</v>
      </c>
      <c r="J163" s="125">
        <v>70000000</v>
      </c>
      <c r="K163" s="88" t="s">
        <v>398</v>
      </c>
      <c r="L163" s="162" t="s">
        <v>46</v>
      </c>
      <c r="M163" s="165" t="s">
        <v>421</v>
      </c>
      <c r="N163" s="23" t="s">
        <v>197</v>
      </c>
      <c r="O163" s="147" t="s">
        <v>889</v>
      </c>
      <c r="P163" s="162" t="s">
        <v>348</v>
      </c>
      <c r="Q163" s="53">
        <v>80111600</v>
      </c>
      <c r="R163" s="165" t="s">
        <v>208</v>
      </c>
      <c r="S163" s="165" t="str">
        <f>MID(PAA[[#This Row],[Meta Proyecto de Inversión]],1,4)</f>
        <v>8126</v>
      </c>
      <c r="T163" s="165" t="str">
        <f>MID(PAA[[#This Row],[Meta Proyecto de Inversión]],6,2)</f>
        <v>9-</v>
      </c>
      <c r="U163" s="166" t="str">
        <f>IFERROR(VLOOKUP(N163,TD!$B$50:$F$54,2,0)," ")</f>
        <v>O230117</v>
      </c>
      <c r="V163" s="166" t="str">
        <f>IFERROR(VLOOKUP(N163,TD!$B$50:$F$54,3,0)," ")</f>
        <v>4599</v>
      </c>
      <c r="W163" s="166">
        <f>IFERROR(VLOOKUP(N163,TD!$B$50:$F$54,4,0)," ")</f>
        <v>20240207</v>
      </c>
      <c r="X163" s="165" t="s">
        <v>174</v>
      </c>
      <c r="Y163" s="166" t="str">
        <f>IFERROR(VLOOKUP(X163,TD!$J$51:$K$64,2,0)," ")</f>
        <v>Infraestructura física, mantenimiento y dotación (Sedes construidas, mantenidas reforzadas)</v>
      </c>
      <c r="Z163" s="167" t="str">
        <f>CONCATENATE(X163,"-",Y163)</f>
        <v>08-Infraestructura física, mantenimiento y dotación (Sedes construidas, mantenidas reforzadas)</v>
      </c>
      <c r="AA163" s="165" t="s">
        <v>227</v>
      </c>
      <c r="AB163" s="166" t="str">
        <f>IFERROR(VLOOKUP(AA163,TD!$N$51:$O$66,2,0)," ")</f>
        <v>Sedes mantenidas</v>
      </c>
      <c r="AC163" s="167" t="str">
        <f>CONCATENATE(AA163,"_",AB163)</f>
        <v>016_Sedes mantenidas</v>
      </c>
      <c r="AD163" s="167" t="str">
        <f>CONCATENATE(Z163," ",AC163)</f>
        <v>08-Infraestructura física, mantenimiento y dotación (Sedes construidas, mantenidas reforzadas) 016_Sedes mantenidas</v>
      </c>
      <c r="AE163" s="166" t="str">
        <f>CONCATENATE(U163,V163,W163,X163,AA163)</f>
        <v>O23011745992024020708016</v>
      </c>
      <c r="AF163" s="166" t="str">
        <f>IFERROR(VLOOKUP(AD163,TD!$J$66:$K$89,2,0)," ")</f>
        <v>PM/0131/0108/45990160207</v>
      </c>
      <c r="AG163" s="117" t="s">
        <v>385</v>
      </c>
      <c r="AH163" s="165" t="s">
        <v>193</v>
      </c>
      <c r="AI163" s="168" t="str">
        <f>CONCATENATE(PAA[[#This Row],[Id Interno]],"-",PAA[[#This Row],[tipo de Contrato (TH talento humano - B/S bienes y/o servicios)]],"-",S163,"-",T163,"-",PAA[[#This Row],[Objeto de la contratación]])</f>
        <v>20260086-TH-8126-9--Prestar servicios profesionales jurídicos para apoyar la instrucción y demás actuaciones que deban surtirse en los procesos disciplinarios adelantados por la Oficina de Control Disciplinario Interno.</v>
      </c>
    </row>
    <row r="164" spans="2:35" ht="70" x14ac:dyDescent="0.35">
      <c r="B164" s="23">
        <v>20260087</v>
      </c>
      <c r="C164" s="99" t="s">
        <v>423</v>
      </c>
      <c r="D164" s="23" t="s">
        <v>105</v>
      </c>
      <c r="E164" s="23" t="s">
        <v>363</v>
      </c>
      <c r="F164" s="162" t="s">
        <v>144</v>
      </c>
      <c r="G164" s="163" t="s">
        <v>374</v>
      </c>
      <c r="H164" s="164">
        <v>10</v>
      </c>
      <c r="I164" s="164">
        <v>0</v>
      </c>
      <c r="J164" s="125">
        <v>70000000</v>
      </c>
      <c r="K164" s="88" t="s">
        <v>398</v>
      </c>
      <c r="L164" s="162" t="s">
        <v>46</v>
      </c>
      <c r="M164" s="165" t="s">
        <v>421</v>
      </c>
      <c r="N164" s="23" t="s">
        <v>197</v>
      </c>
      <c r="O164" s="147" t="s">
        <v>889</v>
      </c>
      <c r="P164" s="162" t="s">
        <v>348</v>
      </c>
      <c r="Q164" s="53">
        <v>80111600</v>
      </c>
      <c r="R164" s="165" t="s">
        <v>208</v>
      </c>
      <c r="S164" s="165" t="str">
        <f>MID(PAA[[#This Row],[Meta Proyecto de Inversión]],1,4)</f>
        <v>8126</v>
      </c>
      <c r="T164" s="165" t="str">
        <f>MID(PAA[[#This Row],[Meta Proyecto de Inversión]],6,2)</f>
        <v>9-</v>
      </c>
      <c r="U164" s="166" t="str">
        <f>IFERROR(VLOOKUP(N164,TD!$B$50:$F$54,2,0)," ")</f>
        <v>O230117</v>
      </c>
      <c r="V164" s="166" t="str">
        <f>IFERROR(VLOOKUP(N164,TD!$B$50:$F$54,3,0)," ")</f>
        <v>4599</v>
      </c>
      <c r="W164" s="166">
        <f>IFERROR(VLOOKUP(N164,TD!$B$50:$F$54,4,0)," ")</f>
        <v>20240207</v>
      </c>
      <c r="X164" s="165" t="s">
        <v>174</v>
      </c>
      <c r="Y164" s="166" t="str">
        <f>IFERROR(VLOOKUP(X164,TD!$J$51:$K$64,2,0)," ")</f>
        <v>Infraestructura física, mantenimiento y dotación (Sedes construidas, mantenidas reforzadas)</v>
      </c>
      <c r="Z164" s="167" t="str">
        <f>CONCATENATE(X164,"-",Y164)</f>
        <v>08-Infraestructura física, mantenimiento y dotación (Sedes construidas, mantenidas reforzadas)</v>
      </c>
      <c r="AA164" s="165" t="s">
        <v>227</v>
      </c>
      <c r="AB164" s="166" t="str">
        <f>IFERROR(VLOOKUP(AA164,TD!$N$51:$O$66,2,0)," ")</f>
        <v>Sedes mantenidas</v>
      </c>
      <c r="AC164" s="167" t="str">
        <f>CONCATENATE(AA164,"_",AB164)</f>
        <v>016_Sedes mantenidas</v>
      </c>
      <c r="AD164" s="167" t="str">
        <f>CONCATENATE(Z164," ",AC164)</f>
        <v>08-Infraestructura física, mantenimiento y dotación (Sedes construidas, mantenidas reforzadas) 016_Sedes mantenidas</v>
      </c>
      <c r="AE164" s="166" t="str">
        <f>CONCATENATE(U164,V164,W164,X164,AA164)</f>
        <v>O23011745992024020708016</v>
      </c>
      <c r="AF164" s="166" t="str">
        <f>IFERROR(VLOOKUP(AD164,TD!$J$66:$K$89,2,0)," ")</f>
        <v>PM/0131/0108/45990160207</v>
      </c>
      <c r="AG164" s="117" t="s">
        <v>385</v>
      </c>
      <c r="AH164" s="165" t="s">
        <v>193</v>
      </c>
      <c r="AI164" s="168" t="str">
        <f>CONCATENATE(PAA[[#This Row],[Id Interno]],"-",PAA[[#This Row],[tipo de Contrato (TH talento humano - B/S bienes y/o servicios)]],"-",S164,"-",T164,"-",PAA[[#This Row],[Objeto de la contratación]])</f>
        <v>20260087-TH-8126-9--Prestar servicios profesionales jurídicos para apoyar la instrucción y demás actuaciones que deban surtirse en los procesos disciplinarios adelantados por la Oficina de Control Disciplinario Interno.</v>
      </c>
    </row>
    <row r="165" spans="2:35" ht="84" x14ac:dyDescent="0.35">
      <c r="B165" s="23">
        <v>20260088</v>
      </c>
      <c r="C165" s="99" t="s">
        <v>423</v>
      </c>
      <c r="D165" s="23" t="s">
        <v>105</v>
      </c>
      <c r="E165" s="23" t="s">
        <v>363</v>
      </c>
      <c r="F165" s="162" t="s">
        <v>144</v>
      </c>
      <c r="G165" s="163" t="s">
        <v>374</v>
      </c>
      <c r="H165" s="164">
        <v>10</v>
      </c>
      <c r="I165" s="164">
        <v>0</v>
      </c>
      <c r="J165" s="125">
        <v>28000000</v>
      </c>
      <c r="K165" s="88" t="s">
        <v>398</v>
      </c>
      <c r="L165" s="162" t="s">
        <v>46</v>
      </c>
      <c r="M165" s="165" t="s">
        <v>421</v>
      </c>
      <c r="N165" s="23" t="s">
        <v>197</v>
      </c>
      <c r="O165" s="147" t="s">
        <v>889</v>
      </c>
      <c r="P165" s="162" t="s">
        <v>348</v>
      </c>
      <c r="Q165" s="53">
        <v>80111600</v>
      </c>
      <c r="R165" s="165" t="s">
        <v>208</v>
      </c>
      <c r="S165" s="165" t="str">
        <f>MID(PAA[[#This Row],[Meta Proyecto de Inversión]],1,4)</f>
        <v>8126</v>
      </c>
      <c r="T165" s="165" t="str">
        <f>MID(PAA[[#This Row],[Meta Proyecto de Inversión]],6,2)</f>
        <v>9-</v>
      </c>
      <c r="U165" s="166" t="str">
        <f>IFERROR(VLOOKUP(N165,TD!$B$50:$F$54,2,0)," ")</f>
        <v>O230117</v>
      </c>
      <c r="V165" s="166" t="str">
        <f>IFERROR(VLOOKUP(N165,TD!$B$50:$F$54,3,0)," ")</f>
        <v>4599</v>
      </c>
      <c r="W165" s="166">
        <f>IFERROR(VLOOKUP(N165,TD!$B$50:$F$54,4,0)," ")</f>
        <v>20240207</v>
      </c>
      <c r="X165" s="165" t="s">
        <v>174</v>
      </c>
      <c r="Y165" s="166" t="str">
        <f>IFERROR(VLOOKUP(X165,TD!$J$51:$K$64,2,0)," ")</f>
        <v>Infraestructura física, mantenimiento y dotación (Sedes construidas, mantenidas reforzadas)</v>
      </c>
      <c r="Z165" s="167" t="str">
        <f>CONCATENATE(X165,"-",Y165)</f>
        <v>08-Infraestructura física, mantenimiento y dotación (Sedes construidas, mantenidas reforzadas)</v>
      </c>
      <c r="AA165" s="165" t="s">
        <v>227</v>
      </c>
      <c r="AB165" s="166" t="str">
        <f>IFERROR(VLOOKUP(AA165,TD!$N$51:$O$66,2,0)," ")</f>
        <v>Sedes mantenidas</v>
      </c>
      <c r="AC165" s="167" t="str">
        <f>CONCATENATE(AA165,"_",AB165)</f>
        <v>016_Sedes mantenidas</v>
      </c>
      <c r="AD165" s="167" t="str">
        <f>CONCATENATE(Z165," ",AC165)</f>
        <v>08-Infraestructura física, mantenimiento y dotación (Sedes construidas, mantenidas reforzadas) 016_Sedes mantenidas</v>
      </c>
      <c r="AE165" s="166" t="str">
        <f>CONCATENATE(U165,V165,W165,X165,AA165)</f>
        <v>O23011745992024020708016</v>
      </c>
      <c r="AF165" s="166" t="str">
        <f>IFERROR(VLOOKUP(AD165,TD!$J$66:$K$89,2,0)," ")</f>
        <v>PM/0131/0108/45990160207</v>
      </c>
      <c r="AG165" s="117" t="s">
        <v>385</v>
      </c>
      <c r="AH165" s="165" t="s">
        <v>193</v>
      </c>
      <c r="AI165" s="168" t="str">
        <f>CONCATENATE(PAA[[#This Row],[Id Interno]],"-",PAA[[#This Row],[tipo de Contrato (TH talento humano - B/S bienes y/o servicios)]],"-",S165,"-",T165,"-",PAA[[#This Row],[Objeto de la contratación]])</f>
        <v>20260088-TH-8126-9--Prestar servicios profesionales jurídicos para apoyar la instrucción y demás actuaciones que deban surtirse en los procesos disciplinarios adelantados por la Oficina de Control Disciplinario Interno.</v>
      </c>
    </row>
    <row r="166" spans="2:35" ht="56" x14ac:dyDescent="0.35">
      <c r="B166" s="23">
        <v>20260089</v>
      </c>
      <c r="C166" s="99" t="s">
        <v>424</v>
      </c>
      <c r="D166" s="23" t="s">
        <v>105</v>
      </c>
      <c r="E166" s="23" t="s">
        <v>363</v>
      </c>
      <c r="F166" s="162" t="s">
        <v>144</v>
      </c>
      <c r="G166" s="163" t="s">
        <v>374</v>
      </c>
      <c r="H166" s="164">
        <v>10</v>
      </c>
      <c r="I166" s="164">
        <v>0</v>
      </c>
      <c r="J166" s="125">
        <v>54000000</v>
      </c>
      <c r="K166" s="88" t="s">
        <v>398</v>
      </c>
      <c r="L166" s="162" t="s">
        <v>46</v>
      </c>
      <c r="M166" s="165" t="s">
        <v>421</v>
      </c>
      <c r="N166" s="23" t="s">
        <v>197</v>
      </c>
      <c r="O166" s="147" t="s">
        <v>889</v>
      </c>
      <c r="P166" s="162" t="s">
        <v>348</v>
      </c>
      <c r="Q166" s="53">
        <v>80111600</v>
      </c>
      <c r="R166" s="165" t="s">
        <v>208</v>
      </c>
      <c r="S166" s="165" t="str">
        <f>MID(PAA[[#This Row],[Meta Proyecto de Inversión]],1,4)</f>
        <v>8126</v>
      </c>
      <c r="T166" s="165" t="str">
        <f>MID(PAA[[#This Row],[Meta Proyecto de Inversión]],6,2)</f>
        <v>9-</v>
      </c>
      <c r="U166" s="166" t="str">
        <f>IFERROR(VLOOKUP(N166,TD!$B$50:$F$54,2,0)," ")</f>
        <v>O230117</v>
      </c>
      <c r="V166" s="166" t="str">
        <f>IFERROR(VLOOKUP(N166,TD!$B$50:$F$54,3,0)," ")</f>
        <v>4599</v>
      </c>
      <c r="W166" s="166">
        <f>IFERROR(VLOOKUP(N166,TD!$B$50:$F$54,4,0)," ")</f>
        <v>20240207</v>
      </c>
      <c r="X166" s="165" t="s">
        <v>174</v>
      </c>
      <c r="Y166" s="166" t="str">
        <f>IFERROR(VLOOKUP(X166,TD!$J$51:$K$64,2,0)," ")</f>
        <v>Infraestructura física, mantenimiento y dotación (Sedes construidas, mantenidas reforzadas)</v>
      </c>
      <c r="Z166" s="167" t="str">
        <f>CONCATENATE(X166,"-",Y166)</f>
        <v>08-Infraestructura física, mantenimiento y dotación (Sedes construidas, mantenidas reforzadas)</v>
      </c>
      <c r="AA166" s="165" t="s">
        <v>227</v>
      </c>
      <c r="AB166" s="166" t="str">
        <f>IFERROR(VLOOKUP(AA166,TD!$N$51:$O$66,2,0)," ")</f>
        <v>Sedes mantenidas</v>
      </c>
      <c r="AC166" s="167" t="str">
        <f>CONCATENATE(AA166,"_",AB166)</f>
        <v>016_Sedes mantenidas</v>
      </c>
      <c r="AD166" s="167" t="str">
        <f>CONCATENATE(Z166," ",AC166)</f>
        <v>08-Infraestructura física, mantenimiento y dotación (Sedes construidas, mantenidas reforzadas) 016_Sedes mantenidas</v>
      </c>
      <c r="AE166" s="166" t="str">
        <f>CONCATENATE(U166,V166,W166,X166,AA166)</f>
        <v>O23011745992024020708016</v>
      </c>
      <c r="AF166" s="166" t="str">
        <f>IFERROR(VLOOKUP(AD166,TD!$J$66:$K$89,2,0)," ")</f>
        <v>PM/0131/0108/45990160207</v>
      </c>
      <c r="AG166" s="117" t="s">
        <v>385</v>
      </c>
      <c r="AH166" s="165" t="s">
        <v>193</v>
      </c>
      <c r="AI166" s="168" t="str">
        <f>CONCATENATE(PAA[[#This Row],[Id Interno]],"-",PAA[[#This Row],[tipo de Contrato (TH talento humano - B/S bienes y/o servicios)]],"-",S166,"-",T166,"-",PAA[[#This Row],[Objeto de la contratación]])</f>
        <v xml:space="preserve">20260089-TH-8126-9--Prestar servicios profesionales para ejercer las labores de secretaría común y actividades jurídicas que requieren las actuaciones disciplinarias en etapa de instrucción adelantadas por la Oficina de Control Disciplinario Interno.	</v>
      </c>
    </row>
    <row r="167" spans="2:35" ht="56" x14ac:dyDescent="0.35">
      <c r="B167" s="23">
        <v>20260090</v>
      </c>
      <c r="C167" s="99" t="s">
        <v>585</v>
      </c>
      <c r="D167" s="23" t="s">
        <v>105</v>
      </c>
      <c r="E167" s="23" t="s">
        <v>363</v>
      </c>
      <c r="F167" s="162" t="s">
        <v>145</v>
      </c>
      <c r="G167" s="163" t="s">
        <v>374</v>
      </c>
      <c r="H167" s="164">
        <v>10</v>
      </c>
      <c r="I167" s="164">
        <v>0</v>
      </c>
      <c r="J167" s="125">
        <v>36000000</v>
      </c>
      <c r="K167" s="88" t="s">
        <v>398</v>
      </c>
      <c r="L167" s="162" t="s">
        <v>46</v>
      </c>
      <c r="M167" s="165" t="s">
        <v>421</v>
      </c>
      <c r="N167" s="23" t="s">
        <v>197</v>
      </c>
      <c r="O167" s="147" t="s">
        <v>889</v>
      </c>
      <c r="P167" s="162" t="s">
        <v>348</v>
      </c>
      <c r="Q167" s="53">
        <v>80111600</v>
      </c>
      <c r="R167" s="165" t="s">
        <v>208</v>
      </c>
      <c r="S167" s="165" t="str">
        <f>MID(PAA[[#This Row],[Meta Proyecto de Inversión]],1,4)</f>
        <v>8126</v>
      </c>
      <c r="T167" s="165" t="str">
        <f>MID(PAA[[#This Row],[Meta Proyecto de Inversión]],6,2)</f>
        <v>9-</v>
      </c>
      <c r="U167" s="166" t="str">
        <f>IFERROR(VLOOKUP(N167,TD!$B$50:$F$54,2,0)," ")</f>
        <v>O230117</v>
      </c>
      <c r="V167" s="166" t="str">
        <f>IFERROR(VLOOKUP(N167,TD!$B$50:$F$54,3,0)," ")</f>
        <v>4599</v>
      </c>
      <c r="W167" s="166">
        <f>IFERROR(VLOOKUP(N167,TD!$B$50:$F$54,4,0)," ")</f>
        <v>20240207</v>
      </c>
      <c r="X167" s="165" t="s">
        <v>174</v>
      </c>
      <c r="Y167" s="166" t="str">
        <f>IFERROR(VLOOKUP(X167,TD!$J$51:$K$64,2,0)," ")</f>
        <v>Infraestructura física, mantenimiento y dotación (Sedes construidas, mantenidas reforzadas)</v>
      </c>
      <c r="Z167" s="167" t="str">
        <f>CONCATENATE(X167,"-",Y167)</f>
        <v>08-Infraestructura física, mantenimiento y dotación (Sedes construidas, mantenidas reforzadas)</v>
      </c>
      <c r="AA167" s="165" t="s">
        <v>227</v>
      </c>
      <c r="AB167" s="166" t="str">
        <f>IFERROR(VLOOKUP(AA167,TD!$N$51:$O$66,2,0)," ")</f>
        <v>Sedes mantenidas</v>
      </c>
      <c r="AC167" s="167" t="str">
        <f>CONCATENATE(AA167,"_",AB167)</f>
        <v>016_Sedes mantenidas</v>
      </c>
      <c r="AD167" s="167" t="str">
        <f>CONCATENATE(Z167," ",AC167)</f>
        <v>08-Infraestructura física, mantenimiento y dotación (Sedes construidas, mantenidas reforzadas) 016_Sedes mantenidas</v>
      </c>
      <c r="AE167" s="166" t="str">
        <f>CONCATENATE(U167,V167,W167,X167,AA167)</f>
        <v>O23011745992024020708016</v>
      </c>
      <c r="AF167" s="166" t="str">
        <f>IFERROR(VLOOKUP(AD167,TD!$J$66:$K$89,2,0)," ")</f>
        <v>PM/0131/0108/45990160207</v>
      </c>
      <c r="AG167" s="117" t="s">
        <v>385</v>
      </c>
      <c r="AH167" s="165" t="s">
        <v>193</v>
      </c>
      <c r="AI167" s="168" t="str">
        <f>CONCATENATE(PAA[[#This Row],[Id Interno]],"-",PAA[[#This Row],[tipo de Contrato (TH talento humano - B/S bienes y/o servicios)]],"-",S167,"-",T167,"-",PAA[[#This Row],[Objeto de la contratación]])</f>
        <v>20260090-TH-8126-9--Prestación de servicios de apoyo técnico a la Oficina de Control Disciplinario Interno de la UAECOB para la gestión y cumplimiento de las funciones administrativas asignadas.</v>
      </c>
    </row>
    <row r="168" spans="2:35" ht="56" x14ac:dyDescent="0.35">
      <c r="B168" s="23">
        <v>20260091</v>
      </c>
      <c r="C168" s="99" t="s">
        <v>586</v>
      </c>
      <c r="D168" s="23" t="s">
        <v>105</v>
      </c>
      <c r="E168" s="23" t="s">
        <v>363</v>
      </c>
      <c r="F168" s="162" t="s">
        <v>145</v>
      </c>
      <c r="G168" s="163" t="s">
        <v>374</v>
      </c>
      <c r="H168" s="164">
        <v>10</v>
      </c>
      <c r="I168" s="164">
        <v>0</v>
      </c>
      <c r="J168" s="125">
        <v>25200000</v>
      </c>
      <c r="K168" s="88" t="s">
        <v>398</v>
      </c>
      <c r="L168" s="162" t="s">
        <v>46</v>
      </c>
      <c r="M168" s="165" t="s">
        <v>421</v>
      </c>
      <c r="N168" s="23" t="s">
        <v>197</v>
      </c>
      <c r="O168" s="147" t="s">
        <v>889</v>
      </c>
      <c r="P168" s="162" t="s">
        <v>348</v>
      </c>
      <c r="Q168" s="53">
        <v>80111600</v>
      </c>
      <c r="R168" s="165" t="s">
        <v>208</v>
      </c>
      <c r="S168" s="165" t="str">
        <f>MID(PAA[[#This Row],[Meta Proyecto de Inversión]],1,4)</f>
        <v>8126</v>
      </c>
      <c r="T168" s="165" t="str">
        <f>MID(PAA[[#This Row],[Meta Proyecto de Inversión]],6,2)</f>
        <v>9-</v>
      </c>
      <c r="U168" s="166" t="str">
        <f>IFERROR(VLOOKUP(N168,TD!$B$50:$F$54,2,0)," ")</f>
        <v>O230117</v>
      </c>
      <c r="V168" s="166" t="str">
        <f>IFERROR(VLOOKUP(N168,TD!$B$50:$F$54,3,0)," ")</f>
        <v>4599</v>
      </c>
      <c r="W168" s="166">
        <f>IFERROR(VLOOKUP(N168,TD!$B$50:$F$54,4,0)," ")</f>
        <v>20240207</v>
      </c>
      <c r="X168" s="165" t="s">
        <v>174</v>
      </c>
      <c r="Y168" s="166" t="str">
        <f>IFERROR(VLOOKUP(X168,TD!$J$51:$K$64,2,0)," ")</f>
        <v>Infraestructura física, mantenimiento y dotación (Sedes construidas, mantenidas reforzadas)</v>
      </c>
      <c r="Z168" s="167" t="str">
        <f>CONCATENATE(X168,"-",Y168)</f>
        <v>08-Infraestructura física, mantenimiento y dotación (Sedes construidas, mantenidas reforzadas)</v>
      </c>
      <c r="AA168" s="165" t="s">
        <v>227</v>
      </c>
      <c r="AB168" s="166" t="str">
        <f>IFERROR(VLOOKUP(AA168,TD!$N$51:$O$66,2,0)," ")</f>
        <v>Sedes mantenidas</v>
      </c>
      <c r="AC168" s="167" t="str">
        <f>CONCATENATE(AA168,"_",AB168)</f>
        <v>016_Sedes mantenidas</v>
      </c>
      <c r="AD168" s="167" t="str">
        <f>CONCATENATE(Z168," ",AC168)</f>
        <v>08-Infraestructura física, mantenimiento y dotación (Sedes construidas, mantenidas reforzadas) 016_Sedes mantenidas</v>
      </c>
      <c r="AE168" s="166" t="str">
        <f>CONCATENATE(U168,V168,W168,X168,AA168)</f>
        <v>O23011745992024020708016</v>
      </c>
      <c r="AF168" s="166" t="str">
        <f>IFERROR(VLOOKUP(AD168,TD!$J$66:$K$89,2,0)," ")</f>
        <v>PM/0131/0108/45990160207</v>
      </c>
      <c r="AG168" s="117" t="s">
        <v>385</v>
      </c>
      <c r="AH168" s="165" t="s">
        <v>193</v>
      </c>
      <c r="AI168" s="168" t="str">
        <f>CONCATENATE(PAA[[#This Row],[Id Interno]],"-",PAA[[#This Row],[tipo de Contrato (TH talento humano - B/S bienes y/o servicios)]],"-",S168,"-",T168,"-",PAA[[#This Row],[Objeto de la contratación]])</f>
        <v>20260091-TH-8126-9--Prestación de servicios de apoyo administrativo y de gestión documental a la Oficina de Control Disciplinario Interno de la UAECOB, en el manejo y organización de la documentación propia de los expedientes disciplinarios y las actividades de archivo que se requieran.</v>
      </c>
    </row>
    <row r="169" spans="2:35" ht="56" x14ac:dyDescent="0.35">
      <c r="B169" s="23">
        <v>20260092</v>
      </c>
      <c r="C169" s="99" t="s">
        <v>587</v>
      </c>
      <c r="D169" s="23" t="s">
        <v>105</v>
      </c>
      <c r="E169" s="23" t="s">
        <v>363</v>
      </c>
      <c r="F169" s="162" t="s">
        <v>144</v>
      </c>
      <c r="G169" s="163" t="s">
        <v>374</v>
      </c>
      <c r="H169" s="164">
        <v>10</v>
      </c>
      <c r="I169" s="164">
        <v>0</v>
      </c>
      <c r="J169" s="125">
        <v>60000000</v>
      </c>
      <c r="K169" s="88" t="s">
        <v>398</v>
      </c>
      <c r="L169" s="162" t="s">
        <v>46</v>
      </c>
      <c r="M169" s="165" t="s">
        <v>421</v>
      </c>
      <c r="N169" s="23" t="s">
        <v>197</v>
      </c>
      <c r="O169" s="147" t="s">
        <v>889</v>
      </c>
      <c r="P169" s="162" t="s">
        <v>348</v>
      </c>
      <c r="Q169" s="53">
        <v>80111600</v>
      </c>
      <c r="R169" s="165" t="s">
        <v>208</v>
      </c>
      <c r="S169" s="165" t="str">
        <f>MID(PAA[[#This Row],[Meta Proyecto de Inversión]],1,4)</f>
        <v>8126</v>
      </c>
      <c r="T169" s="165" t="str">
        <f>MID(PAA[[#This Row],[Meta Proyecto de Inversión]],6,2)</f>
        <v>9-</v>
      </c>
      <c r="U169" s="166" t="str">
        <f>IFERROR(VLOOKUP(N169,TD!$B$50:$F$54,2,0)," ")</f>
        <v>O230117</v>
      </c>
      <c r="V169" s="166" t="str">
        <f>IFERROR(VLOOKUP(N169,TD!$B$50:$F$54,3,0)," ")</f>
        <v>4599</v>
      </c>
      <c r="W169" s="166">
        <f>IFERROR(VLOOKUP(N169,TD!$B$50:$F$54,4,0)," ")</f>
        <v>20240207</v>
      </c>
      <c r="X169" s="165" t="s">
        <v>174</v>
      </c>
      <c r="Y169" s="166" t="str">
        <f>IFERROR(VLOOKUP(X169,TD!$J$51:$K$64,2,0)," ")</f>
        <v>Infraestructura física, mantenimiento y dotación (Sedes construidas, mantenidas reforzadas)</v>
      </c>
      <c r="Z169" s="167" t="str">
        <f>CONCATENATE(X169,"-",Y169)</f>
        <v>08-Infraestructura física, mantenimiento y dotación (Sedes construidas, mantenidas reforzadas)</v>
      </c>
      <c r="AA169" s="165" t="s">
        <v>227</v>
      </c>
      <c r="AB169" s="166" t="str">
        <f>IFERROR(VLOOKUP(AA169,TD!$N$51:$O$66,2,0)," ")</f>
        <v>Sedes mantenidas</v>
      </c>
      <c r="AC169" s="167" t="str">
        <f>CONCATENATE(AA169,"_",AB169)</f>
        <v>016_Sedes mantenidas</v>
      </c>
      <c r="AD169" s="167" t="str">
        <f>CONCATENATE(Z169," ",AC169)</f>
        <v>08-Infraestructura física, mantenimiento y dotación (Sedes construidas, mantenidas reforzadas) 016_Sedes mantenidas</v>
      </c>
      <c r="AE169" s="166" t="str">
        <f>CONCATENATE(U169,V169,W169,X169,AA169)</f>
        <v>O23011745992024020708016</v>
      </c>
      <c r="AF169" s="166" t="str">
        <f>IFERROR(VLOOKUP(AD169,TD!$J$66:$K$89,2,0)," ")</f>
        <v>PM/0131/0108/45990160207</v>
      </c>
      <c r="AG169" s="117" t="s">
        <v>385</v>
      </c>
      <c r="AH169" s="165" t="s">
        <v>193</v>
      </c>
      <c r="AI169" s="168" t="str">
        <f>CONCATENATE(PAA[[#This Row],[Id Interno]],"-",PAA[[#This Row],[tipo de Contrato (TH talento humano - B/S bienes y/o servicios)]],"-",S169,"-",T169,"-",PAA[[#This Row],[Objeto de la contratación]])</f>
        <v>20260092-TH-8126-9--Prestar servicios profesionales para apoyar a la Oficina de Control Disciplinario Interno de la Unidad Administrativa Especial Cuerpo Oficial de Bomberos de Bogotá en la planeación y ejecución de estrategias de prevención de conductas constitutivas de faltas disciplinarias, que incluye la realización de capacitaciones y la asesoría en temas jurídicos.</v>
      </c>
    </row>
    <row r="170" spans="2:35" ht="56" x14ac:dyDescent="0.35">
      <c r="B170" s="23">
        <v>20260093</v>
      </c>
      <c r="C170" s="99" t="s">
        <v>425</v>
      </c>
      <c r="D170" s="23" t="s">
        <v>105</v>
      </c>
      <c r="E170" s="23" t="s">
        <v>363</v>
      </c>
      <c r="F170" s="162" t="s">
        <v>144</v>
      </c>
      <c r="G170" s="163" t="s">
        <v>373</v>
      </c>
      <c r="H170" s="164">
        <v>11</v>
      </c>
      <c r="I170" s="164">
        <v>0</v>
      </c>
      <c r="J170" s="125">
        <v>85157996</v>
      </c>
      <c r="K170" s="88" t="s">
        <v>398</v>
      </c>
      <c r="L170" s="162" t="s">
        <v>152</v>
      </c>
      <c r="M170" s="165" t="s">
        <v>896</v>
      </c>
      <c r="N170" s="23" t="s">
        <v>197</v>
      </c>
      <c r="O170" s="147" t="s">
        <v>889</v>
      </c>
      <c r="P170" s="162" t="s">
        <v>348</v>
      </c>
      <c r="Q170" s="53">
        <v>80111600</v>
      </c>
      <c r="R170" s="165" t="s">
        <v>208</v>
      </c>
      <c r="S170" s="165" t="str">
        <f>MID(PAA[[#This Row],[Meta Proyecto de Inversión]],1,4)</f>
        <v>8126</v>
      </c>
      <c r="T170" s="165" t="str">
        <f>MID(PAA[[#This Row],[Meta Proyecto de Inversión]],6,2)</f>
        <v>9-</v>
      </c>
      <c r="U170" s="166" t="str">
        <f>IFERROR(VLOOKUP(N170,TD!$B$50:$F$54,2,0)," ")</f>
        <v>O230117</v>
      </c>
      <c r="V170" s="166" t="str">
        <f>IFERROR(VLOOKUP(N170,TD!$B$50:$F$54,3,0)," ")</f>
        <v>4599</v>
      </c>
      <c r="W170" s="166">
        <f>IFERROR(VLOOKUP(N170,TD!$B$50:$F$54,4,0)," ")</f>
        <v>20240207</v>
      </c>
      <c r="X170" s="165" t="s">
        <v>174</v>
      </c>
      <c r="Y170" s="166" t="str">
        <f>IFERROR(VLOOKUP(X170,TD!$J$51:$K$64,2,0)," ")</f>
        <v>Infraestructura física, mantenimiento y dotación (Sedes construidas, mantenidas reforzadas)</v>
      </c>
      <c r="Z170" s="167" t="str">
        <f>CONCATENATE(X170,"-",Y170)</f>
        <v>08-Infraestructura física, mantenimiento y dotación (Sedes construidas, mantenidas reforzadas)</v>
      </c>
      <c r="AA170" s="165" t="s">
        <v>227</v>
      </c>
      <c r="AB170" s="166" t="str">
        <f>IFERROR(VLOOKUP(AA170,TD!$N$51:$O$66,2,0)," ")</f>
        <v>Sedes mantenidas</v>
      </c>
      <c r="AC170" s="167" t="str">
        <f>CONCATENATE(AA170,"_",AB170)</f>
        <v>016_Sedes mantenidas</v>
      </c>
      <c r="AD170" s="167" t="str">
        <f>CONCATENATE(Z170," ",AC170)</f>
        <v>08-Infraestructura física, mantenimiento y dotación (Sedes construidas, mantenidas reforzadas) 016_Sedes mantenidas</v>
      </c>
      <c r="AE170" s="166" t="str">
        <f>CONCATENATE(U170,V170,W170,X170,AA170)</f>
        <v>O23011745992024020708016</v>
      </c>
      <c r="AF170" s="166" t="str">
        <f>IFERROR(VLOOKUP(AD170,TD!$J$66:$K$89,2,0)," ")</f>
        <v>PM/0131/0108/45990160207</v>
      </c>
      <c r="AG170" s="117" t="s">
        <v>385</v>
      </c>
      <c r="AH170" s="165" t="s">
        <v>193</v>
      </c>
      <c r="AI170" s="168" t="str">
        <f>CONCATENATE(PAA[[#This Row],[Id Interno]],"-",PAA[[#This Row],[tipo de Contrato (TH talento humano - B/S bienes y/o servicios)]],"-",S170,"-",T170,"-",PAA[[#This Row],[Objeto de la contratación]])</f>
        <v>20260093-TH-8126-9--Prestar los servicios profesionales como abogado en la Oficina de Control Interno para el desarrollo del Plan Anual de Auditorías.</v>
      </c>
    </row>
    <row r="171" spans="2:35" ht="56" x14ac:dyDescent="0.35">
      <c r="B171" s="23">
        <v>20260094</v>
      </c>
      <c r="C171" s="99" t="s">
        <v>426</v>
      </c>
      <c r="D171" s="23" t="s">
        <v>105</v>
      </c>
      <c r="E171" s="23" t="s">
        <v>363</v>
      </c>
      <c r="F171" s="162" t="s">
        <v>144</v>
      </c>
      <c r="G171" s="163" t="s">
        <v>373</v>
      </c>
      <c r="H171" s="164">
        <v>11</v>
      </c>
      <c r="I171" s="164">
        <v>0</v>
      </c>
      <c r="J171" s="125">
        <v>85157996</v>
      </c>
      <c r="K171" s="88" t="s">
        <v>398</v>
      </c>
      <c r="L171" s="162" t="s">
        <v>152</v>
      </c>
      <c r="M171" s="165" t="s">
        <v>896</v>
      </c>
      <c r="N171" s="23" t="s">
        <v>197</v>
      </c>
      <c r="O171" s="147" t="s">
        <v>889</v>
      </c>
      <c r="P171" s="162" t="s">
        <v>348</v>
      </c>
      <c r="Q171" s="53">
        <v>80111600</v>
      </c>
      <c r="R171" s="165" t="s">
        <v>208</v>
      </c>
      <c r="S171" s="165" t="str">
        <f>MID(PAA[[#This Row],[Meta Proyecto de Inversión]],1,4)</f>
        <v>8126</v>
      </c>
      <c r="T171" s="165" t="str">
        <f>MID(PAA[[#This Row],[Meta Proyecto de Inversión]],6,2)</f>
        <v>9-</v>
      </c>
      <c r="U171" s="166" t="str">
        <f>IFERROR(VLOOKUP(N171,TD!$B$50:$F$54,2,0)," ")</f>
        <v>O230117</v>
      </c>
      <c r="V171" s="166" t="str">
        <f>IFERROR(VLOOKUP(N171,TD!$B$50:$F$54,3,0)," ")</f>
        <v>4599</v>
      </c>
      <c r="W171" s="166">
        <f>IFERROR(VLOOKUP(N171,TD!$B$50:$F$54,4,0)," ")</f>
        <v>20240207</v>
      </c>
      <c r="X171" s="165" t="s">
        <v>174</v>
      </c>
      <c r="Y171" s="166" t="str">
        <f>IFERROR(VLOOKUP(X171,TD!$J$51:$K$64,2,0)," ")</f>
        <v>Infraestructura física, mantenimiento y dotación (Sedes construidas, mantenidas reforzadas)</v>
      </c>
      <c r="Z171" s="167" t="str">
        <f>CONCATENATE(X171,"-",Y171)</f>
        <v>08-Infraestructura física, mantenimiento y dotación (Sedes construidas, mantenidas reforzadas)</v>
      </c>
      <c r="AA171" s="165" t="s">
        <v>227</v>
      </c>
      <c r="AB171" s="166" t="str">
        <f>IFERROR(VLOOKUP(AA171,TD!$N$51:$O$66,2,0)," ")</f>
        <v>Sedes mantenidas</v>
      </c>
      <c r="AC171" s="167" t="str">
        <f>CONCATENATE(AA171,"_",AB171)</f>
        <v>016_Sedes mantenidas</v>
      </c>
      <c r="AD171" s="167" t="str">
        <f>CONCATENATE(Z171," ",AC171)</f>
        <v>08-Infraestructura física, mantenimiento y dotación (Sedes construidas, mantenidas reforzadas) 016_Sedes mantenidas</v>
      </c>
      <c r="AE171" s="166" t="str">
        <f>CONCATENATE(U171,V171,W171,X171,AA171)</f>
        <v>O23011745992024020708016</v>
      </c>
      <c r="AF171" s="166" t="str">
        <f>IFERROR(VLOOKUP(AD171,TD!$J$66:$K$89,2,0)," ")</f>
        <v>PM/0131/0108/45990160207</v>
      </c>
      <c r="AG171" s="117" t="s">
        <v>385</v>
      </c>
      <c r="AH171" s="165" t="s">
        <v>193</v>
      </c>
      <c r="AI171" s="168" t="str">
        <f>CONCATENATE(PAA[[#This Row],[Id Interno]],"-",PAA[[#This Row],[tipo de Contrato (TH talento humano - B/S bienes y/o servicios)]],"-",S171,"-",T171,"-",PAA[[#This Row],[Objeto de la contratación]])</f>
        <v>20260094-TH-8126-9--Prestar los servicios profesionales como contador público en la Oficina de Control Interno para el desarrollo del Plan Anual de Auditorías.</v>
      </c>
    </row>
    <row r="172" spans="2:35" ht="98" x14ac:dyDescent="0.35">
      <c r="B172" s="23">
        <v>20260095</v>
      </c>
      <c r="C172" s="99" t="s">
        <v>427</v>
      </c>
      <c r="D172" s="23" t="s">
        <v>105</v>
      </c>
      <c r="E172" s="23" t="s">
        <v>363</v>
      </c>
      <c r="F172" s="162" t="s">
        <v>144</v>
      </c>
      <c r="G172" s="163" t="s">
        <v>373</v>
      </c>
      <c r="H172" s="164">
        <v>11</v>
      </c>
      <c r="I172" s="164">
        <v>0</v>
      </c>
      <c r="J172" s="125">
        <v>85157996</v>
      </c>
      <c r="K172" s="88" t="s">
        <v>398</v>
      </c>
      <c r="L172" s="162" t="s">
        <v>152</v>
      </c>
      <c r="M172" s="165" t="s">
        <v>896</v>
      </c>
      <c r="N172" s="23" t="s">
        <v>197</v>
      </c>
      <c r="O172" s="147" t="s">
        <v>889</v>
      </c>
      <c r="P172" s="162" t="s">
        <v>348</v>
      </c>
      <c r="Q172" s="53">
        <v>80111600</v>
      </c>
      <c r="R172" s="165" t="s">
        <v>208</v>
      </c>
      <c r="S172" s="165" t="str">
        <f>MID(PAA[[#This Row],[Meta Proyecto de Inversión]],1,4)</f>
        <v>8126</v>
      </c>
      <c r="T172" s="165" t="str">
        <f>MID(PAA[[#This Row],[Meta Proyecto de Inversión]],6,2)</f>
        <v>9-</v>
      </c>
      <c r="U172" s="166" t="str">
        <f>IFERROR(VLOOKUP(N172,TD!$B$50:$F$54,2,0)," ")</f>
        <v>O230117</v>
      </c>
      <c r="V172" s="166" t="str">
        <f>IFERROR(VLOOKUP(N172,TD!$B$50:$F$54,3,0)," ")</f>
        <v>4599</v>
      </c>
      <c r="W172" s="166">
        <f>IFERROR(VLOOKUP(N172,TD!$B$50:$F$54,4,0)," ")</f>
        <v>20240207</v>
      </c>
      <c r="X172" s="165" t="s">
        <v>174</v>
      </c>
      <c r="Y172" s="166" t="str">
        <f>IFERROR(VLOOKUP(X172,TD!$J$51:$K$64,2,0)," ")</f>
        <v>Infraestructura física, mantenimiento y dotación (Sedes construidas, mantenidas reforzadas)</v>
      </c>
      <c r="Z172" s="167" t="str">
        <f>CONCATENATE(X172,"-",Y172)</f>
        <v>08-Infraestructura física, mantenimiento y dotación (Sedes construidas, mantenidas reforzadas)</v>
      </c>
      <c r="AA172" s="165" t="s">
        <v>227</v>
      </c>
      <c r="AB172" s="166" t="str">
        <f>IFERROR(VLOOKUP(AA172,TD!$N$51:$O$66,2,0)," ")</f>
        <v>Sedes mantenidas</v>
      </c>
      <c r="AC172" s="167" t="str">
        <f>CONCATENATE(AA172,"_",AB172)</f>
        <v>016_Sedes mantenidas</v>
      </c>
      <c r="AD172" s="167" t="str">
        <f>CONCATENATE(Z172," ",AC172)</f>
        <v>08-Infraestructura física, mantenimiento y dotación (Sedes construidas, mantenidas reforzadas) 016_Sedes mantenidas</v>
      </c>
      <c r="AE172" s="166" t="str">
        <f>CONCATENATE(U172,V172,W172,X172,AA172)</f>
        <v>O23011745992024020708016</v>
      </c>
      <c r="AF172" s="166" t="str">
        <f>IFERROR(VLOOKUP(AD172,TD!$J$66:$K$89,2,0)," ")</f>
        <v>PM/0131/0108/45990160207</v>
      </c>
      <c r="AG172" s="117" t="s">
        <v>385</v>
      </c>
      <c r="AH172" s="165" t="s">
        <v>193</v>
      </c>
      <c r="AI172" s="168" t="str">
        <f>CONCATENATE(PAA[[#This Row],[Id Interno]],"-",PAA[[#This Row],[tipo de Contrato (TH talento humano - B/S bienes y/o servicios)]],"-",S172,"-",T172,"-",PAA[[#This Row],[Objeto de la contratación]])</f>
        <v>20260095-TH-8126-9--Prestar los servicios profesionales en la Oficina de Control Interno para el desarrollo del Plan Anual de Auditorías.</v>
      </c>
    </row>
    <row r="173" spans="2:35" ht="84" x14ac:dyDescent="0.35">
      <c r="B173" s="23">
        <v>20260096</v>
      </c>
      <c r="C173" s="99" t="s">
        <v>427</v>
      </c>
      <c r="D173" s="23" t="s">
        <v>105</v>
      </c>
      <c r="E173" s="23" t="s">
        <v>363</v>
      </c>
      <c r="F173" s="162" t="s">
        <v>144</v>
      </c>
      <c r="G173" s="163" t="s">
        <v>373</v>
      </c>
      <c r="H173" s="164">
        <v>11</v>
      </c>
      <c r="I173" s="164">
        <v>0</v>
      </c>
      <c r="J173" s="125">
        <v>51423999</v>
      </c>
      <c r="K173" s="88" t="s">
        <v>398</v>
      </c>
      <c r="L173" s="162" t="s">
        <v>152</v>
      </c>
      <c r="M173" s="165" t="s">
        <v>896</v>
      </c>
      <c r="N173" s="23" t="s">
        <v>197</v>
      </c>
      <c r="O173" s="147" t="s">
        <v>889</v>
      </c>
      <c r="P173" s="162" t="s">
        <v>348</v>
      </c>
      <c r="Q173" s="53">
        <v>80111600</v>
      </c>
      <c r="R173" s="165" t="s">
        <v>208</v>
      </c>
      <c r="S173" s="165" t="str">
        <f>MID(PAA[[#This Row],[Meta Proyecto de Inversión]],1,4)</f>
        <v>8126</v>
      </c>
      <c r="T173" s="165" t="str">
        <f>MID(PAA[[#This Row],[Meta Proyecto de Inversión]],6,2)</f>
        <v>9-</v>
      </c>
      <c r="U173" s="166" t="str">
        <f>IFERROR(VLOOKUP(N173,TD!$B$50:$F$54,2,0)," ")</f>
        <v>O230117</v>
      </c>
      <c r="V173" s="166" t="str">
        <f>IFERROR(VLOOKUP(N173,TD!$B$50:$F$54,3,0)," ")</f>
        <v>4599</v>
      </c>
      <c r="W173" s="166">
        <f>IFERROR(VLOOKUP(N173,TD!$B$50:$F$54,4,0)," ")</f>
        <v>20240207</v>
      </c>
      <c r="X173" s="165" t="s">
        <v>174</v>
      </c>
      <c r="Y173" s="166" t="str">
        <f>IFERROR(VLOOKUP(X173,TD!$J$51:$K$64,2,0)," ")</f>
        <v>Infraestructura física, mantenimiento y dotación (Sedes construidas, mantenidas reforzadas)</v>
      </c>
      <c r="Z173" s="167" t="str">
        <f>CONCATENATE(X173,"-",Y173)</f>
        <v>08-Infraestructura física, mantenimiento y dotación (Sedes construidas, mantenidas reforzadas)</v>
      </c>
      <c r="AA173" s="165" t="s">
        <v>227</v>
      </c>
      <c r="AB173" s="166" t="str">
        <f>IFERROR(VLOOKUP(AA173,TD!$N$51:$O$66,2,0)," ")</f>
        <v>Sedes mantenidas</v>
      </c>
      <c r="AC173" s="167" t="str">
        <f>CONCATENATE(AA173,"_",AB173)</f>
        <v>016_Sedes mantenidas</v>
      </c>
      <c r="AD173" s="167" t="str">
        <f>CONCATENATE(Z173," ",AC173)</f>
        <v>08-Infraestructura física, mantenimiento y dotación (Sedes construidas, mantenidas reforzadas) 016_Sedes mantenidas</v>
      </c>
      <c r="AE173" s="166" t="str">
        <f>CONCATENATE(U173,V173,W173,X173,AA173)</f>
        <v>O23011745992024020708016</v>
      </c>
      <c r="AF173" s="166" t="str">
        <f>IFERROR(VLOOKUP(AD173,TD!$J$66:$K$89,2,0)," ")</f>
        <v>PM/0131/0108/45990160207</v>
      </c>
      <c r="AG173" s="117" t="s">
        <v>385</v>
      </c>
      <c r="AH173" s="165" t="s">
        <v>193</v>
      </c>
      <c r="AI173" s="168" t="str">
        <f>CONCATENATE(PAA[[#This Row],[Id Interno]],"-",PAA[[#This Row],[tipo de Contrato (TH talento humano - B/S bienes y/o servicios)]],"-",S173,"-",T173,"-",PAA[[#This Row],[Objeto de la contratación]])</f>
        <v>20260096-TH-8126-9--Prestar los servicios profesionales en la Oficina de Control Interno para el desarrollo del Plan Anual de Auditorías.</v>
      </c>
    </row>
    <row r="174" spans="2:35" ht="56" x14ac:dyDescent="0.35">
      <c r="B174" s="23">
        <v>20260097</v>
      </c>
      <c r="C174" s="99" t="s">
        <v>428</v>
      </c>
      <c r="D174" s="23" t="s">
        <v>105</v>
      </c>
      <c r="E174" s="23" t="s">
        <v>363</v>
      </c>
      <c r="F174" s="162" t="s">
        <v>145</v>
      </c>
      <c r="G174" s="163" t="s">
        <v>373</v>
      </c>
      <c r="H174" s="164">
        <v>11</v>
      </c>
      <c r="I174" s="164">
        <v>0</v>
      </c>
      <c r="J174" s="125">
        <v>43101993</v>
      </c>
      <c r="K174" s="88" t="s">
        <v>398</v>
      </c>
      <c r="L174" s="162" t="s">
        <v>152</v>
      </c>
      <c r="M174" s="165" t="s">
        <v>896</v>
      </c>
      <c r="N174" s="23" t="s">
        <v>197</v>
      </c>
      <c r="O174" s="147" t="s">
        <v>889</v>
      </c>
      <c r="P174" s="162" t="s">
        <v>348</v>
      </c>
      <c r="Q174" s="53">
        <v>80111600</v>
      </c>
      <c r="R174" s="165" t="s">
        <v>208</v>
      </c>
      <c r="S174" s="165" t="str">
        <f>MID(PAA[[#This Row],[Meta Proyecto de Inversión]],1,4)</f>
        <v>8126</v>
      </c>
      <c r="T174" s="165" t="str">
        <f>MID(PAA[[#This Row],[Meta Proyecto de Inversión]],6,2)</f>
        <v>9-</v>
      </c>
      <c r="U174" s="166" t="str">
        <f>IFERROR(VLOOKUP(N174,TD!$B$50:$F$54,2,0)," ")</f>
        <v>O230117</v>
      </c>
      <c r="V174" s="166" t="str">
        <f>IFERROR(VLOOKUP(N174,TD!$B$50:$F$54,3,0)," ")</f>
        <v>4599</v>
      </c>
      <c r="W174" s="166">
        <f>IFERROR(VLOOKUP(N174,TD!$B$50:$F$54,4,0)," ")</f>
        <v>20240207</v>
      </c>
      <c r="X174" s="165" t="s">
        <v>174</v>
      </c>
      <c r="Y174" s="166" t="str">
        <f>IFERROR(VLOOKUP(X174,TD!$J$51:$K$64,2,0)," ")</f>
        <v>Infraestructura física, mantenimiento y dotación (Sedes construidas, mantenidas reforzadas)</v>
      </c>
      <c r="Z174" s="167" t="str">
        <f>CONCATENATE(X174,"-",Y174)</f>
        <v>08-Infraestructura física, mantenimiento y dotación (Sedes construidas, mantenidas reforzadas)</v>
      </c>
      <c r="AA174" s="165" t="s">
        <v>227</v>
      </c>
      <c r="AB174" s="166" t="str">
        <f>IFERROR(VLOOKUP(AA174,TD!$N$51:$O$66,2,0)," ")</f>
        <v>Sedes mantenidas</v>
      </c>
      <c r="AC174" s="167" t="str">
        <f>CONCATENATE(AA174,"_",AB174)</f>
        <v>016_Sedes mantenidas</v>
      </c>
      <c r="AD174" s="167" t="str">
        <f>CONCATENATE(Z174," ",AC174)</f>
        <v>08-Infraestructura física, mantenimiento y dotación (Sedes construidas, mantenidas reforzadas) 016_Sedes mantenidas</v>
      </c>
      <c r="AE174" s="166" t="str">
        <f>CONCATENATE(U174,V174,W174,X174,AA174)</f>
        <v>O23011745992024020708016</v>
      </c>
      <c r="AF174" s="166" t="str">
        <f>IFERROR(VLOOKUP(AD174,TD!$J$66:$K$89,2,0)," ")</f>
        <v>PM/0131/0108/45990160207</v>
      </c>
      <c r="AG174" s="117" t="s">
        <v>385</v>
      </c>
      <c r="AH174" s="165" t="s">
        <v>193</v>
      </c>
      <c r="AI174" s="168" t="str">
        <f>CONCATENATE(PAA[[#This Row],[Id Interno]],"-",PAA[[#This Row],[tipo de Contrato (TH talento humano - B/S bienes y/o servicios)]],"-",S174,"-",T174,"-",PAA[[#This Row],[Objeto de la contratación]])</f>
        <v>20260097-TH-8126-9--Prestar servicios de apoyo a la gestión como técnico en la Oficina de Control Interno para ejecutar procesos y procedimientos administrativos y asistenciales teniendo en cuenta el Plan Anual de Auditorías.</v>
      </c>
    </row>
    <row r="175" spans="2:35" ht="56" x14ac:dyDescent="0.35">
      <c r="B175" s="23">
        <v>20260098</v>
      </c>
      <c r="C175" s="99" t="s">
        <v>403</v>
      </c>
      <c r="D175" s="23" t="s">
        <v>105</v>
      </c>
      <c r="E175" s="23" t="s">
        <v>363</v>
      </c>
      <c r="F175" s="162" t="s">
        <v>144</v>
      </c>
      <c r="G175" s="163" t="s">
        <v>374</v>
      </c>
      <c r="H175" s="164">
        <v>9</v>
      </c>
      <c r="I175" s="164">
        <v>0</v>
      </c>
      <c r="J175" s="125">
        <v>90000000</v>
      </c>
      <c r="K175" s="88" t="s">
        <v>398</v>
      </c>
      <c r="L175" s="162" t="s">
        <v>153</v>
      </c>
      <c r="M175" s="165" t="s">
        <v>420</v>
      </c>
      <c r="N175" s="23" t="s">
        <v>197</v>
      </c>
      <c r="O175" s="147" t="s">
        <v>889</v>
      </c>
      <c r="P175" s="162" t="s">
        <v>348</v>
      </c>
      <c r="Q175" s="53">
        <v>80111600</v>
      </c>
      <c r="R175" s="165" t="s">
        <v>208</v>
      </c>
      <c r="S175" s="165" t="str">
        <f>MID(PAA[[#This Row],[Meta Proyecto de Inversión]],1,4)</f>
        <v>8126</v>
      </c>
      <c r="T175" s="165" t="str">
        <f>MID(PAA[[#This Row],[Meta Proyecto de Inversión]],6,2)</f>
        <v>9-</v>
      </c>
      <c r="U175" s="166" t="str">
        <f>IFERROR(VLOOKUP(N175,TD!$B$50:$F$54,2,0)," ")</f>
        <v>O230117</v>
      </c>
      <c r="V175" s="166" t="str">
        <f>IFERROR(VLOOKUP(N175,TD!$B$50:$F$54,3,0)," ")</f>
        <v>4599</v>
      </c>
      <c r="W175" s="166">
        <f>IFERROR(VLOOKUP(N175,TD!$B$50:$F$54,4,0)," ")</f>
        <v>20240207</v>
      </c>
      <c r="X175" s="165" t="s">
        <v>174</v>
      </c>
      <c r="Y175" s="166" t="str">
        <f>IFERROR(VLOOKUP(X175,TD!$J$51:$K$64,2,0)," ")</f>
        <v>Infraestructura física, mantenimiento y dotación (Sedes construidas, mantenidas reforzadas)</v>
      </c>
      <c r="Z175" s="167" t="str">
        <f>CONCATENATE(X175,"-",Y175)</f>
        <v>08-Infraestructura física, mantenimiento y dotación (Sedes construidas, mantenidas reforzadas)</v>
      </c>
      <c r="AA175" s="165" t="s">
        <v>227</v>
      </c>
      <c r="AB175" s="166" t="str">
        <f>IFERROR(VLOOKUP(AA175,TD!$N$51:$O$66,2,0)," ")</f>
        <v>Sedes mantenidas</v>
      </c>
      <c r="AC175" s="167" t="str">
        <f>CONCATENATE(AA175,"_",AB175)</f>
        <v>016_Sedes mantenidas</v>
      </c>
      <c r="AD175" s="167" t="str">
        <f>CONCATENATE(Z175," ",AC175)</f>
        <v>08-Infraestructura física, mantenimiento y dotación (Sedes construidas, mantenidas reforzadas) 016_Sedes mantenidas</v>
      </c>
      <c r="AE175" s="166" t="str">
        <f>CONCATENATE(U175,V175,W175,X175,AA175)</f>
        <v>O23011745992024020708016</v>
      </c>
      <c r="AF175" s="166" t="str">
        <f>IFERROR(VLOOKUP(AD175,TD!$J$66:$K$89,2,0)," ")</f>
        <v>PM/0131/0108/45990160207</v>
      </c>
      <c r="AG175" s="117" t="s">
        <v>385</v>
      </c>
      <c r="AH175" s="165" t="s">
        <v>193</v>
      </c>
      <c r="AI175" s="168" t="str">
        <f>CONCATENATE(PAA[[#This Row],[Id Interno]],"-",PAA[[#This Row],[tipo de Contrato (TH talento humano - B/S bienes y/o servicios)]],"-",S175,"-",T175,"-",PAA[[#This Row],[Objeto de la contratación]])</f>
        <v>20260098-TH-8126-9--Prestar los servicios profesionales jurídicos especializados para orientar y apoyar los procesos de contratación en sus diferentes etapas adelantados por la Oficina Jurídica, tendientes a garantizar las necesidades propias de la UAECOB</v>
      </c>
    </row>
    <row r="176" spans="2:35" ht="56" x14ac:dyDescent="0.35">
      <c r="B176" s="23">
        <v>20260099</v>
      </c>
      <c r="C176" s="99" t="s">
        <v>588</v>
      </c>
      <c r="D176" s="23" t="s">
        <v>105</v>
      </c>
      <c r="E176" s="23" t="s">
        <v>363</v>
      </c>
      <c r="F176" s="162" t="s">
        <v>144</v>
      </c>
      <c r="G176" s="163" t="s">
        <v>374</v>
      </c>
      <c r="H176" s="164">
        <v>8</v>
      </c>
      <c r="I176" s="164">
        <v>0</v>
      </c>
      <c r="J176" s="125">
        <v>72000000</v>
      </c>
      <c r="K176" s="88" t="s">
        <v>398</v>
      </c>
      <c r="L176" s="162" t="s">
        <v>153</v>
      </c>
      <c r="M176" s="165" t="s">
        <v>420</v>
      </c>
      <c r="N176" s="23" t="s">
        <v>197</v>
      </c>
      <c r="O176" s="147" t="s">
        <v>889</v>
      </c>
      <c r="P176" s="162" t="s">
        <v>348</v>
      </c>
      <c r="Q176" s="53">
        <v>80111600</v>
      </c>
      <c r="R176" s="165" t="s">
        <v>208</v>
      </c>
      <c r="S176" s="165" t="str">
        <f>MID(PAA[[#This Row],[Meta Proyecto de Inversión]],1,4)</f>
        <v>8126</v>
      </c>
      <c r="T176" s="165" t="str">
        <f>MID(PAA[[#This Row],[Meta Proyecto de Inversión]],6,2)</f>
        <v>9-</v>
      </c>
      <c r="U176" s="166" t="str">
        <f>IFERROR(VLOOKUP(N176,TD!$B$50:$F$54,2,0)," ")</f>
        <v>O230117</v>
      </c>
      <c r="V176" s="166" t="str">
        <f>IFERROR(VLOOKUP(N176,TD!$B$50:$F$54,3,0)," ")</f>
        <v>4599</v>
      </c>
      <c r="W176" s="166">
        <f>IFERROR(VLOOKUP(N176,TD!$B$50:$F$54,4,0)," ")</f>
        <v>20240207</v>
      </c>
      <c r="X176" s="165" t="s">
        <v>174</v>
      </c>
      <c r="Y176" s="166" t="str">
        <f>IFERROR(VLOOKUP(X176,TD!$J$51:$K$64,2,0)," ")</f>
        <v>Infraestructura física, mantenimiento y dotación (Sedes construidas, mantenidas reforzadas)</v>
      </c>
      <c r="Z176" s="167" t="str">
        <f>CONCATENATE(X176,"-",Y176)</f>
        <v>08-Infraestructura física, mantenimiento y dotación (Sedes construidas, mantenidas reforzadas)</v>
      </c>
      <c r="AA176" s="165" t="s">
        <v>227</v>
      </c>
      <c r="AB176" s="166" t="str">
        <f>IFERROR(VLOOKUP(AA176,TD!$N$51:$O$66,2,0)," ")</f>
        <v>Sedes mantenidas</v>
      </c>
      <c r="AC176" s="167" t="str">
        <f>CONCATENATE(AA176,"_",AB176)</f>
        <v>016_Sedes mantenidas</v>
      </c>
      <c r="AD176" s="167" t="str">
        <f>CONCATENATE(Z176," ",AC176)</f>
        <v>08-Infraestructura física, mantenimiento y dotación (Sedes construidas, mantenidas reforzadas) 016_Sedes mantenidas</v>
      </c>
      <c r="AE176" s="166" t="str">
        <f>CONCATENATE(U176,V176,W176,X176,AA176)</f>
        <v>O23011745992024020708016</v>
      </c>
      <c r="AF176" s="166" t="str">
        <f>IFERROR(VLOOKUP(AD176,TD!$J$66:$K$89,2,0)," ")</f>
        <v>PM/0131/0108/45990160207</v>
      </c>
      <c r="AG176" s="117" t="s">
        <v>385</v>
      </c>
      <c r="AH176" s="165" t="s">
        <v>193</v>
      </c>
      <c r="AI176" s="168" t="str">
        <f>CONCATENATE(PAA[[#This Row],[Id Interno]],"-",PAA[[#This Row],[tipo de Contrato (TH talento humano - B/S bienes y/o servicios)]],"-",S176,"-",T176,"-",PAA[[#This Row],[Objeto de la contratación]])</f>
        <v>20260099-TH-8126-9--Prestar servicios profesionales especializados para apoyar el desarrollo y cumplimiento de las funciones de la Oficina Jurídica, mediante la construcción, revisión y gestión de los documentos previos requeridos en los procesos de selección adelantados por la UAECOB, garantizando la adecuada estructuración de la contratación para la adquisición de bienes, obras y servicios esenciales para el cumplimiento de sus funciones y misionalidad.</v>
      </c>
    </row>
    <row r="177" spans="2:35" ht="56" x14ac:dyDescent="0.35">
      <c r="B177" s="23">
        <v>20260102</v>
      </c>
      <c r="C177" s="99" t="s">
        <v>408</v>
      </c>
      <c r="D177" s="23" t="s">
        <v>105</v>
      </c>
      <c r="E177" s="23" t="s">
        <v>363</v>
      </c>
      <c r="F177" s="162" t="s">
        <v>144</v>
      </c>
      <c r="G177" s="163" t="s">
        <v>374</v>
      </c>
      <c r="H177" s="164">
        <v>9</v>
      </c>
      <c r="I177" s="164">
        <v>0</v>
      </c>
      <c r="J177" s="125">
        <v>67500000</v>
      </c>
      <c r="K177" s="88" t="s">
        <v>398</v>
      </c>
      <c r="L177" s="162" t="s">
        <v>153</v>
      </c>
      <c r="M177" s="165" t="s">
        <v>420</v>
      </c>
      <c r="N177" s="23" t="s">
        <v>197</v>
      </c>
      <c r="O177" s="147" t="s">
        <v>889</v>
      </c>
      <c r="P177" s="162" t="s">
        <v>348</v>
      </c>
      <c r="Q177" s="53">
        <v>80111600</v>
      </c>
      <c r="R177" s="165" t="s">
        <v>208</v>
      </c>
      <c r="S177" s="165" t="str">
        <f>MID(PAA[[#This Row],[Meta Proyecto de Inversión]],1,4)</f>
        <v>8126</v>
      </c>
      <c r="T177" s="165" t="str">
        <f>MID(PAA[[#This Row],[Meta Proyecto de Inversión]],6,2)</f>
        <v>9-</v>
      </c>
      <c r="U177" s="166" t="str">
        <f>IFERROR(VLOOKUP(N177,TD!$B$50:$F$54,2,0)," ")</f>
        <v>O230117</v>
      </c>
      <c r="V177" s="166" t="str">
        <f>IFERROR(VLOOKUP(N177,TD!$B$50:$F$54,3,0)," ")</f>
        <v>4599</v>
      </c>
      <c r="W177" s="166">
        <f>IFERROR(VLOOKUP(N177,TD!$B$50:$F$54,4,0)," ")</f>
        <v>20240207</v>
      </c>
      <c r="X177" s="165" t="s">
        <v>174</v>
      </c>
      <c r="Y177" s="166" t="str">
        <f>IFERROR(VLOOKUP(X177,TD!$J$51:$K$64,2,0)," ")</f>
        <v>Infraestructura física, mantenimiento y dotación (Sedes construidas, mantenidas reforzadas)</v>
      </c>
      <c r="Z177" s="167" t="str">
        <f>CONCATENATE(X177,"-",Y177)</f>
        <v>08-Infraestructura física, mantenimiento y dotación (Sedes construidas, mantenidas reforzadas)</v>
      </c>
      <c r="AA177" s="165" t="s">
        <v>227</v>
      </c>
      <c r="AB177" s="166" t="str">
        <f>IFERROR(VLOOKUP(AA177,TD!$N$51:$O$66,2,0)," ")</f>
        <v>Sedes mantenidas</v>
      </c>
      <c r="AC177" s="167" t="str">
        <f>CONCATENATE(AA177,"_",AB177)</f>
        <v>016_Sedes mantenidas</v>
      </c>
      <c r="AD177" s="167" t="str">
        <f>CONCATENATE(Z177," ",AC177)</f>
        <v>08-Infraestructura física, mantenimiento y dotación (Sedes construidas, mantenidas reforzadas) 016_Sedes mantenidas</v>
      </c>
      <c r="AE177" s="166" t="str">
        <f>CONCATENATE(U177,V177,W177,X177,AA177)</f>
        <v>O23011745992024020708016</v>
      </c>
      <c r="AF177" s="166" t="str">
        <f>IFERROR(VLOOKUP(AD177,TD!$J$66:$K$89,2,0)," ")</f>
        <v>PM/0131/0108/45990160207</v>
      </c>
      <c r="AG177" s="117" t="s">
        <v>385</v>
      </c>
      <c r="AH177" s="165" t="s">
        <v>193</v>
      </c>
      <c r="AI177" s="168" t="str">
        <f>CONCATENATE(PAA[[#This Row],[Id Interno]],"-",PAA[[#This Row],[tipo de Contrato (TH talento humano - B/S bienes y/o servicios)]],"-",S177,"-",T177,"-",PAA[[#This Row],[Objeto de la contratación]])</f>
        <v>20260102-TH-8126-9--Prestar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v>
      </c>
    </row>
    <row r="178" spans="2:35" ht="56" x14ac:dyDescent="0.35">
      <c r="B178" s="23">
        <v>20260103</v>
      </c>
      <c r="C178" s="99" t="s">
        <v>410</v>
      </c>
      <c r="D178" s="23" t="s">
        <v>105</v>
      </c>
      <c r="E178" s="23" t="s">
        <v>363</v>
      </c>
      <c r="F178" s="162" t="s">
        <v>144</v>
      </c>
      <c r="G178" s="163" t="s">
        <v>374</v>
      </c>
      <c r="H178" s="164">
        <v>8</v>
      </c>
      <c r="I178" s="164">
        <v>0</v>
      </c>
      <c r="J178" s="125">
        <v>53600000</v>
      </c>
      <c r="K178" s="88" t="s">
        <v>398</v>
      </c>
      <c r="L178" s="162" t="s">
        <v>153</v>
      </c>
      <c r="M178" s="165" t="s">
        <v>420</v>
      </c>
      <c r="N178" s="23" t="s">
        <v>197</v>
      </c>
      <c r="O178" s="147" t="s">
        <v>889</v>
      </c>
      <c r="P178" s="162" t="s">
        <v>348</v>
      </c>
      <c r="Q178" s="53">
        <v>80111600</v>
      </c>
      <c r="R178" s="165" t="s">
        <v>208</v>
      </c>
      <c r="S178" s="165" t="str">
        <f>MID(PAA[[#This Row],[Meta Proyecto de Inversión]],1,4)</f>
        <v>8126</v>
      </c>
      <c r="T178" s="165" t="str">
        <f>MID(PAA[[#This Row],[Meta Proyecto de Inversión]],6,2)</f>
        <v>9-</v>
      </c>
      <c r="U178" s="166" t="str">
        <f>IFERROR(VLOOKUP(N178,TD!$B$50:$F$54,2,0)," ")</f>
        <v>O230117</v>
      </c>
      <c r="V178" s="166" t="str">
        <f>IFERROR(VLOOKUP(N178,TD!$B$50:$F$54,3,0)," ")</f>
        <v>4599</v>
      </c>
      <c r="W178" s="166">
        <f>IFERROR(VLOOKUP(N178,TD!$B$50:$F$54,4,0)," ")</f>
        <v>20240207</v>
      </c>
      <c r="X178" s="165" t="s">
        <v>174</v>
      </c>
      <c r="Y178" s="166" t="str">
        <f>IFERROR(VLOOKUP(X178,TD!$J$51:$K$64,2,0)," ")</f>
        <v>Infraestructura física, mantenimiento y dotación (Sedes construidas, mantenidas reforzadas)</v>
      </c>
      <c r="Z178" s="167" t="str">
        <f>CONCATENATE(X178,"-",Y178)</f>
        <v>08-Infraestructura física, mantenimiento y dotación (Sedes construidas, mantenidas reforzadas)</v>
      </c>
      <c r="AA178" s="165" t="s">
        <v>227</v>
      </c>
      <c r="AB178" s="166" t="str">
        <f>IFERROR(VLOOKUP(AA178,TD!$N$51:$O$66,2,0)," ")</f>
        <v>Sedes mantenidas</v>
      </c>
      <c r="AC178" s="167" t="str">
        <f>CONCATENATE(AA178,"_",AB178)</f>
        <v>016_Sedes mantenidas</v>
      </c>
      <c r="AD178" s="167" t="str">
        <f>CONCATENATE(Z178," ",AC178)</f>
        <v>08-Infraestructura física, mantenimiento y dotación (Sedes construidas, mantenidas reforzadas) 016_Sedes mantenidas</v>
      </c>
      <c r="AE178" s="166" t="str">
        <f>CONCATENATE(U178,V178,W178,X178,AA178)</f>
        <v>O23011745992024020708016</v>
      </c>
      <c r="AF178" s="166" t="str">
        <f>IFERROR(VLOOKUP(AD178,TD!$J$66:$K$89,2,0)," ")</f>
        <v>PM/0131/0108/45990160207</v>
      </c>
      <c r="AG178" s="117" t="s">
        <v>385</v>
      </c>
      <c r="AH178" s="165" t="s">
        <v>193</v>
      </c>
      <c r="AI178" s="168" t="str">
        <f>CONCATENATE(PAA[[#This Row],[Id Interno]],"-",PAA[[#This Row],[tipo de Contrato (TH talento humano - B/S bienes y/o servicios)]],"-",S178,"-",T178,"-",PAA[[#This Row],[Objeto de la contratación]])</f>
        <v>20260103-TH-8126-9--Prestar los servicios profesionales para apoyar las actividades propias de la gestión contractual a cargo de la Oficina Jurídica, en función de las necesidades identificadas por la entidad y con el propósito de garantizar el cumplimiento de su misionalidad.</v>
      </c>
    </row>
    <row r="179" spans="2:35" ht="56" x14ac:dyDescent="0.35">
      <c r="B179" s="23">
        <v>20260105</v>
      </c>
      <c r="C179" s="99" t="s">
        <v>410</v>
      </c>
      <c r="D179" s="23" t="s">
        <v>105</v>
      </c>
      <c r="E179" s="23" t="s">
        <v>363</v>
      </c>
      <c r="F179" s="162" t="s">
        <v>144</v>
      </c>
      <c r="G179" s="163" t="s">
        <v>374</v>
      </c>
      <c r="H179" s="164">
        <v>8</v>
      </c>
      <c r="I179" s="164">
        <v>0</v>
      </c>
      <c r="J179" s="125">
        <v>53600000</v>
      </c>
      <c r="K179" s="88" t="s">
        <v>398</v>
      </c>
      <c r="L179" s="162" t="s">
        <v>153</v>
      </c>
      <c r="M179" s="165" t="s">
        <v>420</v>
      </c>
      <c r="N179" s="23" t="s">
        <v>197</v>
      </c>
      <c r="O179" s="147" t="s">
        <v>889</v>
      </c>
      <c r="P179" s="162" t="s">
        <v>348</v>
      </c>
      <c r="Q179" s="53">
        <v>80111600</v>
      </c>
      <c r="R179" s="165" t="s">
        <v>208</v>
      </c>
      <c r="S179" s="165" t="str">
        <f>MID(PAA[[#This Row],[Meta Proyecto de Inversión]],1,4)</f>
        <v>8126</v>
      </c>
      <c r="T179" s="165" t="str">
        <f>MID(PAA[[#This Row],[Meta Proyecto de Inversión]],6,2)</f>
        <v>9-</v>
      </c>
      <c r="U179" s="166" t="str">
        <f>IFERROR(VLOOKUP(N179,TD!$B$50:$F$54,2,0)," ")</f>
        <v>O230117</v>
      </c>
      <c r="V179" s="166" t="str">
        <f>IFERROR(VLOOKUP(N179,TD!$B$50:$F$54,3,0)," ")</f>
        <v>4599</v>
      </c>
      <c r="W179" s="166">
        <f>IFERROR(VLOOKUP(N179,TD!$B$50:$F$54,4,0)," ")</f>
        <v>20240207</v>
      </c>
      <c r="X179" s="165" t="s">
        <v>174</v>
      </c>
      <c r="Y179" s="166" t="str">
        <f>IFERROR(VLOOKUP(X179,TD!$J$51:$K$64,2,0)," ")</f>
        <v>Infraestructura física, mantenimiento y dotación (Sedes construidas, mantenidas reforzadas)</v>
      </c>
      <c r="Z179" s="167" t="str">
        <f>CONCATENATE(X179,"-",Y179)</f>
        <v>08-Infraestructura física, mantenimiento y dotación (Sedes construidas, mantenidas reforzadas)</v>
      </c>
      <c r="AA179" s="165" t="s">
        <v>227</v>
      </c>
      <c r="AB179" s="166" t="str">
        <f>IFERROR(VLOOKUP(AA179,TD!$N$51:$O$66,2,0)," ")</f>
        <v>Sedes mantenidas</v>
      </c>
      <c r="AC179" s="167" t="str">
        <f>CONCATENATE(AA179,"_",AB179)</f>
        <v>016_Sedes mantenidas</v>
      </c>
      <c r="AD179" s="167" t="str">
        <f>CONCATENATE(Z179," ",AC179)</f>
        <v>08-Infraestructura física, mantenimiento y dotación (Sedes construidas, mantenidas reforzadas) 016_Sedes mantenidas</v>
      </c>
      <c r="AE179" s="166" t="str">
        <f>CONCATENATE(U179,V179,W179,X179,AA179)</f>
        <v>O23011745992024020708016</v>
      </c>
      <c r="AF179" s="166" t="str">
        <f>IFERROR(VLOOKUP(AD179,TD!$J$66:$K$89,2,0)," ")</f>
        <v>PM/0131/0108/45990160207</v>
      </c>
      <c r="AG179" s="117" t="s">
        <v>385</v>
      </c>
      <c r="AH179" s="165" t="s">
        <v>193</v>
      </c>
      <c r="AI179" s="168" t="str">
        <f>CONCATENATE(PAA[[#This Row],[Id Interno]],"-",PAA[[#This Row],[tipo de Contrato (TH talento humano - B/S bienes y/o servicios)]],"-",S179,"-",T179,"-",PAA[[#This Row],[Objeto de la contratación]])</f>
        <v>20260105-TH-8126-9--Prestar los servicios profesionales para apoyar las actividades propias de la gestión contractual a cargo de la Oficina Jurídica, en función de las necesidades identificadas por la entidad y con el propósito de garantizar el cumplimiento de su misionalidad.</v>
      </c>
    </row>
    <row r="180" spans="2:35" ht="84" x14ac:dyDescent="0.35">
      <c r="B180" s="23">
        <v>20260106</v>
      </c>
      <c r="C180" s="99" t="s">
        <v>404</v>
      </c>
      <c r="D180" s="23" t="s">
        <v>105</v>
      </c>
      <c r="E180" s="23" t="s">
        <v>363</v>
      </c>
      <c r="F180" s="162" t="s">
        <v>144</v>
      </c>
      <c r="G180" s="163" t="s">
        <v>374</v>
      </c>
      <c r="H180" s="164">
        <v>9</v>
      </c>
      <c r="I180" s="164">
        <v>0</v>
      </c>
      <c r="J180" s="125">
        <v>94500000</v>
      </c>
      <c r="K180" s="88" t="s">
        <v>398</v>
      </c>
      <c r="L180" s="162" t="s">
        <v>153</v>
      </c>
      <c r="M180" s="165" t="s">
        <v>420</v>
      </c>
      <c r="N180" s="23" t="s">
        <v>197</v>
      </c>
      <c r="O180" s="147" t="s">
        <v>889</v>
      </c>
      <c r="P180" s="162" t="s">
        <v>348</v>
      </c>
      <c r="Q180" s="53">
        <v>80111600</v>
      </c>
      <c r="R180" s="165" t="s">
        <v>208</v>
      </c>
      <c r="S180" s="165" t="str">
        <f>MID(PAA[[#This Row],[Meta Proyecto de Inversión]],1,4)</f>
        <v>8126</v>
      </c>
      <c r="T180" s="165" t="str">
        <f>MID(PAA[[#This Row],[Meta Proyecto de Inversión]],6,2)</f>
        <v>9-</v>
      </c>
      <c r="U180" s="166" t="str">
        <f>IFERROR(VLOOKUP(N180,TD!$B$50:$F$54,2,0)," ")</f>
        <v>O230117</v>
      </c>
      <c r="V180" s="166" t="str">
        <f>IFERROR(VLOOKUP(N180,TD!$B$50:$F$54,3,0)," ")</f>
        <v>4599</v>
      </c>
      <c r="W180" s="166">
        <f>IFERROR(VLOOKUP(N180,TD!$B$50:$F$54,4,0)," ")</f>
        <v>20240207</v>
      </c>
      <c r="X180" s="165" t="s">
        <v>174</v>
      </c>
      <c r="Y180" s="166" t="str">
        <f>IFERROR(VLOOKUP(X180,TD!$J$51:$K$64,2,0)," ")</f>
        <v>Infraestructura física, mantenimiento y dotación (Sedes construidas, mantenidas reforzadas)</v>
      </c>
      <c r="Z180" s="167" t="str">
        <f>CONCATENATE(X180,"-",Y180)</f>
        <v>08-Infraestructura física, mantenimiento y dotación (Sedes construidas, mantenidas reforzadas)</v>
      </c>
      <c r="AA180" s="165" t="s">
        <v>227</v>
      </c>
      <c r="AB180" s="166" t="str">
        <f>IFERROR(VLOOKUP(AA180,TD!$N$51:$O$66,2,0)," ")</f>
        <v>Sedes mantenidas</v>
      </c>
      <c r="AC180" s="167" t="str">
        <f>CONCATENATE(AA180,"_",AB180)</f>
        <v>016_Sedes mantenidas</v>
      </c>
      <c r="AD180" s="167" t="str">
        <f>CONCATENATE(Z180," ",AC180)</f>
        <v>08-Infraestructura física, mantenimiento y dotación (Sedes construidas, mantenidas reforzadas) 016_Sedes mantenidas</v>
      </c>
      <c r="AE180" s="166" t="str">
        <f>CONCATENATE(U180,V180,W180,X180,AA180)</f>
        <v>O23011745992024020708016</v>
      </c>
      <c r="AF180" s="166" t="str">
        <f>IFERROR(VLOOKUP(AD180,TD!$J$66:$K$89,2,0)," ")</f>
        <v>PM/0131/0108/45990160207</v>
      </c>
      <c r="AG180" s="117" t="s">
        <v>385</v>
      </c>
      <c r="AH180" s="165" t="s">
        <v>193</v>
      </c>
      <c r="AI180" s="168" t="str">
        <f>CONCATENATE(PAA[[#This Row],[Id Interno]],"-",PAA[[#This Row],[tipo de Contrato (TH talento humano - B/S bienes y/o servicios)]],"-",S180,"-",T180,"-",PAA[[#This Row],[Objeto de la contratación]])</f>
        <v>20260106-TH-8126-9--Prestar los servicios profesionales jurídicos especializados en la Oficina Jurídica que garantice la verificación de la legalidad, en apoyo a cada una de las actuaciones a cargo de esta Oficina.</v>
      </c>
    </row>
    <row r="181" spans="2:35" ht="84" x14ac:dyDescent="0.35">
      <c r="B181" s="23">
        <v>20260107</v>
      </c>
      <c r="C181" s="99" t="s">
        <v>405</v>
      </c>
      <c r="D181" s="23" t="s">
        <v>105</v>
      </c>
      <c r="E181" s="23" t="s">
        <v>363</v>
      </c>
      <c r="F181" s="162" t="s">
        <v>144</v>
      </c>
      <c r="G181" s="163" t="s">
        <v>374</v>
      </c>
      <c r="H181" s="164">
        <v>8</v>
      </c>
      <c r="I181" s="164">
        <v>0</v>
      </c>
      <c r="J181" s="125">
        <v>77200000</v>
      </c>
      <c r="K181" s="88" t="s">
        <v>398</v>
      </c>
      <c r="L181" s="162" t="s">
        <v>153</v>
      </c>
      <c r="M181" s="165" t="s">
        <v>420</v>
      </c>
      <c r="N181" s="23" t="s">
        <v>197</v>
      </c>
      <c r="O181" s="147" t="s">
        <v>889</v>
      </c>
      <c r="P181" s="162" t="s">
        <v>348</v>
      </c>
      <c r="Q181" s="53">
        <v>80111600</v>
      </c>
      <c r="R181" s="165" t="s">
        <v>208</v>
      </c>
      <c r="S181" s="165" t="str">
        <f>MID(PAA[[#This Row],[Meta Proyecto de Inversión]],1,4)</f>
        <v>8126</v>
      </c>
      <c r="T181" s="165" t="str">
        <f>MID(PAA[[#This Row],[Meta Proyecto de Inversión]],6,2)</f>
        <v>9-</v>
      </c>
      <c r="U181" s="166" t="str">
        <f>IFERROR(VLOOKUP(N181,TD!$B$50:$F$54,2,0)," ")</f>
        <v>O230117</v>
      </c>
      <c r="V181" s="166" t="str">
        <f>IFERROR(VLOOKUP(N181,TD!$B$50:$F$54,3,0)," ")</f>
        <v>4599</v>
      </c>
      <c r="W181" s="166">
        <f>IFERROR(VLOOKUP(N181,TD!$B$50:$F$54,4,0)," ")</f>
        <v>20240207</v>
      </c>
      <c r="X181" s="165" t="s">
        <v>174</v>
      </c>
      <c r="Y181" s="166" t="str">
        <f>IFERROR(VLOOKUP(X181,TD!$J$51:$K$64,2,0)," ")</f>
        <v>Infraestructura física, mantenimiento y dotación (Sedes construidas, mantenidas reforzadas)</v>
      </c>
      <c r="Z181" s="167" t="str">
        <f>CONCATENATE(X181,"-",Y181)</f>
        <v>08-Infraestructura física, mantenimiento y dotación (Sedes construidas, mantenidas reforzadas)</v>
      </c>
      <c r="AA181" s="165" t="s">
        <v>227</v>
      </c>
      <c r="AB181" s="166" t="str">
        <f>IFERROR(VLOOKUP(AA181,TD!$N$51:$O$66,2,0)," ")</f>
        <v>Sedes mantenidas</v>
      </c>
      <c r="AC181" s="167" t="str">
        <f>CONCATENATE(AA181,"_",AB181)</f>
        <v>016_Sedes mantenidas</v>
      </c>
      <c r="AD181" s="167" t="str">
        <f>CONCATENATE(Z181," ",AC181)</f>
        <v>08-Infraestructura física, mantenimiento y dotación (Sedes construidas, mantenidas reforzadas) 016_Sedes mantenidas</v>
      </c>
      <c r="AE181" s="166" t="str">
        <f>CONCATENATE(U181,V181,W181,X181,AA181)</f>
        <v>O23011745992024020708016</v>
      </c>
      <c r="AF181" s="166" t="str">
        <f>IFERROR(VLOOKUP(AD181,TD!$J$66:$K$89,2,0)," ")</f>
        <v>PM/0131/0108/45990160207</v>
      </c>
      <c r="AG181" s="117" t="s">
        <v>385</v>
      </c>
      <c r="AH181" s="165" t="s">
        <v>193</v>
      </c>
      <c r="AI181" s="168" t="str">
        <f>CONCATENATE(PAA[[#This Row],[Id Interno]],"-",PAA[[#This Row],[tipo de Contrato (TH talento humano - B/S bienes y/o servicios)]],"-",S181,"-",T181,"-",PAA[[#This Row],[Objeto de la contratación]])</f>
        <v>20260107-TH-8126-9--Prestar servicios profesionales para apoyar en la estructuración de las acciones de mejora, seguimiento  a la gestión contractual de la Entidad y demás procedimientos, en el marco de las funciones de la Oficina Jurídica</v>
      </c>
    </row>
    <row r="182" spans="2:35" ht="70" x14ac:dyDescent="0.35">
      <c r="B182" s="23">
        <v>20260108</v>
      </c>
      <c r="C182" s="99" t="s">
        <v>406</v>
      </c>
      <c r="D182" s="23" t="s">
        <v>105</v>
      </c>
      <c r="E182" s="23" t="s">
        <v>363</v>
      </c>
      <c r="F182" s="162" t="s">
        <v>144</v>
      </c>
      <c r="G182" s="163" t="s">
        <v>374</v>
      </c>
      <c r="H182" s="164">
        <v>8</v>
      </c>
      <c r="I182" s="164">
        <v>0</v>
      </c>
      <c r="J182" s="125">
        <v>51984000</v>
      </c>
      <c r="K182" s="88" t="s">
        <v>398</v>
      </c>
      <c r="L182" s="162" t="s">
        <v>153</v>
      </c>
      <c r="M182" s="165" t="s">
        <v>420</v>
      </c>
      <c r="N182" s="23" t="s">
        <v>197</v>
      </c>
      <c r="O182" s="147" t="s">
        <v>889</v>
      </c>
      <c r="P182" s="162" t="s">
        <v>348</v>
      </c>
      <c r="Q182" s="53">
        <v>80111600</v>
      </c>
      <c r="R182" s="165" t="s">
        <v>208</v>
      </c>
      <c r="S182" s="165" t="str">
        <f>MID(PAA[[#This Row],[Meta Proyecto de Inversión]],1,4)</f>
        <v>8126</v>
      </c>
      <c r="T182" s="165" t="str">
        <f>MID(PAA[[#This Row],[Meta Proyecto de Inversión]],6,2)</f>
        <v>9-</v>
      </c>
      <c r="U182" s="166" t="str">
        <f>IFERROR(VLOOKUP(N182,TD!$B$50:$F$54,2,0)," ")</f>
        <v>O230117</v>
      </c>
      <c r="V182" s="166" t="str">
        <f>IFERROR(VLOOKUP(N182,TD!$B$50:$F$54,3,0)," ")</f>
        <v>4599</v>
      </c>
      <c r="W182" s="166">
        <f>IFERROR(VLOOKUP(N182,TD!$B$50:$F$54,4,0)," ")</f>
        <v>20240207</v>
      </c>
      <c r="X182" s="165" t="s">
        <v>174</v>
      </c>
      <c r="Y182" s="166" t="str">
        <f>IFERROR(VLOOKUP(X182,TD!$J$51:$K$64,2,0)," ")</f>
        <v>Infraestructura física, mantenimiento y dotación (Sedes construidas, mantenidas reforzadas)</v>
      </c>
      <c r="Z182" s="167" t="str">
        <f>CONCATENATE(X182,"-",Y182)</f>
        <v>08-Infraestructura física, mantenimiento y dotación (Sedes construidas, mantenidas reforzadas)</v>
      </c>
      <c r="AA182" s="165" t="s">
        <v>227</v>
      </c>
      <c r="AB182" s="166" t="str">
        <f>IFERROR(VLOOKUP(AA182,TD!$N$51:$O$66,2,0)," ")</f>
        <v>Sedes mantenidas</v>
      </c>
      <c r="AC182" s="167" t="str">
        <f>CONCATENATE(AA182,"_",AB182)</f>
        <v>016_Sedes mantenidas</v>
      </c>
      <c r="AD182" s="167" t="str">
        <f>CONCATENATE(Z182," ",AC182)</f>
        <v>08-Infraestructura física, mantenimiento y dotación (Sedes construidas, mantenidas reforzadas) 016_Sedes mantenidas</v>
      </c>
      <c r="AE182" s="166" t="str">
        <f>CONCATENATE(U182,V182,W182,X182,AA182)</f>
        <v>O23011745992024020708016</v>
      </c>
      <c r="AF182" s="166" t="str">
        <f>IFERROR(VLOOKUP(AD182,TD!$J$66:$K$89,2,0)," ")</f>
        <v>PM/0131/0108/45990160207</v>
      </c>
      <c r="AG182" s="117" t="s">
        <v>385</v>
      </c>
      <c r="AH182" s="165" t="s">
        <v>193</v>
      </c>
      <c r="AI182" s="168" t="str">
        <f>CONCATENATE(PAA[[#This Row],[Id Interno]],"-",PAA[[#This Row],[tipo de Contrato (TH talento humano - B/S bienes y/o servicios)]],"-",S182,"-",T182,"-",PAA[[#This Row],[Objeto de la contratación]])</f>
        <v>20260108-TH-8126-9--Prestar servicios profesionales para apoyar en la estructuración de las acciones de mejora, elaboración de informes y soporte de las funciones administrativas y de mejora</v>
      </c>
    </row>
    <row r="183" spans="2:35" ht="84" x14ac:dyDescent="0.35">
      <c r="B183" s="23">
        <v>20260109</v>
      </c>
      <c r="C183" s="99" t="s">
        <v>407</v>
      </c>
      <c r="D183" s="23" t="s">
        <v>105</v>
      </c>
      <c r="E183" s="23" t="s">
        <v>363</v>
      </c>
      <c r="F183" s="162" t="s">
        <v>144</v>
      </c>
      <c r="G183" s="163" t="s">
        <v>379</v>
      </c>
      <c r="H183" s="164">
        <v>3</v>
      </c>
      <c r="I183" s="164">
        <v>0</v>
      </c>
      <c r="J183" s="125">
        <v>33000000</v>
      </c>
      <c r="K183" s="88" t="s">
        <v>398</v>
      </c>
      <c r="L183" s="162" t="s">
        <v>153</v>
      </c>
      <c r="M183" s="165" t="s">
        <v>420</v>
      </c>
      <c r="N183" s="23" t="s">
        <v>197</v>
      </c>
      <c r="O183" s="147" t="s">
        <v>889</v>
      </c>
      <c r="P183" s="162" t="s">
        <v>348</v>
      </c>
      <c r="Q183" s="53">
        <v>80111600</v>
      </c>
      <c r="R183" s="165" t="s">
        <v>208</v>
      </c>
      <c r="S183" s="165" t="str">
        <f>MID(PAA[[#This Row],[Meta Proyecto de Inversión]],1,4)</f>
        <v>8126</v>
      </c>
      <c r="T183" s="165" t="str">
        <f>MID(PAA[[#This Row],[Meta Proyecto de Inversión]],6,2)</f>
        <v>9-</v>
      </c>
      <c r="U183" s="166" t="str">
        <f>IFERROR(VLOOKUP(N183,TD!$B$50:$F$54,2,0)," ")</f>
        <v>O230117</v>
      </c>
      <c r="V183" s="166" t="str">
        <f>IFERROR(VLOOKUP(N183,TD!$B$50:$F$54,3,0)," ")</f>
        <v>4599</v>
      </c>
      <c r="W183" s="166">
        <f>IFERROR(VLOOKUP(N183,TD!$B$50:$F$54,4,0)," ")</f>
        <v>20240207</v>
      </c>
      <c r="X183" s="165" t="s">
        <v>174</v>
      </c>
      <c r="Y183" s="166" t="str">
        <f>IFERROR(VLOOKUP(X183,TD!$J$51:$K$64,2,0)," ")</f>
        <v>Infraestructura física, mantenimiento y dotación (Sedes construidas, mantenidas reforzadas)</v>
      </c>
      <c r="Z183" s="167" t="str">
        <f>CONCATENATE(X183,"-",Y183)</f>
        <v>08-Infraestructura física, mantenimiento y dotación (Sedes construidas, mantenidas reforzadas)</v>
      </c>
      <c r="AA183" s="165" t="s">
        <v>227</v>
      </c>
      <c r="AB183" s="166" t="str">
        <f>IFERROR(VLOOKUP(AA183,TD!$N$51:$O$66,2,0)," ")</f>
        <v>Sedes mantenidas</v>
      </c>
      <c r="AC183" s="167" t="str">
        <f>CONCATENATE(AA183,"_",AB183)</f>
        <v>016_Sedes mantenidas</v>
      </c>
      <c r="AD183" s="167" t="str">
        <f>CONCATENATE(Z183," ",AC183)</f>
        <v>08-Infraestructura física, mantenimiento y dotación (Sedes construidas, mantenidas reforzadas) 016_Sedes mantenidas</v>
      </c>
      <c r="AE183" s="166" t="str">
        <f>CONCATENATE(U183,V183,W183,X183,AA183)</f>
        <v>O23011745992024020708016</v>
      </c>
      <c r="AF183" s="166" t="str">
        <f>IFERROR(VLOOKUP(AD183,TD!$J$66:$K$89,2,0)," ")</f>
        <v>PM/0131/0108/45990160207</v>
      </c>
      <c r="AG183" s="117" t="s">
        <v>385</v>
      </c>
      <c r="AH183" s="165" t="s">
        <v>193</v>
      </c>
      <c r="AI183" s="168" t="str">
        <f>CONCATENATE(PAA[[#This Row],[Id Interno]],"-",PAA[[#This Row],[tipo de Contrato (TH talento humano - B/S bienes y/o servicios)]],"-",S183,"-",T183,"-",PAA[[#This Row],[Objeto de la contratación]])</f>
        <v>20260109-TH-8126-9--Prestar los servicios profesionales jurídicos especializados para apoyar el desarrollo de las funciones de la Oficina Jurídica</v>
      </c>
    </row>
    <row r="184" spans="2:35" ht="84" x14ac:dyDescent="0.35">
      <c r="B184" s="23">
        <v>20260110</v>
      </c>
      <c r="C184" s="99" t="s">
        <v>408</v>
      </c>
      <c r="D184" s="23" t="s">
        <v>105</v>
      </c>
      <c r="E184" s="23" t="s">
        <v>363</v>
      </c>
      <c r="F184" s="162" t="s">
        <v>144</v>
      </c>
      <c r="G184" s="163" t="s">
        <v>374</v>
      </c>
      <c r="H184" s="164">
        <v>9</v>
      </c>
      <c r="I184" s="164">
        <v>0</v>
      </c>
      <c r="J184" s="125">
        <v>76500000</v>
      </c>
      <c r="K184" s="88" t="s">
        <v>398</v>
      </c>
      <c r="L184" s="162" t="s">
        <v>153</v>
      </c>
      <c r="M184" s="165" t="s">
        <v>420</v>
      </c>
      <c r="N184" s="23" t="s">
        <v>197</v>
      </c>
      <c r="O184" s="147" t="s">
        <v>889</v>
      </c>
      <c r="P184" s="162" t="s">
        <v>348</v>
      </c>
      <c r="Q184" s="53">
        <v>80111600</v>
      </c>
      <c r="R184" s="165" t="s">
        <v>208</v>
      </c>
      <c r="S184" s="165" t="str">
        <f>MID(PAA[[#This Row],[Meta Proyecto de Inversión]],1,4)</f>
        <v>8126</v>
      </c>
      <c r="T184" s="165" t="str">
        <f>MID(PAA[[#This Row],[Meta Proyecto de Inversión]],6,2)</f>
        <v>9-</v>
      </c>
      <c r="U184" s="166" t="str">
        <f>IFERROR(VLOOKUP(N184,TD!$B$50:$F$54,2,0)," ")</f>
        <v>O230117</v>
      </c>
      <c r="V184" s="166" t="str">
        <f>IFERROR(VLOOKUP(N184,TD!$B$50:$F$54,3,0)," ")</f>
        <v>4599</v>
      </c>
      <c r="W184" s="166">
        <f>IFERROR(VLOOKUP(N184,TD!$B$50:$F$54,4,0)," ")</f>
        <v>20240207</v>
      </c>
      <c r="X184" s="165" t="s">
        <v>174</v>
      </c>
      <c r="Y184" s="166" t="str">
        <f>IFERROR(VLOOKUP(X184,TD!$J$51:$K$64,2,0)," ")</f>
        <v>Infraestructura física, mantenimiento y dotación (Sedes construidas, mantenidas reforzadas)</v>
      </c>
      <c r="Z184" s="167" t="str">
        <f>CONCATENATE(X184,"-",Y184)</f>
        <v>08-Infraestructura física, mantenimiento y dotación (Sedes construidas, mantenidas reforzadas)</v>
      </c>
      <c r="AA184" s="165" t="s">
        <v>227</v>
      </c>
      <c r="AB184" s="166" t="str">
        <f>IFERROR(VLOOKUP(AA184,TD!$N$51:$O$66,2,0)," ")</f>
        <v>Sedes mantenidas</v>
      </c>
      <c r="AC184" s="167" t="str">
        <f>CONCATENATE(AA184,"_",AB184)</f>
        <v>016_Sedes mantenidas</v>
      </c>
      <c r="AD184" s="167" t="str">
        <f>CONCATENATE(Z184," ",AC184)</f>
        <v>08-Infraestructura física, mantenimiento y dotación (Sedes construidas, mantenidas reforzadas) 016_Sedes mantenidas</v>
      </c>
      <c r="AE184" s="166" t="str">
        <f>CONCATENATE(U184,V184,W184,X184,AA184)</f>
        <v>O23011745992024020708016</v>
      </c>
      <c r="AF184" s="166" t="str">
        <f>IFERROR(VLOOKUP(AD184,TD!$J$66:$K$89,2,0)," ")</f>
        <v>PM/0131/0108/45990160207</v>
      </c>
      <c r="AG184" s="117" t="s">
        <v>385</v>
      </c>
      <c r="AH184" s="165" t="s">
        <v>193</v>
      </c>
      <c r="AI184" s="168" t="str">
        <f>CONCATENATE(PAA[[#This Row],[Id Interno]],"-",PAA[[#This Row],[tipo de Contrato (TH talento humano - B/S bienes y/o servicios)]],"-",S184,"-",T184,"-",PAA[[#This Row],[Objeto de la contratación]])</f>
        <v>20260110-TH-8126-9--Prestar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v>
      </c>
    </row>
    <row r="185" spans="2:35" ht="56" x14ac:dyDescent="0.35">
      <c r="B185" s="23">
        <v>20260111</v>
      </c>
      <c r="C185" s="99" t="s">
        <v>408</v>
      </c>
      <c r="D185" s="23" t="s">
        <v>105</v>
      </c>
      <c r="E185" s="23" t="s">
        <v>363</v>
      </c>
      <c r="F185" s="162" t="s">
        <v>144</v>
      </c>
      <c r="G185" s="163" t="s">
        <v>374</v>
      </c>
      <c r="H185" s="164">
        <v>9</v>
      </c>
      <c r="I185" s="164">
        <v>0</v>
      </c>
      <c r="J185" s="125">
        <v>76500000</v>
      </c>
      <c r="K185" s="88" t="s">
        <v>398</v>
      </c>
      <c r="L185" s="162" t="s">
        <v>153</v>
      </c>
      <c r="M185" s="165" t="s">
        <v>420</v>
      </c>
      <c r="N185" s="23" t="s">
        <v>197</v>
      </c>
      <c r="O185" s="147" t="s">
        <v>889</v>
      </c>
      <c r="P185" s="162" t="s">
        <v>348</v>
      </c>
      <c r="Q185" s="53">
        <v>80111600</v>
      </c>
      <c r="R185" s="165" t="s">
        <v>208</v>
      </c>
      <c r="S185" s="165" t="str">
        <f>MID(PAA[[#This Row],[Meta Proyecto de Inversión]],1,4)</f>
        <v>8126</v>
      </c>
      <c r="T185" s="165" t="str">
        <f>MID(PAA[[#This Row],[Meta Proyecto de Inversión]],6,2)</f>
        <v>9-</v>
      </c>
      <c r="U185" s="166" t="str">
        <f>IFERROR(VLOOKUP(N185,TD!$B$50:$F$54,2,0)," ")</f>
        <v>O230117</v>
      </c>
      <c r="V185" s="166" t="str">
        <f>IFERROR(VLOOKUP(N185,TD!$B$50:$F$54,3,0)," ")</f>
        <v>4599</v>
      </c>
      <c r="W185" s="166">
        <f>IFERROR(VLOOKUP(N185,TD!$B$50:$F$54,4,0)," ")</f>
        <v>20240207</v>
      </c>
      <c r="X185" s="165" t="s">
        <v>174</v>
      </c>
      <c r="Y185" s="166" t="str">
        <f>IFERROR(VLOOKUP(X185,TD!$J$51:$K$64,2,0)," ")</f>
        <v>Infraestructura física, mantenimiento y dotación (Sedes construidas, mantenidas reforzadas)</v>
      </c>
      <c r="Z185" s="167" t="str">
        <f>CONCATENATE(X185,"-",Y185)</f>
        <v>08-Infraestructura física, mantenimiento y dotación (Sedes construidas, mantenidas reforzadas)</v>
      </c>
      <c r="AA185" s="165" t="s">
        <v>227</v>
      </c>
      <c r="AB185" s="166" t="str">
        <f>IFERROR(VLOOKUP(AA185,TD!$N$51:$O$66,2,0)," ")</f>
        <v>Sedes mantenidas</v>
      </c>
      <c r="AC185" s="167" t="str">
        <f>CONCATENATE(AA185,"_",AB185)</f>
        <v>016_Sedes mantenidas</v>
      </c>
      <c r="AD185" s="167" t="str">
        <f>CONCATENATE(Z185," ",AC185)</f>
        <v>08-Infraestructura física, mantenimiento y dotación (Sedes construidas, mantenidas reforzadas) 016_Sedes mantenidas</v>
      </c>
      <c r="AE185" s="166" t="str">
        <f>CONCATENATE(U185,V185,W185,X185,AA185)</f>
        <v>O23011745992024020708016</v>
      </c>
      <c r="AF185" s="166" t="str">
        <f>IFERROR(VLOOKUP(AD185,TD!$J$66:$K$89,2,0)," ")</f>
        <v>PM/0131/0108/45990160207</v>
      </c>
      <c r="AG185" s="117" t="s">
        <v>385</v>
      </c>
      <c r="AH185" s="165" t="s">
        <v>193</v>
      </c>
      <c r="AI185" s="168" t="str">
        <f>CONCATENATE(PAA[[#This Row],[Id Interno]],"-",PAA[[#This Row],[tipo de Contrato (TH talento humano - B/S bienes y/o servicios)]],"-",S185,"-",T185,"-",PAA[[#This Row],[Objeto de la contratación]])</f>
        <v>20260111-TH-8126-9--Prestar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v>
      </c>
    </row>
    <row r="186" spans="2:35" ht="56" x14ac:dyDescent="0.35">
      <c r="B186" s="23">
        <v>20260112</v>
      </c>
      <c r="C186" s="99" t="s">
        <v>409</v>
      </c>
      <c r="D186" s="23" t="s">
        <v>105</v>
      </c>
      <c r="E186" s="23" t="s">
        <v>363</v>
      </c>
      <c r="F186" s="162" t="s">
        <v>144</v>
      </c>
      <c r="G186" s="163" t="s">
        <v>374</v>
      </c>
      <c r="H186" s="164">
        <v>9</v>
      </c>
      <c r="I186" s="164">
        <v>0</v>
      </c>
      <c r="J186" s="125">
        <v>76500000</v>
      </c>
      <c r="K186" s="88" t="s">
        <v>398</v>
      </c>
      <c r="L186" s="162" t="s">
        <v>153</v>
      </c>
      <c r="M186" s="165" t="s">
        <v>420</v>
      </c>
      <c r="N186" s="23" t="s">
        <v>197</v>
      </c>
      <c r="O186" s="147" t="s">
        <v>889</v>
      </c>
      <c r="P186" s="162" t="s">
        <v>348</v>
      </c>
      <c r="Q186" s="53">
        <v>80111600</v>
      </c>
      <c r="R186" s="165" t="s">
        <v>208</v>
      </c>
      <c r="S186" s="165" t="str">
        <f>MID(PAA[[#This Row],[Meta Proyecto de Inversión]],1,4)</f>
        <v>8126</v>
      </c>
      <c r="T186" s="165" t="str">
        <f>MID(PAA[[#This Row],[Meta Proyecto de Inversión]],6,2)</f>
        <v>9-</v>
      </c>
      <c r="U186" s="166" t="str">
        <f>IFERROR(VLOOKUP(N186,TD!$B$50:$F$54,2,0)," ")</f>
        <v>O230117</v>
      </c>
      <c r="V186" s="166" t="str">
        <f>IFERROR(VLOOKUP(N186,TD!$B$50:$F$54,3,0)," ")</f>
        <v>4599</v>
      </c>
      <c r="W186" s="166">
        <f>IFERROR(VLOOKUP(N186,TD!$B$50:$F$54,4,0)," ")</f>
        <v>20240207</v>
      </c>
      <c r="X186" s="165" t="s">
        <v>174</v>
      </c>
      <c r="Y186" s="166" t="str">
        <f>IFERROR(VLOOKUP(X186,TD!$J$51:$K$64,2,0)," ")</f>
        <v>Infraestructura física, mantenimiento y dotación (Sedes construidas, mantenidas reforzadas)</v>
      </c>
      <c r="Z186" s="167" t="str">
        <f>CONCATENATE(X186,"-",Y186)</f>
        <v>08-Infraestructura física, mantenimiento y dotación (Sedes construidas, mantenidas reforzadas)</v>
      </c>
      <c r="AA186" s="165" t="s">
        <v>227</v>
      </c>
      <c r="AB186" s="166" t="str">
        <f>IFERROR(VLOOKUP(AA186,TD!$N$51:$O$66,2,0)," ")</f>
        <v>Sedes mantenidas</v>
      </c>
      <c r="AC186" s="167" t="str">
        <f>CONCATENATE(AA186,"_",AB186)</f>
        <v>016_Sedes mantenidas</v>
      </c>
      <c r="AD186" s="167" t="str">
        <f>CONCATENATE(Z186," ",AC186)</f>
        <v>08-Infraestructura física, mantenimiento y dotación (Sedes construidas, mantenidas reforzadas) 016_Sedes mantenidas</v>
      </c>
      <c r="AE186" s="166" t="str">
        <f>CONCATENATE(U186,V186,W186,X186,AA186)</f>
        <v>O23011745992024020708016</v>
      </c>
      <c r="AF186" s="166" t="str">
        <f>IFERROR(VLOOKUP(AD186,TD!$J$66:$K$89,2,0)," ")</f>
        <v>PM/0131/0108/45990160207</v>
      </c>
      <c r="AG186" s="117" t="s">
        <v>385</v>
      </c>
      <c r="AH186" s="165" t="s">
        <v>193</v>
      </c>
      <c r="AI186" s="168" t="str">
        <f>CONCATENATE(PAA[[#This Row],[Id Interno]],"-",PAA[[#This Row],[tipo de Contrato (TH talento humano - B/S bienes y/o servicios)]],"-",S186,"-",T186,"-",PAA[[#This Row],[Objeto de la contratación]])</f>
        <v>20260112-TH-8126-9--Prestar servicios profesionales jurídicos para orientar y apoyar los procesos de contratación gestionados por la Oficina Jurídica, en el marco de las actividades propias de la gestión contractual, con el objetivo de garantizar el cumplimiento de las necesidades de la UAECOB.</v>
      </c>
    </row>
    <row r="187" spans="2:35" ht="56" x14ac:dyDescent="0.35">
      <c r="B187" s="23">
        <v>20260113</v>
      </c>
      <c r="C187" s="99" t="s">
        <v>408</v>
      </c>
      <c r="D187" s="23" t="s">
        <v>105</v>
      </c>
      <c r="E187" s="23" t="s">
        <v>363</v>
      </c>
      <c r="F187" s="162" t="s">
        <v>144</v>
      </c>
      <c r="G187" s="163" t="s">
        <v>374</v>
      </c>
      <c r="H187" s="164">
        <v>9</v>
      </c>
      <c r="I187" s="164">
        <v>0</v>
      </c>
      <c r="J187" s="125">
        <v>76500000</v>
      </c>
      <c r="K187" s="88" t="s">
        <v>398</v>
      </c>
      <c r="L187" s="162" t="s">
        <v>153</v>
      </c>
      <c r="M187" s="165" t="s">
        <v>420</v>
      </c>
      <c r="N187" s="23" t="s">
        <v>197</v>
      </c>
      <c r="O187" s="147" t="s">
        <v>889</v>
      </c>
      <c r="P187" s="162" t="s">
        <v>348</v>
      </c>
      <c r="Q187" s="53">
        <v>80111600</v>
      </c>
      <c r="R187" s="165" t="s">
        <v>208</v>
      </c>
      <c r="S187" s="165" t="str">
        <f>MID(PAA[[#This Row],[Meta Proyecto de Inversión]],1,4)</f>
        <v>8126</v>
      </c>
      <c r="T187" s="165" t="str">
        <f>MID(PAA[[#This Row],[Meta Proyecto de Inversión]],6,2)</f>
        <v>9-</v>
      </c>
      <c r="U187" s="166" t="str">
        <f>IFERROR(VLOOKUP(N187,TD!$B$50:$F$54,2,0)," ")</f>
        <v>O230117</v>
      </c>
      <c r="V187" s="166" t="str">
        <f>IFERROR(VLOOKUP(N187,TD!$B$50:$F$54,3,0)," ")</f>
        <v>4599</v>
      </c>
      <c r="W187" s="166">
        <f>IFERROR(VLOOKUP(N187,TD!$B$50:$F$54,4,0)," ")</f>
        <v>20240207</v>
      </c>
      <c r="X187" s="165" t="s">
        <v>174</v>
      </c>
      <c r="Y187" s="166" t="str">
        <f>IFERROR(VLOOKUP(X187,TD!$J$51:$K$64,2,0)," ")</f>
        <v>Infraestructura física, mantenimiento y dotación (Sedes construidas, mantenidas reforzadas)</v>
      </c>
      <c r="Z187" s="167" t="str">
        <f>CONCATENATE(X187,"-",Y187)</f>
        <v>08-Infraestructura física, mantenimiento y dotación (Sedes construidas, mantenidas reforzadas)</v>
      </c>
      <c r="AA187" s="165" t="s">
        <v>227</v>
      </c>
      <c r="AB187" s="166" t="str">
        <f>IFERROR(VLOOKUP(AA187,TD!$N$51:$O$66,2,0)," ")</f>
        <v>Sedes mantenidas</v>
      </c>
      <c r="AC187" s="167" t="str">
        <f>CONCATENATE(AA187,"_",AB187)</f>
        <v>016_Sedes mantenidas</v>
      </c>
      <c r="AD187" s="167" t="str">
        <f>CONCATENATE(Z187," ",AC187)</f>
        <v>08-Infraestructura física, mantenimiento y dotación (Sedes construidas, mantenidas reforzadas) 016_Sedes mantenidas</v>
      </c>
      <c r="AE187" s="166" t="str">
        <f>CONCATENATE(U187,V187,W187,X187,AA187)</f>
        <v>O23011745992024020708016</v>
      </c>
      <c r="AF187" s="166" t="str">
        <f>IFERROR(VLOOKUP(AD187,TD!$J$66:$K$89,2,0)," ")</f>
        <v>PM/0131/0108/45990160207</v>
      </c>
      <c r="AG187" s="117" t="s">
        <v>385</v>
      </c>
      <c r="AH187" s="165" t="s">
        <v>193</v>
      </c>
      <c r="AI187" s="168" t="str">
        <f>CONCATENATE(PAA[[#This Row],[Id Interno]],"-",PAA[[#This Row],[tipo de Contrato (TH talento humano - B/S bienes y/o servicios)]],"-",S187,"-",T187,"-",PAA[[#This Row],[Objeto de la contratación]])</f>
        <v>20260113-TH-8126-9--Prestar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v>
      </c>
    </row>
    <row r="188" spans="2:35" ht="56" x14ac:dyDescent="0.35">
      <c r="B188" s="23">
        <v>20260114</v>
      </c>
      <c r="C188" s="99" t="s">
        <v>408</v>
      </c>
      <c r="D188" s="23" t="s">
        <v>105</v>
      </c>
      <c r="E188" s="23" t="s">
        <v>363</v>
      </c>
      <c r="F188" s="162" t="s">
        <v>144</v>
      </c>
      <c r="G188" s="163" t="s">
        <v>374</v>
      </c>
      <c r="H188" s="164">
        <v>9</v>
      </c>
      <c r="I188" s="164">
        <v>0</v>
      </c>
      <c r="J188" s="125">
        <v>72000000</v>
      </c>
      <c r="K188" s="88" t="s">
        <v>398</v>
      </c>
      <c r="L188" s="162" t="s">
        <v>153</v>
      </c>
      <c r="M188" s="165" t="s">
        <v>420</v>
      </c>
      <c r="N188" s="23" t="s">
        <v>197</v>
      </c>
      <c r="O188" s="147" t="s">
        <v>889</v>
      </c>
      <c r="P188" s="162" t="s">
        <v>348</v>
      </c>
      <c r="Q188" s="53">
        <v>80111600</v>
      </c>
      <c r="R188" s="165" t="s">
        <v>208</v>
      </c>
      <c r="S188" s="165" t="str">
        <f>MID(PAA[[#This Row],[Meta Proyecto de Inversión]],1,4)</f>
        <v>8126</v>
      </c>
      <c r="T188" s="165" t="str">
        <f>MID(PAA[[#This Row],[Meta Proyecto de Inversión]],6,2)</f>
        <v>9-</v>
      </c>
      <c r="U188" s="166" t="str">
        <f>IFERROR(VLOOKUP(N188,TD!$B$50:$F$54,2,0)," ")</f>
        <v>O230117</v>
      </c>
      <c r="V188" s="166" t="str">
        <f>IFERROR(VLOOKUP(N188,TD!$B$50:$F$54,3,0)," ")</f>
        <v>4599</v>
      </c>
      <c r="W188" s="166">
        <f>IFERROR(VLOOKUP(N188,TD!$B$50:$F$54,4,0)," ")</f>
        <v>20240207</v>
      </c>
      <c r="X188" s="165" t="s">
        <v>174</v>
      </c>
      <c r="Y188" s="166" t="str">
        <f>IFERROR(VLOOKUP(X188,TD!$J$51:$K$64,2,0)," ")</f>
        <v>Infraestructura física, mantenimiento y dotación (Sedes construidas, mantenidas reforzadas)</v>
      </c>
      <c r="Z188" s="167" t="str">
        <f>CONCATENATE(X188,"-",Y188)</f>
        <v>08-Infraestructura física, mantenimiento y dotación (Sedes construidas, mantenidas reforzadas)</v>
      </c>
      <c r="AA188" s="165" t="s">
        <v>227</v>
      </c>
      <c r="AB188" s="166" t="str">
        <f>IFERROR(VLOOKUP(AA188,TD!$N$51:$O$66,2,0)," ")</f>
        <v>Sedes mantenidas</v>
      </c>
      <c r="AC188" s="167" t="str">
        <f>CONCATENATE(AA188,"_",AB188)</f>
        <v>016_Sedes mantenidas</v>
      </c>
      <c r="AD188" s="167" t="str">
        <f>CONCATENATE(Z188," ",AC188)</f>
        <v>08-Infraestructura física, mantenimiento y dotación (Sedes construidas, mantenidas reforzadas) 016_Sedes mantenidas</v>
      </c>
      <c r="AE188" s="166" t="str">
        <f>CONCATENATE(U188,V188,W188,X188,AA188)</f>
        <v>O23011745992024020708016</v>
      </c>
      <c r="AF188" s="166" t="str">
        <f>IFERROR(VLOOKUP(AD188,TD!$J$66:$K$89,2,0)," ")</f>
        <v>PM/0131/0108/45990160207</v>
      </c>
      <c r="AG188" s="117" t="s">
        <v>385</v>
      </c>
      <c r="AH188" s="165" t="s">
        <v>193</v>
      </c>
      <c r="AI188" s="168" t="str">
        <f>CONCATENATE(PAA[[#This Row],[Id Interno]],"-",PAA[[#This Row],[tipo de Contrato (TH talento humano - B/S bienes y/o servicios)]],"-",S188,"-",T188,"-",PAA[[#This Row],[Objeto de la contratación]])</f>
        <v>20260114-TH-8126-9--Prestar los servicios profesionales para apoyar las actividades propias de la gestión precontractual, contractual y postcontractual de los diferentes procesos de contratación y aspectos legales que adelanta la Oficina Jurídica, en el marco de las necesidades identificadas por la entidad y para el cumplimiento de la misionalidad propia de esta</v>
      </c>
    </row>
    <row r="189" spans="2:35" ht="56" x14ac:dyDescent="0.35">
      <c r="B189" s="23">
        <v>20260115</v>
      </c>
      <c r="C189" s="99" t="s">
        <v>410</v>
      </c>
      <c r="D189" s="23" t="s">
        <v>105</v>
      </c>
      <c r="E189" s="23" t="s">
        <v>363</v>
      </c>
      <c r="F189" s="162" t="s">
        <v>145</v>
      </c>
      <c r="G189" s="163" t="s">
        <v>374</v>
      </c>
      <c r="H189" s="164">
        <v>9</v>
      </c>
      <c r="I189" s="164">
        <v>0</v>
      </c>
      <c r="J189" s="125">
        <v>60300000</v>
      </c>
      <c r="K189" s="88" t="s">
        <v>398</v>
      </c>
      <c r="L189" s="162" t="s">
        <v>153</v>
      </c>
      <c r="M189" s="165" t="s">
        <v>420</v>
      </c>
      <c r="N189" s="23" t="s">
        <v>197</v>
      </c>
      <c r="O189" s="147" t="s">
        <v>889</v>
      </c>
      <c r="P189" s="162" t="s">
        <v>348</v>
      </c>
      <c r="Q189" s="53">
        <v>80111600</v>
      </c>
      <c r="R189" s="165" t="s">
        <v>208</v>
      </c>
      <c r="S189" s="165" t="str">
        <f>MID(PAA[[#This Row],[Meta Proyecto de Inversión]],1,4)</f>
        <v>8126</v>
      </c>
      <c r="T189" s="165" t="str">
        <f>MID(PAA[[#This Row],[Meta Proyecto de Inversión]],6,2)</f>
        <v>9-</v>
      </c>
      <c r="U189" s="166" t="str">
        <f>IFERROR(VLOOKUP(N189,TD!$B$50:$F$54,2,0)," ")</f>
        <v>O230117</v>
      </c>
      <c r="V189" s="166" t="str">
        <f>IFERROR(VLOOKUP(N189,TD!$B$50:$F$54,3,0)," ")</f>
        <v>4599</v>
      </c>
      <c r="W189" s="166">
        <f>IFERROR(VLOOKUP(N189,TD!$B$50:$F$54,4,0)," ")</f>
        <v>20240207</v>
      </c>
      <c r="X189" s="165" t="s">
        <v>174</v>
      </c>
      <c r="Y189" s="166" t="str">
        <f>IFERROR(VLOOKUP(X189,TD!$J$51:$K$64,2,0)," ")</f>
        <v>Infraestructura física, mantenimiento y dotación (Sedes construidas, mantenidas reforzadas)</v>
      </c>
      <c r="Z189" s="167" t="str">
        <f>CONCATENATE(X189,"-",Y189)</f>
        <v>08-Infraestructura física, mantenimiento y dotación (Sedes construidas, mantenidas reforzadas)</v>
      </c>
      <c r="AA189" s="165" t="s">
        <v>227</v>
      </c>
      <c r="AB189" s="166" t="str">
        <f>IFERROR(VLOOKUP(AA189,TD!$N$51:$O$66,2,0)," ")</f>
        <v>Sedes mantenidas</v>
      </c>
      <c r="AC189" s="167" t="str">
        <f>CONCATENATE(AA189,"_",AB189)</f>
        <v>016_Sedes mantenidas</v>
      </c>
      <c r="AD189" s="167" t="str">
        <f>CONCATENATE(Z189," ",AC189)</f>
        <v>08-Infraestructura física, mantenimiento y dotación (Sedes construidas, mantenidas reforzadas) 016_Sedes mantenidas</v>
      </c>
      <c r="AE189" s="166" t="str">
        <f>CONCATENATE(U189,V189,W189,X189,AA189)</f>
        <v>O23011745992024020708016</v>
      </c>
      <c r="AF189" s="166" t="str">
        <f>IFERROR(VLOOKUP(AD189,TD!$J$66:$K$89,2,0)," ")</f>
        <v>PM/0131/0108/45990160207</v>
      </c>
      <c r="AG189" s="117" t="s">
        <v>385</v>
      </c>
      <c r="AH189" s="165" t="s">
        <v>193</v>
      </c>
      <c r="AI189" s="168" t="str">
        <f>CONCATENATE(PAA[[#This Row],[Id Interno]],"-",PAA[[#This Row],[tipo de Contrato (TH talento humano - B/S bienes y/o servicios)]],"-",S189,"-",T189,"-",PAA[[#This Row],[Objeto de la contratación]])</f>
        <v>20260115-TH-8126-9--Prestar los servicios profesionales para apoyar las actividades propias de la gestión contractual a cargo de la Oficina Jurídica, en función de las necesidades identificadas por la entidad y con el propósito de garantizar el cumplimiento de su misionalidad.</v>
      </c>
    </row>
    <row r="190" spans="2:35" ht="56" x14ac:dyDescent="0.35">
      <c r="B190" s="23">
        <v>20260116</v>
      </c>
      <c r="C190" s="99" t="s">
        <v>410</v>
      </c>
      <c r="D190" s="23" t="s">
        <v>105</v>
      </c>
      <c r="E190" s="23" t="s">
        <v>363</v>
      </c>
      <c r="F190" s="162" t="s">
        <v>145</v>
      </c>
      <c r="G190" s="163" t="s">
        <v>374</v>
      </c>
      <c r="H190" s="164">
        <v>8</v>
      </c>
      <c r="I190" s="164">
        <v>0</v>
      </c>
      <c r="J190" s="125">
        <v>46400000</v>
      </c>
      <c r="K190" s="88" t="s">
        <v>398</v>
      </c>
      <c r="L190" s="162" t="s">
        <v>153</v>
      </c>
      <c r="M190" s="165" t="s">
        <v>420</v>
      </c>
      <c r="N190" s="23" t="s">
        <v>197</v>
      </c>
      <c r="O190" s="147" t="s">
        <v>889</v>
      </c>
      <c r="P190" s="162" t="s">
        <v>348</v>
      </c>
      <c r="Q190" s="53">
        <v>80111600</v>
      </c>
      <c r="R190" s="165" t="s">
        <v>208</v>
      </c>
      <c r="S190" s="165" t="str">
        <f>MID(PAA[[#This Row],[Meta Proyecto de Inversión]],1,4)</f>
        <v>8126</v>
      </c>
      <c r="T190" s="165" t="str">
        <f>MID(PAA[[#This Row],[Meta Proyecto de Inversión]],6,2)</f>
        <v>9-</v>
      </c>
      <c r="U190" s="166" t="str">
        <f>IFERROR(VLOOKUP(N190,TD!$B$50:$F$54,2,0)," ")</f>
        <v>O230117</v>
      </c>
      <c r="V190" s="166" t="str">
        <f>IFERROR(VLOOKUP(N190,TD!$B$50:$F$54,3,0)," ")</f>
        <v>4599</v>
      </c>
      <c r="W190" s="166">
        <f>IFERROR(VLOOKUP(N190,TD!$B$50:$F$54,4,0)," ")</f>
        <v>20240207</v>
      </c>
      <c r="X190" s="165" t="s">
        <v>174</v>
      </c>
      <c r="Y190" s="166" t="str">
        <f>IFERROR(VLOOKUP(X190,TD!$J$51:$K$64,2,0)," ")</f>
        <v>Infraestructura física, mantenimiento y dotación (Sedes construidas, mantenidas reforzadas)</v>
      </c>
      <c r="Z190" s="167" t="str">
        <f>CONCATENATE(X190,"-",Y190)</f>
        <v>08-Infraestructura física, mantenimiento y dotación (Sedes construidas, mantenidas reforzadas)</v>
      </c>
      <c r="AA190" s="165" t="s">
        <v>227</v>
      </c>
      <c r="AB190" s="166" t="str">
        <f>IFERROR(VLOOKUP(AA190,TD!$N$51:$O$66,2,0)," ")</f>
        <v>Sedes mantenidas</v>
      </c>
      <c r="AC190" s="167" t="str">
        <f>CONCATENATE(AA190,"_",AB190)</f>
        <v>016_Sedes mantenidas</v>
      </c>
      <c r="AD190" s="167" t="str">
        <f>CONCATENATE(Z190," ",AC190)</f>
        <v>08-Infraestructura física, mantenimiento y dotación (Sedes construidas, mantenidas reforzadas) 016_Sedes mantenidas</v>
      </c>
      <c r="AE190" s="166" t="str">
        <f>CONCATENATE(U190,V190,W190,X190,AA190)</f>
        <v>O23011745992024020708016</v>
      </c>
      <c r="AF190" s="166" t="str">
        <f>IFERROR(VLOOKUP(AD190,TD!$J$66:$K$89,2,0)," ")</f>
        <v>PM/0131/0108/45990160207</v>
      </c>
      <c r="AG190" s="117" t="s">
        <v>385</v>
      </c>
      <c r="AH190" s="165" t="s">
        <v>193</v>
      </c>
      <c r="AI190" s="168" t="str">
        <f>CONCATENATE(PAA[[#This Row],[Id Interno]],"-",PAA[[#This Row],[tipo de Contrato (TH talento humano - B/S bienes y/o servicios)]],"-",S190,"-",T190,"-",PAA[[#This Row],[Objeto de la contratación]])</f>
        <v>20260116-TH-8126-9--Prestar los servicios profesionales para apoyar las actividades propias de la gestión contractual a cargo de la Oficina Jurídica, en función de las necesidades identificadas por la entidad y con el propósito de garantizar el cumplimiento de su misionalidad.</v>
      </c>
    </row>
    <row r="191" spans="2:35" ht="56" x14ac:dyDescent="0.35">
      <c r="B191" s="23">
        <v>20260117</v>
      </c>
      <c r="C191" s="99" t="s">
        <v>411</v>
      </c>
      <c r="D191" s="23" t="s">
        <v>105</v>
      </c>
      <c r="E191" s="23" t="s">
        <v>363</v>
      </c>
      <c r="F191" s="162" t="s">
        <v>144</v>
      </c>
      <c r="G191" s="163" t="s">
        <v>374</v>
      </c>
      <c r="H191" s="164">
        <v>8</v>
      </c>
      <c r="I191" s="164">
        <v>0</v>
      </c>
      <c r="J191" s="125">
        <v>72000000</v>
      </c>
      <c r="K191" s="88" t="s">
        <v>398</v>
      </c>
      <c r="L191" s="162" t="s">
        <v>153</v>
      </c>
      <c r="M191" s="165" t="s">
        <v>420</v>
      </c>
      <c r="N191" s="23" t="s">
        <v>197</v>
      </c>
      <c r="O191" s="147" t="s">
        <v>889</v>
      </c>
      <c r="P191" s="162" t="s">
        <v>348</v>
      </c>
      <c r="Q191" s="53">
        <v>80111600</v>
      </c>
      <c r="R191" s="165" t="s">
        <v>208</v>
      </c>
      <c r="S191" s="165" t="str">
        <f>MID(PAA[[#This Row],[Meta Proyecto de Inversión]],1,4)</f>
        <v>8126</v>
      </c>
      <c r="T191" s="165" t="str">
        <f>MID(PAA[[#This Row],[Meta Proyecto de Inversión]],6,2)</f>
        <v>9-</v>
      </c>
      <c r="U191" s="166" t="str">
        <f>IFERROR(VLOOKUP(N191,TD!$B$50:$F$54,2,0)," ")</f>
        <v>O230117</v>
      </c>
      <c r="V191" s="166" t="str">
        <f>IFERROR(VLOOKUP(N191,TD!$B$50:$F$54,3,0)," ")</f>
        <v>4599</v>
      </c>
      <c r="W191" s="166">
        <f>IFERROR(VLOOKUP(N191,TD!$B$50:$F$54,4,0)," ")</f>
        <v>20240207</v>
      </c>
      <c r="X191" s="165" t="s">
        <v>174</v>
      </c>
      <c r="Y191" s="166" t="str">
        <f>IFERROR(VLOOKUP(X191,TD!$J$51:$K$64,2,0)," ")</f>
        <v>Infraestructura física, mantenimiento y dotación (Sedes construidas, mantenidas reforzadas)</v>
      </c>
      <c r="Z191" s="167" t="str">
        <f>CONCATENATE(X191,"-",Y191)</f>
        <v>08-Infraestructura física, mantenimiento y dotación (Sedes construidas, mantenidas reforzadas)</v>
      </c>
      <c r="AA191" s="165" t="s">
        <v>227</v>
      </c>
      <c r="AB191" s="166" t="str">
        <f>IFERROR(VLOOKUP(AA191,TD!$N$51:$O$66,2,0)," ")</f>
        <v>Sedes mantenidas</v>
      </c>
      <c r="AC191" s="167" t="str">
        <f>CONCATENATE(AA191,"_",AB191)</f>
        <v>016_Sedes mantenidas</v>
      </c>
      <c r="AD191" s="167" t="str">
        <f>CONCATENATE(Z191," ",AC191)</f>
        <v>08-Infraestructura física, mantenimiento y dotación (Sedes construidas, mantenidas reforzadas) 016_Sedes mantenidas</v>
      </c>
      <c r="AE191" s="166" t="str">
        <f>CONCATENATE(U191,V191,W191,X191,AA191)</f>
        <v>O23011745992024020708016</v>
      </c>
      <c r="AF191" s="166" t="str">
        <f>IFERROR(VLOOKUP(AD191,TD!$J$66:$K$89,2,0)," ")</f>
        <v>PM/0131/0108/45990160207</v>
      </c>
      <c r="AG191" s="117" t="s">
        <v>385</v>
      </c>
      <c r="AH191" s="165" t="s">
        <v>193</v>
      </c>
      <c r="AI191" s="168" t="str">
        <f>CONCATENATE(PAA[[#This Row],[Id Interno]],"-",PAA[[#This Row],[tipo de Contrato (TH talento humano - B/S bienes y/o servicios)]],"-",S191,"-",T191,"-",PAA[[#This Row],[Objeto de la contratación]])</f>
        <v>20260117-TH-8126-9--Prestar los servicios profesionales para realizar el acompañamiento administrativo y financiero en temas de liquidación y cierre de expedientes, como demás actuaciones administrativas requeridas de los procesos contractuales</v>
      </c>
    </row>
    <row r="192" spans="2:35" ht="70" x14ac:dyDescent="0.35">
      <c r="B192" s="23">
        <v>20260118</v>
      </c>
      <c r="C192" s="99" t="s">
        <v>412</v>
      </c>
      <c r="D192" s="23" t="s">
        <v>105</v>
      </c>
      <c r="E192" s="23" t="s">
        <v>363</v>
      </c>
      <c r="F192" s="162" t="s">
        <v>144</v>
      </c>
      <c r="G192" s="163" t="s">
        <v>374</v>
      </c>
      <c r="H192" s="164">
        <v>11</v>
      </c>
      <c r="I192" s="164">
        <v>0</v>
      </c>
      <c r="J192" s="125">
        <v>374000000</v>
      </c>
      <c r="K192" s="88" t="s">
        <v>398</v>
      </c>
      <c r="L192" s="162" t="s">
        <v>153</v>
      </c>
      <c r="M192" s="165" t="s">
        <v>420</v>
      </c>
      <c r="N192" s="23" t="s">
        <v>197</v>
      </c>
      <c r="O192" s="147" t="s">
        <v>889</v>
      </c>
      <c r="P192" s="162" t="s">
        <v>348</v>
      </c>
      <c r="Q192" s="53">
        <v>80111600</v>
      </c>
      <c r="R192" s="165" t="s">
        <v>208</v>
      </c>
      <c r="S192" s="165" t="str">
        <f>MID(PAA[[#This Row],[Meta Proyecto de Inversión]],1,4)</f>
        <v>8126</v>
      </c>
      <c r="T192" s="165" t="str">
        <f>MID(PAA[[#This Row],[Meta Proyecto de Inversión]],6,2)</f>
        <v>9-</v>
      </c>
      <c r="U192" s="166" t="str">
        <f>IFERROR(VLOOKUP(N192,TD!$B$50:$F$54,2,0)," ")</f>
        <v>O230117</v>
      </c>
      <c r="V192" s="166" t="str">
        <f>IFERROR(VLOOKUP(N192,TD!$B$50:$F$54,3,0)," ")</f>
        <v>4599</v>
      </c>
      <c r="W192" s="166">
        <f>IFERROR(VLOOKUP(N192,TD!$B$50:$F$54,4,0)," ")</f>
        <v>20240207</v>
      </c>
      <c r="X192" s="165" t="s">
        <v>174</v>
      </c>
      <c r="Y192" s="166" t="str">
        <f>IFERROR(VLOOKUP(X192,TD!$J$51:$K$64,2,0)," ")</f>
        <v>Infraestructura física, mantenimiento y dotación (Sedes construidas, mantenidas reforzadas)</v>
      </c>
      <c r="Z192" s="167" t="str">
        <f>CONCATENATE(X192,"-",Y192)</f>
        <v>08-Infraestructura física, mantenimiento y dotación (Sedes construidas, mantenidas reforzadas)</v>
      </c>
      <c r="AA192" s="165" t="s">
        <v>227</v>
      </c>
      <c r="AB192" s="166" t="str">
        <f>IFERROR(VLOOKUP(AA192,TD!$N$51:$O$66,2,0)," ")</f>
        <v>Sedes mantenidas</v>
      </c>
      <c r="AC192" s="167" t="str">
        <f>CONCATENATE(AA192,"_",AB192)</f>
        <v>016_Sedes mantenidas</v>
      </c>
      <c r="AD192" s="167" t="str">
        <f>CONCATENATE(Z192," ",AC192)</f>
        <v>08-Infraestructura física, mantenimiento y dotación (Sedes construidas, mantenidas reforzadas) 016_Sedes mantenidas</v>
      </c>
      <c r="AE192" s="166" t="str">
        <f>CONCATENATE(U192,V192,W192,X192,AA192)</f>
        <v>O23011745992024020708016</v>
      </c>
      <c r="AF192" s="166" t="str">
        <f>IFERROR(VLOOKUP(AD192,TD!$J$66:$K$89,2,0)," ")</f>
        <v>PM/0131/0108/45990160207</v>
      </c>
      <c r="AG192" s="117" t="s">
        <v>385</v>
      </c>
      <c r="AH192" s="165" t="s">
        <v>193</v>
      </c>
      <c r="AI192" s="168" t="str">
        <f>CONCATENATE(PAA[[#This Row],[Id Interno]],"-",PAA[[#This Row],[tipo de Contrato (TH talento humano - B/S bienes y/o servicios)]],"-",S192,"-",T192,"-",PAA[[#This Row],[Objeto de la contratación]])</f>
        <v>20260118-TH-8126-9--Prestar los servicios profesionales especializados para la representación judicial  de la Entidad y la prevención del daño antijurídico.</v>
      </c>
    </row>
    <row r="193" spans="2:35" ht="98" customHeight="1" x14ac:dyDescent="0.35">
      <c r="B193" s="23">
        <v>20260119</v>
      </c>
      <c r="C193" s="99" t="s">
        <v>413</v>
      </c>
      <c r="D193" s="23" t="s">
        <v>105</v>
      </c>
      <c r="E193" s="23" t="s">
        <v>363</v>
      </c>
      <c r="F193" s="162" t="s">
        <v>145</v>
      </c>
      <c r="G193" s="163" t="s">
        <v>374</v>
      </c>
      <c r="H193" s="164">
        <v>8</v>
      </c>
      <c r="I193" s="164">
        <v>0</v>
      </c>
      <c r="J193" s="125">
        <v>28800000</v>
      </c>
      <c r="K193" s="88" t="s">
        <v>398</v>
      </c>
      <c r="L193" s="162" t="s">
        <v>153</v>
      </c>
      <c r="M193" s="165" t="s">
        <v>420</v>
      </c>
      <c r="N193" s="23" t="s">
        <v>197</v>
      </c>
      <c r="O193" s="147" t="s">
        <v>889</v>
      </c>
      <c r="P193" s="162" t="s">
        <v>348</v>
      </c>
      <c r="Q193" s="53">
        <v>80111600</v>
      </c>
      <c r="R193" s="165" t="s">
        <v>208</v>
      </c>
      <c r="S193" s="165" t="str">
        <f>MID(PAA[[#This Row],[Meta Proyecto de Inversión]],1,4)</f>
        <v>8126</v>
      </c>
      <c r="T193" s="165" t="str">
        <f>MID(PAA[[#This Row],[Meta Proyecto de Inversión]],6,2)</f>
        <v>9-</v>
      </c>
      <c r="U193" s="166" t="str">
        <f>IFERROR(VLOOKUP(N193,TD!$B$50:$F$54,2,0)," ")</f>
        <v>O230117</v>
      </c>
      <c r="V193" s="166" t="str">
        <f>IFERROR(VLOOKUP(N193,TD!$B$50:$F$54,3,0)," ")</f>
        <v>4599</v>
      </c>
      <c r="W193" s="166">
        <f>IFERROR(VLOOKUP(N193,TD!$B$50:$F$54,4,0)," ")</f>
        <v>20240207</v>
      </c>
      <c r="X193" s="165" t="s">
        <v>174</v>
      </c>
      <c r="Y193" s="166" t="str">
        <f>IFERROR(VLOOKUP(X193,TD!$J$51:$K$64,2,0)," ")</f>
        <v>Infraestructura física, mantenimiento y dotación (Sedes construidas, mantenidas reforzadas)</v>
      </c>
      <c r="Z193" s="167" t="str">
        <f>CONCATENATE(X193,"-",Y193)</f>
        <v>08-Infraestructura física, mantenimiento y dotación (Sedes construidas, mantenidas reforzadas)</v>
      </c>
      <c r="AA193" s="165" t="s">
        <v>227</v>
      </c>
      <c r="AB193" s="166" t="str">
        <f>IFERROR(VLOOKUP(AA193,TD!$N$51:$O$66,2,0)," ")</f>
        <v>Sedes mantenidas</v>
      </c>
      <c r="AC193" s="167" t="str">
        <f>CONCATENATE(AA193,"_",AB193)</f>
        <v>016_Sedes mantenidas</v>
      </c>
      <c r="AD193" s="167" t="str">
        <f>CONCATENATE(Z193," ",AC193)</f>
        <v>08-Infraestructura física, mantenimiento y dotación (Sedes construidas, mantenidas reforzadas) 016_Sedes mantenidas</v>
      </c>
      <c r="AE193" s="166" t="str">
        <f>CONCATENATE(U193,V193,W193,X193,AA193)</f>
        <v>O23011745992024020708016</v>
      </c>
      <c r="AF193" s="166" t="str">
        <f>IFERROR(VLOOKUP(AD193,TD!$J$66:$K$89,2,0)," ")</f>
        <v>PM/0131/0108/45990160207</v>
      </c>
      <c r="AG193" s="117" t="s">
        <v>385</v>
      </c>
      <c r="AH193" s="165" t="s">
        <v>193</v>
      </c>
      <c r="AI193" s="168" t="str">
        <f>CONCATENATE(PAA[[#This Row],[Id Interno]],"-",PAA[[#This Row],[tipo de Contrato (TH talento humano - B/S bienes y/o servicios)]],"-",S193,"-",T193,"-",PAA[[#This Row],[Objeto de la contratación]])</f>
        <v>20260119-TH-8126-9--Prestar los servicios de apoyo para las gestiones administrativas requeridas en la Oficina Jurídica.</v>
      </c>
    </row>
    <row r="194" spans="2:35" ht="56" x14ac:dyDescent="0.35">
      <c r="B194" s="23">
        <v>20260120</v>
      </c>
      <c r="C194" s="99" t="s">
        <v>414</v>
      </c>
      <c r="D194" s="23" t="s">
        <v>105</v>
      </c>
      <c r="E194" s="23" t="s">
        <v>363</v>
      </c>
      <c r="F194" s="162" t="s">
        <v>145</v>
      </c>
      <c r="G194" s="163" t="s">
        <v>374</v>
      </c>
      <c r="H194" s="164">
        <v>8</v>
      </c>
      <c r="I194" s="164">
        <v>0</v>
      </c>
      <c r="J194" s="125">
        <v>28800000</v>
      </c>
      <c r="K194" s="88" t="s">
        <v>398</v>
      </c>
      <c r="L194" s="162" t="s">
        <v>153</v>
      </c>
      <c r="M194" s="165" t="s">
        <v>420</v>
      </c>
      <c r="N194" s="23" t="s">
        <v>197</v>
      </c>
      <c r="O194" s="147" t="s">
        <v>889</v>
      </c>
      <c r="P194" s="162" t="s">
        <v>348</v>
      </c>
      <c r="Q194" s="53">
        <v>80111600</v>
      </c>
      <c r="R194" s="165" t="s">
        <v>208</v>
      </c>
      <c r="S194" s="165" t="str">
        <f>MID(PAA[[#This Row],[Meta Proyecto de Inversión]],1,4)</f>
        <v>8126</v>
      </c>
      <c r="T194" s="165" t="str">
        <f>MID(PAA[[#This Row],[Meta Proyecto de Inversión]],6,2)</f>
        <v>9-</v>
      </c>
      <c r="U194" s="166" t="str">
        <f>IFERROR(VLOOKUP(N194,TD!$B$50:$F$54,2,0)," ")</f>
        <v>O230117</v>
      </c>
      <c r="V194" s="166" t="str">
        <f>IFERROR(VLOOKUP(N194,TD!$B$50:$F$54,3,0)," ")</f>
        <v>4599</v>
      </c>
      <c r="W194" s="166">
        <f>IFERROR(VLOOKUP(N194,TD!$B$50:$F$54,4,0)," ")</f>
        <v>20240207</v>
      </c>
      <c r="X194" s="165" t="s">
        <v>174</v>
      </c>
      <c r="Y194" s="166" t="str">
        <f>IFERROR(VLOOKUP(X194,TD!$J$51:$K$64,2,0)," ")</f>
        <v>Infraestructura física, mantenimiento y dotación (Sedes construidas, mantenidas reforzadas)</v>
      </c>
      <c r="Z194" s="167" t="str">
        <f>CONCATENATE(X194,"-",Y194)</f>
        <v>08-Infraestructura física, mantenimiento y dotación (Sedes construidas, mantenidas reforzadas)</v>
      </c>
      <c r="AA194" s="165" t="s">
        <v>227</v>
      </c>
      <c r="AB194" s="166" t="str">
        <f>IFERROR(VLOOKUP(AA194,TD!$N$51:$O$66,2,0)," ")</f>
        <v>Sedes mantenidas</v>
      </c>
      <c r="AC194" s="167" t="str">
        <f>CONCATENATE(AA194,"_",AB194)</f>
        <v>016_Sedes mantenidas</v>
      </c>
      <c r="AD194" s="167" t="str">
        <f>CONCATENATE(Z194," ",AC194)</f>
        <v>08-Infraestructura física, mantenimiento y dotación (Sedes construidas, mantenidas reforzadas) 016_Sedes mantenidas</v>
      </c>
      <c r="AE194" s="166" t="str">
        <f>CONCATENATE(U194,V194,W194,X194,AA194)</f>
        <v>O23011745992024020708016</v>
      </c>
      <c r="AF194" s="166" t="str">
        <f>IFERROR(VLOOKUP(AD194,TD!$J$66:$K$89,2,0)," ")</f>
        <v>PM/0131/0108/45990160207</v>
      </c>
      <c r="AG194" s="117" t="s">
        <v>385</v>
      </c>
      <c r="AH194" s="165" t="s">
        <v>193</v>
      </c>
      <c r="AI194" s="168" t="str">
        <f>CONCATENATE(PAA[[#This Row],[Id Interno]],"-",PAA[[#This Row],[tipo de Contrato (TH talento humano - B/S bienes y/o servicios)]],"-",S194,"-",T194,"-",PAA[[#This Row],[Objeto de la contratación]])</f>
        <v>20260120-TH-8126-9--Prestar los servicios de apoyo para las gestiones documentales y administrativas requerida por la Oficina  Jurídica.</v>
      </c>
    </row>
    <row r="195" spans="2:35" ht="56" x14ac:dyDescent="0.35">
      <c r="B195" s="23">
        <v>20260121</v>
      </c>
      <c r="C195" s="99" t="s">
        <v>414</v>
      </c>
      <c r="D195" s="23" t="s">
        <v>105</v>
      </c>
      <c r="E195" s="23" t="s">
        <v>363</v>
      </c>
      <c r="F195" s="162" t="s">
        <v>145</v>
      </c>
      <c r="G195" s="163" t="s">
        <v>374</v>
      </c>
      <c r="H195" s="164">
        <v>8</v>
      </c>
      <c r="I195" s="164">
        <v>0</v>
      </c>
      <c r="J195" s="125">
        <v>28800000</v>
      </c>
      <c r="K195" s="88" t="s">
        <v>398</v>
      </c>
      <c r="L195" s="162" t="s">
        <v>153</v>
      </c>
      <c r="M195" s="165" t="s">
        <v>420</v>
      </c>
      <c r="N195" s="23" t="s">
        <v>197</v>
      </c>
      <c r="O195" s="147" t="s">
        <v>889</v>
      </c>
      <c r="P195" s="162" t="s">
        <v>348</v>
      </c>
      <c r="Q195" s="53">
        <v>80111600</v>
      </c>
      <c r="R195" s="165" t="s">
        <v>208</v>
      </c>
      <c r="S195" s="165" t="str">
        <f>MID(PAA[[#This Row],[Meta Proyecto de Inversión]],1,4)</f>
        <v>8126</v>
      </c>
      <c r="T195" s="165" t="str">
        <f>MID(PAA[[#This Row],[Meta Proyecto de Inversión]],6,2)</f>
        <v>9-</v>
      </c>
      <c r="U195" s="166" t="str">
        <f>IFERROR(VLOOKUP(N195,TD!$B$50:$F$54,2,0)," ")</f>
        <v>O230117</v>
      </c>
      <c r="V195" s="166" t="str">
        <f>IFERROR(VLOOKUP(N195,TD!$B$50:$F$54,3,0)," ")</f>
        <v>4599</v>
      </c>
      <c r="W195" s="166">
        <f>IFERROR(VLOOKUP(N195,TD!$B$50:$F$54,4,0)," ")</f>
        <v>20240207</v>
      </c>
      <c r="X195" s="165" t="s">
        <v>174</v>
      </c>
      <c r="Y195" s="166" t="str">
        <f>IFERROR(VLOOKUP(X195,TD!$J$51:$K$64,2,0)," ")</f>
        <v>Infraestructura física, mantenimiento y dotación (Sedes construidas, mantenidas reforzadas)</v>
      </c>
      <c r="Z195" s="167" t="str">
        <f>CONCATENATE(X195,"-",Y195)</f>
        <v>08-Infraestructura física, mantenimiento y dotación (Sedes construidas, mantenidas reforzadas)</v>
      </c>
      <c r="AA195" s="165" t="s">
        <v>227</v>
      </c>
      <c r="AB195" s="166" t="str">
        <f>IFERROR(VLOOKUP(AA195,TD!$N$51:$O$66,2,0)," ")</f>
        <v>Sedes mantenidas</v>
      </c>
      <c r="AC195" s="167" t="str">
        <f>CONCATENATE(AA195,"_",AB195)</f>
        <v>016_Sedes mantenidas</v>
      </c>
      <c r="AD195" s="167" t="str">
        <f>CONCATENATE(Z195," ",AC195)</f>
        <v>08-Infraestructura física, mantenimiento y dotación (Sedes construidas, mantenidas reforzadas) 016_Sedes mantenidas</v>
      </c>
      <c r="AE195" s="166" t="str">
        <f>CONCATENATE(U195,V195,W195,X195,AA195)</f>
        <v>O23011745992024020708016</v>
      </c>
      <c r="AF195" s="166" t="str">
        <f>IFERROR(VLOOKUP(AD195,TD!$J$66:$K$89,2,0)," ")</f>
        <v>PM/0131/0108/45990160207</v>
      </c>
      <c r="AG195" s="117" t="s">
        <v>385</v>
      </c>
      <c r="AH195" s="165" t="s">
        <v>193</v>
      </c>
      <c r="AI195" s="168" t="str">
        <f>CONCATENATE(PAA[[#This Row],[Id Interno]],"-",PAA[[#This Row],[tipo de Contrato (TH talento humano - B/S bienes y/o servicios)]],"-",S195,"-",T195,"-",PAA[[#This Row],[Objeto de la contratación]])</f>
        <v>20260121-TH-8126-9--Prestar los servicios de apoyo para las gestiones documentales y administrativas requerida por la Oficina  Jurídica.</v>
      </c>
    </row>
    <row r="196" spans="2:35" ht="56.15" customHeight="1" x14ac:dyDescent="0.35">
      <c r="B196" s="23">
        <v>20260122</v>
      </c>
      <c r="C196" s="99" t="s">
        <v>415</v>
      </c>
      <c r="D196" s="23" t="s">
        <v>105</v>
      </c>
      <c r="E196" s="23" t="s">
        <v>363</v>
      </c>
      <c r="F196" s="162" t="s">
        <v>144</v>
      </c>
      <c r="G196" s="163" t="s">
        <v>374</v>
      </c>
      <c r="H196" s="164">
        <v>8</v>
      </c>
      <c r="I196" s="164">
        <v>0</v>
      </c>
      <c r="J196" s="125">
        <v>64000000</v>
      </c>
      <c r="K196" s="88" t="s">
        <v>398</v>
      </c>
      <c r="L196" s="162" t="s">
        <v>153</v>
      </c>
      <c r="M196" s="165" t="s">
        <v>420</v>
      </c>
      <c r="N196" s="23" t="s">
        <v>197</v>
      </c>
      <c r="O196" s="147" t="s">
        <v>889</v>
      </c>
      <c r="P196" s="162" t="s">
        <v>348</v>
      </c>
      <c r="Q196" s="53">
        <v>80111600</v>
      </c>
      <c r="R196" s="165" t="s">
        <v>208</v>
      </c>
      <c r="S196" s="165" t="str">
        <f>MID(PAA[[#This Row],[Meta Proyecto de Inversión]],1,4)</f>
        <v>8126</v>
      </c>
      <c r="T196" s="165" t="str">
        <f>MID(PAA[[#This Row],[Meta Proyecto de Inversión]],6,2)</f>
        <v>9-</v>
      </c>
      <c r="U196" s="166" t="str">
        <f>IFERROR(VLOOKUP(N196,TD!$B$50:$F$54,2,0)," ")</f>
        <v>O230117</v>
      </c>
      <c r="V196" s="166" t="str">
        <f>IFERROR(VLOOKUP(N196,TD!$B$50:$F$54,3,0)," ")</f>
        <v>4599</v>
      </c>
      <c r="W196" s="166">
        <f>IFERROR(VLOOKUP(N196,TD!$B$50:$F$54,4,0)," ")</f>
        <v>20240207</v>
      </c>
      <c r="X196" s="165" t="s">
        <v>174</v>
      </c>
      <c r="Y196" s="166" t="str">
        <f>IFERROR(VLOOKUP(X196,TD!$J$51:$K$64,2,0)," ")</f>
        <v>Infraestructura física, mantenimiento y dotación (Sedes construidas, mantenidas reforzadas)</v>
      </c>
      <c r="Z196" s="167" t="str">
        <f>CONCATENATE(X196,"-",Y196)</f>
        <v>08-Infraestructura física, mantenimiento y dotación (Sedes construidas, mantenidas reforzadas)</v>
      </c>
      <c r="AA196" s="165" t="s">
        <v>227</v>
      </c>
      <c r="AB196" s="166" t="str">
        <f>IFERROR(VLOOKUP(AA196,TD!$N$51:$O$66,2,0)," ")</f>
        <v>Sedes mantenidas</v>
      </c>
      <c r="AC196" s="167" t="str">
        <f>CONCATENATE(AA196,"_",AB196)</f>
        <v>016_Sedes mantenidas</v>
      </c>
      <c r="AD196" s="167" t="str">
        <f>CONCATENATE(Z196," ",AC196)</f>
        <v>08-Infraestructura física, mantenimiento y dotación (Sedes construidas, mantenidas reforzadas) 016_Sedes mantenidas</v>
      </c>
      <c r="AE196" s="166" t="str">
        <f>CONCATENATE(U196,V196,W196,X196,AA196)</f>
        <v>O23011745992024020708016</v>
      </c>
      <c r="AF196" s="166" t="str">
        <f>IFERROR(VLOOKUP(AD196,TD!$J$66:$K$89,2,0)," ")</f>
        <v>PM/0131/0108/45990160207</v>
      </c>
      <c r="AG196" s="117" t="s">
        <v>385</v>
      </c>
      <c r="AH196" s="165" t="s">
        <v>193</v>
      </c>
      <c r="AI196" s="168" t="str">
        <f>CONCATENATE(PAA[[#This Row],[Id Interno]],"-",PAA[[#This Row],[tipo de Contrato (TH talento humano - B/S bienes y/o servicios)]],"-",S196,"-",T196,"-",PAA[[#This Row],[Objeto de la contratación]])</f>
        <v>20260122-TH-8126-9--Prestar los servicios profesionales para apoyar la gestión de la información y presupuestal y elaborar los informes reglamentarios que la Oficina Jurídica debe presentar a los entes de control, respuestas a la ciudadanía y otros informes que den cuanta de su gestión.</v>
      </c>
    </row>
    <row r="197" spans="2:35" ht="56" customHeight="1" x14ac:dyDescent="0.35">
      <c r="B197" s="23">
        <v>20260123</v>
      </c>
      <c r="C197" s="99" t="s">
        <v>416</v>
      </c>
      <c r="D197" s="23" t="s">
        <v>105</v>
      </c>
      <c r="E197" s="23" t="s">
        <v>363</v>
      </c>
      <c r="F197" s="162" t="s">
        <v>144</v>
      </c>
      <c r="G197" s="163" t="s">
        <v>374</v>
      </c>
      <c r="H197" s="164">
        <v>8</v>
      </c>
      <c r="I197" s="164">
        <v>0</v>
      </c>
      <c r="J197" s="125">
        <v>46100000</v>
      </c>
      <c r="K197" s="88" t="s">
        <v>398</v>
      </c>
      <c r="L197" s="162" t="s">
        <v>153</v>
      </c>
      <c r="M197" s="165" t="s">
        <v>420</v>
      </c>
      <c r="N197" s="23" t="s">
        <v>197</v>
      </c>
      <c r="O197" s="147" t="s">
        <v>889</v>
      </c>
      <c r="P197" s="162" t="s">
        <v>348</v>
      </c>
      <c r="Q197" s="53">
        <v>80111600</v>
      </c>
      <c r="R197" s="165" t="s">
        <v>208</v>
      </c>
      <c r="S197" s="165" t="str">
        <f>MID(PAA[[#This Row],[Meta Proyecto de Inversión]],1,4)</f>
        <v>8126</v>
      </c>
      <c r="T197" s="165" t="str">
        <f>MID(PAA[[#This Row],[Meta Proyecto de Inversión]],6,2)</f>
        <v>9-</v>
      </c>
      <c r="U197" s="166" t="str">
        <f>IFERROR(VLOOKUP(N197,TD!$B$50:$F$54,2,0)," ")</f>
        <v>O230117</v>
      </c>
      <c r="V197" s="166" t="str">
        <f>IFERROR(VLOOKUP(N197,TD!$B$50:$F$54,3,0)," ")</f>
        <v>4599</v>
      </c>
      <c r="W197" s="166">
        <f>IFERROR(VLOOKUP(N197,TD!$B$50:$F$54,4,0)," ")</f>
        <v>20240207</v>
      </c>
      <c r="X197" s="165" t="s">
        <v>174</v>
      </c>
      <c r="Y197" s="166" t="str">
        <f>IFERROR(VLOOKUP(X197,TD!$J$51:$K$64,2,0)," ")</f>
        <v>Infraestructura física, mantenimiento y dotación (Sedes construidas, mantenidas reforzadas)</v>
      </c>
      <c r="Z197" s="167" t="str">
        <f>CONCATENATE(X197,"-",Y197)</f>
        <v>08-Infraestructura física, mantenimiento y dotación (Sedes construidas, mantenidas reforzadas)</v>
      </c>
      <c r="AA197" s="165" t="s">
        <v>227</v>
      </c>
      <c r="AB197" s="166" t="str">
        <f>IFERROR(VLOOKUP(AA197,TD!$N$51:$O$66,2,0)," ")</f>
        <v>Sedes mantenidas</v>
      </c>
      <c r="AC197" s="167" t="str">
        <f>CONCATENATE(AA197,"_",AB197)</f>
        <v>016_Sedes mantenidas</v>
      </c>
      <c r="AD197" s="167" t="str">
        <f>CONCATENATE(Z197," ",AC197)</f>
        <v>08-Infraestructura física, mantenimiento y dotación (Sedes construidas, mantenidas reforzadas) 016_Sedes mantenidas</v>
      </c>
      <c r="AE197" s="166" t="str">
        <f>CONCATENATE(U197,V197,W197,X197,AA197)</f>
        <v>O23011745992024020708016</v>
      </c>
      <c r="AF197" s="166" t="str">
        <f>IFERROR(VLOOKUP(AD197,TD!$J$66:$K$89,2,0)," ")</f>
        <v>PM/0131/0108/45990160207</v>
      </c>
      <c r="AG197" s="117" t="s">
        <v>385</v>
      </c>
      <c r="AH197" s="165" t="s">
        <v>193</v>
      </c>
      <c r="AI197" s="168" t="str">
        <f>CONCATENATE(PAA[[#This Row],[Id Interno]],"-",PAA[[#This Row],[tipo de Contrato (TH talento humano - B/S bienes y/o servicios)]],"-",S197,"-",T197,"-",PAA[[#This Row],[Objeto de la contratación]])</f>
        <v>20260123-TH-8126-9--Prestar servicios profesionales para realizar la gestión de tramites y actividades que se requieran en los diferentes procesos disciplinarios propios de la etapa de juzgamiento de la Oficina Jurídica en la UAECOB</v>
      </c>
    </row>
    <row r="198" spans="2:35" ht="56" customHeight="1" x14ac:dyDescent="0.35">
      <c r="B198" s="23">
        <v>20260124</v>
      </c>
      <c r="C198" s="99" t="s">
        <v>417</v>
      </c>
      <c r="D198" s="23" t="s">
        <v>105</v>
      </c>
      <c r="E198" s="23" t="s">
        <v>363</v>
      </c>
      <c r="F198" s="162" t="s">
        <v>144</v>
      </c>
      <c r="G198" s="163" t="s">
        <v>374</v>
      </c>
      <c r="H198" s="164">
        <v>8</v>
      </c>
      <c r="I198" s="164">
        <v>0</v>
      </c>
      <c r="J198" s="125">
        <v>60000000</v>
      </c>
      <c r="K198" s="88" t="s">
        <v>398</v>
      </c>
      <c r="L198" s="162" t="s">
        <v>153</v>
      </c>
      <c r="M198" s="165" t="s">
        <v>420</v>
      </c>
      <c r="N198" s="23" t="s">
        <v>197</v>
      </c>
      <c r="O198" s="147" t="s">
        <v>889</v>
      </c>
      <c r="P198" s="162" t="s">
        <v>348</v>
      </c>
      <c r="Q198" s="53">
        <v>80111600</v>
      </c>
      <c r="R198" s="165" t="s">
        <v>208</v>
      </c>
      <c r="S198" s="165" t="str">
        <f>MID(PAA[[#This Row],[Meta Proyecto de Inversión]],1,4)</f>
        <v>8126</v>
      </c>
      <c r="T198" s="165" t="str">
        <f>MID(PAA[[#This Row],[Meta Proyecto de Inversión]],6,2)</f>
        <v>9-</v>
      </c>
      <c r="U198" s="166" t="str">
        <f>IFERROR(VLOOKUP(N198,TD!$B$50:$F$54,2,0)," ")</f>
        <v>O230117</v>
      </c>
      <c r="V198" s="166" t="str">
        <f>IFERROR(VLOOKUP(N198,TD!$B$50:$F$54,3,0)," ")</f>
        <v>4599</v>
      </c>
      <c r="W198" s="166">
        <f>IFERROR(VLOOKUP(N198,TD!$B$50:$F$54,4,0)," ")</f>
        <v>20240207</v>
      </c>
      <c r="X198" s="165" t="s">
        <v>174</v>
      </c>
      <c r="Y198" s="166" t="str">
        <f>IFERROR(VLOOKUP(X198,TD!$J$51:$K$64,2,0)," ")</f>
        <v>Infraestructura física, mantenimiento y dotación (Sedes construidas, mantenidas reforzadas)</v>
      </c>
      <c r="Z198" s="167" t="str">
        <f>CONCATENATE(X198,"-",Y198)</f>
        <v>08-Infraestructura física, mantenimiento y dotación (Sedes construidas, mantenidas reforzadas)</v>
      </c>
      <c r="AA198" s="165" t="s">
        <v>227</v>
      </c>
      <c r="AB198" s="166" t="str">
        <f>IFERROR(VLOOKUP(AA198,TD!$N$51:$O$66,2,0)," ")</f>
        <v>Sedes mantenidas</v>
      </c>
      <c r="AC198" s="167" t="str">
        <f>CONCATENATE(AA198,"_",AB198)</f>
        <v>016_Sedes mantenidas</v>
      </c>
      <c r="AD198" s="167" t="str">
        <f>CONCATENATE(Z198," ",AC198)</f>
        <v>08-Infraestructura física, mantenimiento y dotación (Sedes construidas, mantenidas reforzadas) 016_Sedes mantenidas</v>
      </c>
      <c r="AE198" s="166" t="str">
        <f>CONCATENATE(U198,V198,W198,X198,AA198)</f>
        <v>O23011745992024020708016</v>
      </c>
      <c r="AF198" s="166" t="str">
        <f>IFERROR(VLOOKUP(AD198,TD!$J$66:$K$89,2,0)," ")</f>
        <v>PM/0131/0108/45990160207</v>
      </c>
      <c r="AG198" s="117" t="s">
        <v>385</v>
      </c>
      <c r="AH198" s="165" t="s">
        <v>193</v>
      </c>
      <c r="AI198" s="168" t="str">
        <f>CONCATENATE(PAA[[#This Row],[Id Interno]],"-",PAA[[#This Row],[tipo de Contrato (TH talento humano - B/S bienes y/o servicios)]],"-",S198,"-",T198,"-",PAA[[#This Row],[Objeto de la contratación]])</f>
        <v>20260124-TH-8126-9--Prestar los servicios profesionales para apoyar la depuración de la cartera de cobro coactivo, así como actividades propias de la defensa judicial de la Entidad y demas actiuaciones relacionadas que requiera la Oficina Jurídica</v>
      </c>
    </row>
    <row r="199" spans="2:35" ht="84" customHeight="1" x14ac:dyDescent="0.35">
      <c r="B199" s="23">
        <v>20260125</v>
      </c>
      <c r="C199" s="99" t="s">
        <v>418</v>
      </c>
      <c r="D199" s="23" t="s">
        <v>105</v>
      </c>
      <c r="E199" s="23" t="s">
        <v>363</v>
      </c>
      <c r="F199" s="162" t="s">
        <v>144</v>
      </c>
      <c r="G199" s="163" t="s">
        <v>374</v>
      </c>
      <c r="H199" s="164">
        <v>8</v>
      </c>
      <c r="I199" s="164">
        <v>0</v>
      </c>
      <c r="J199" s="125">
        <v>64000000</v>
      </c>
      <c r="K199" s="88" t="s">
        <v>398</v>
      </c>
      <c r="L199" s="162" t="s">
        <v>153</v>
      </c>
      <c r="M199" s="165" t="s">
        <v>420</v>
      </c>
      <c r="N199" s="23" t="s">
        <v>197</v>
      </c>
      <c r="O199" s="147" t="s">
        <v>889</v>
      </c>
      <c r="P199" s="162" t="s">
        <v>348</v>
      </c>
      <c r="Q199" s="53">
        <v>80111600</v>
      </c>
      <c r="R199" s="165" t="s">
        <v>208</v>
      </c>
      <c r="S199" s="165" t="str">
        <f>MID(PAA[[#This Row],[Meta Proyecto de Inversión]],1,4)</f>
        <v>8126</v>
      </c>
      <c r="T199" s="165" t="str">
        <f>MID(PAA[[#This Row],[Meta Proyecto de Inversión]],6,2)</f>
        <v>9-</v>
      </c>
      <c r="U199" s="166" t="str">
        <f>IFERROR(VLOOKUP(N199,TD!$B$50:$F$54,2,0)," ")</f>
        <v>O230117</v>
      </c>
      <c r="V199" s="166" t="str">
        <f>IFERROR(VLOOKUP(N199,TD!$B$50:$F$54,3,0)," ")</f>
        <v>4599</v>
      </c>
      <c r="W199" s="166">
        <f>IFERROR(VLOOKUP(N199,TD!$B$50:$F$54,4,0)," ")</f>
        <v>20240207</v>
      </c>
      <c r="X199" s="165" t="s">
        <v>174</v>
      </c>
      <c r="Y199" s="166" t="str">
        <f>IFERROR(VLOOKUP(X199,TD!$J$51:$K$64,2,0)," ")</f>
        <v>Infraestructura física, mantenimiento y dotación (Sedes construidas, mantenidas reforzadas)</v>
      </c>
      <c r="Z199" s="167" t="str">
        <f>CONCATENATE(X199,"-",Y199)</f>
        <v>08-Infraestructura física, mantenimiento y dotación (Sedes construidas, mantenidas reforzadas)</v>
      </c>
      <c r="AA199" s="165" t="s">
        <v>227</v>
      </c>
      <c r="AB199" s="166" t="str">
        <f>IFERROR(VLOOKUP(AA199,TD!$N$51:$O$66,2,0)," ")</f>
        <v>Sedes mantenidas</v>
      </c>
      <c r="AC199" s="167" t="str">
        <f>CONCATENATE(AA199,"_",AB199)</f>
        <v>016_Sedes mantenidas</v>
      </c>
      <c r="AD199" s="167" t="str">
        <f>CONCATENATE(Z199," ",AC199)</f>
        <v>08-Infraestructura física, mantenimiento y dotación (Sedes construidas, mantenidas reforzadas) 016_Sedes mantenidas</v>
      </c>
      <c r="AE199" s="166" t="str">
        <f>CONCATENATE(U199,V199,W199,X199,AA199)</f>
        <v>O23011745992024020708016</v>
      </c>
      <c r="AF199" s="166" t="str">
        <f>IFERROR(VLOOKUP(AD199,TD!$J$66:$K$89,2,0)," ")</f>
        <v>PM/0131/0108/45990160207</v>
      </c>
      <c r="AG199" s="117" t="s">
        <v>385</v>
      </c>
      <c r="AH199" s="165" t="s">
        <v>193</v>
      </c>
      <c r="AI199" s="168" t="str">
        <f>CONCATENATE(PAA[[#This Row],[Id Interno]],"-",PAA[[#This Row],[tipo de Contrato (TH talento humano - B/S bienes y/o servicios)]],"-",S199,"-",T199,"-",PAA[[#This Row],[Objeto de la contratación]])</f>
        <v>20260125-TH-8126-9--Prestación de servicios profesionales jurídicos para orientar y apoyar el trámite y la gestión de los procesos disciplinarios que se adelanten en la Oficina Jurídica de la Unidad Administrativa Especial Cuerpo Oficial de Bomberos Bogotá</v>
      </c>
    </row>
    <row r="200" spans="2:35" ht="84" x14ac:dyDescent="0.35">
      <c r="B200" s="23">
        <v>20260126</v>
      </c>
      <c r="C200" s="99" t="s">
        <v>875</v>
      </c>
      <c r="D200" s="23" t="s">
        <v>105</v>
      </c>
      <c r="E200" s="23" t="s">
        <v>363</v>
      </c>
      <c r="F200" s="162" t="s">
        <v>144</v>
      </c>
      <c r="G200" s="163" t="s">
        <v>374</v>
      </c>
      <c r="H200" s="164">
        <v>8</v>
      </c>
      <c r="I200" s="164">
        <v>0</v>
      </c>
      <c r="J200" s="125">
        <v>64000000</v>
      </c>
      <c r="K200" s="88" t="s">
        <v>398</v>
      </c>
      <c r="L200" s="162" t="s">
        <v>153</v>
      </c>
      <c r="M200" s="165" t="s">
        <v>420</v>
      </c>
      <c r="N200" s="23" t="s">
        <v>197</v>
      </c>
      <c r="O200" s="147" t="s">
        <v>889</v>
      </c>
      <c r="P200" s="162" t="s">
        <v>348</v>
      </c>
      <c r="Q200" s="53">
        <v>80111600</v>
      </c>
      <c r="R200" s="165" t="s">
        <v>208</v>
      </c>
      <c r="S200" s="165" t="str">
        <f>MID(PAA[[#This Row],[Meta Proyecto de Inversión]],1,4)</f>
        <v>8126</v>
      </c>
      <c r="T200" s="165" t="str">
        <f>MID(PAA[[#This Row],[Meta Proyecto de Inversión]],6,2)</f>
        <v>9-</v>
      </c>
      <c r="U200" s="166" t="str">
        <f>IFERROR(VLOOKUP(N200,TD!$B$50:$F$54,2,0)," ")</f>
        <v>O230117</v>
      </c>
      <c r="V200" s="166" t="str">
        <f>IFERROR(VLOOKUP(N200,TD!$B$50:$F$54,3,0)," ")</f>
        <v>4599</v>
      </c>
      <c r="W200" s="166">
        <f>IFERROR(VLOOKUP(N200,TD!$B$50:$F$54,4,0)," ")</f>
        <v>20240207</v>
      </c>
      <c r="X200" s="165" t="s">
        <v>174</v>
      </c>
      <c r="Y200" s="166" t="str">
        <f>IFERROR(VLOOKUP(X200,TD!$J$51:$K$64,2,0)," ")</f>
        <v>Infraestructura física, mantenimiento y dotación (Sedes construidas, mantenidas reforzadas)</v>
      </c>
      <c r="Z200" s="167" t="str">
        <f>CONCATENATE(X200,"-",Y200)</f>
        <v>08-Infraestructura física, mantenimiento y dotación (Sedes construidas, mantenidas reforzadas)</v>
      </c>
      <c r="AA200" s="165" t="s">
        <v>227</v>
      </c>
      <c r="AB200" s="166" t="str">
        <f>IFERROR(VLOOKUP(AA200,TD!$N$51:$O$66,2,0)," ")</f>
        <v>Sedes mantenidas</v>
      </c>
      <c r="AC200" s="167" t="str">
        <f>CONCATENATE(AA200,"_",AB200)</f>
        <v>016_Sedes mantenidas</v>
      </c>
      <c r="AD200" s="167" t="str">
        <f>CONCATENATE(Z200," ",AC200)</f>
        <v>08-Infraestructura física, mantenimiento y dotación (Sedes construidas, mantenidas reforzadas) 016_Sedes mantenidas</v>
      </c>
      <c r="AE200" s="166" t="str">
        <f>CONCATENATE(U200,V200,W200,X200,AA200)</f>
        <v>O23011745992024020708016</v>
      </c>
      <c r="AF200" s="166" t="str">
        <f>IFERROR(VLOOKUP(AD200,TD!$J$66:$K$89,2,0)," ")</f>
        <v>PM/0131/0108/45990160207</v>
      </c>
      <c r="AG200" s="117" t="s">
        <v>385</v>
      </c>
      <c r="AH200" s="165" t="s">
        <v>193</v>
      </c>
      <c r="AI200" s="168" t="str">
        <f>CONCATENATE(PAA[[#This Row],[Id Interno]],"-",PAA[[#This Row],[tipo de Contrato (TH talento humano - B/S bienes y/o servicios)]],"-",S200,"-",T200,"-",PAA[[#This Row],[Objeto de la contratación]])</f>
        <v>20260126-TH-8126-9--Prestar servicios profesionales de carácter jurídico para apoyar y fortalecer de manera integral las actividades propias de la Oficina Jurídica</v>
      </c>
    </row>
    <row r="201" spans="2:35" ht="84" x14ac:dyDescent="0.35">
      <c r="B201" s="23">
        <v>20260127</v>
      </c>
      <c r="C201" s="99" t="s">
        <v>419</v>
      </c>
      <c r="D201" s="23" t="s">
        <v>105</v>
      </c>
      <c r="E201" s="23" t="s">
        <v>363</v>
      </c>
      <c r="F201" s="162" t="s">
        <v>144</v>
      </c>
      <c r="G201" s="163" t="s">
        <v>374</v>
      </c>
      <c r="H201" s="164">
        <v>8</v>
      </c>
      <c r="I201" s="164">
        <v>0</v>
      </c>
      <c r="J201" s="125">
        <v>52000000</v>
      </c>
      <c r="K201" s="88" t="s">
        <v>398</v>
      </c>
      <c r="L201" s="162" t="s">
        <v>153</v>
      </c>
      <c r="M201" s="165" t="s">
        <v>420</v>
      </c>
      <c r="N201" s="23" t="s">
        <v>197</v>
      </c>
      <c r="O201" s="147" t="s">
        <v>889</v>
      </c>
      <c r="P201" s="162" t="s">
        <v>348</v>
      </c>
      <c r="Q201" s="53">
        <v>80111600</v>
      </c>
      <c r="R201" s="165" t="s">
        <v>208</v>
      </c>
      <c r="S201" s="165" t="str">
        <f>MID(PAA[[#This Row],[Meta Proyecto de Inversión]],1,4)</f>
        <v>8126</v>
      </c>
      <c r="T201" s="165" t="str">
        <f>MID(PAA[[#This Row],[Meta Proyecto de Inversión]],6,2)</f>
        <v>9-</v>
      </c>
      <c r="U201" s="166" t="str">
        <f>IFERROR(VLOOKUP(N201,TD!$B$50:$F$54,2,0)," ")</f>
        <v>O230117</v>
      </c>
      <c r="V201" s="166" t="str">
        <f>IFERROR(VLOOKUP(N201,TD!$B$50:$F$54,3,0)," ")</f>
        <v>4599</v>
      </c>
      <c r="W201" s="166">
        <f>IFERROR(VLOOKUP(N201,TD!$B$50:$F$54,4,0)," ")</f>
        <v>20240207</v>
      </c>
      <c r="X201" s="165" t="s">
        <v>174</v>
      </c>
      <c r="Y201" s="166" t="str">
        <f>IFERROR(VLOOKUP(X201,TD!$J$51:$K$64,2,0)," ")</f>
        <v>Infraestructura física, mantenimiento y dotación (Sedes construidas, mantenidas reforzadas)</v>
      </c>
      <c r="Z201" s="167" t="str">
        <f>CONCATENATE(X201,"-",Y201)</f>
        <v>08-Infraestructura física, mantenimiento y dotación (Sedes construidas, mantenidas reforzadas)</v>
      </c>
      <c r="AA201" s="165" t="s">
        <v>227</v>
      </c>
      <c r="AB201" s="166" t="str">
        <f>IFERROR(VLOOKUP(AA201,TD!$N$51:$O$66,2,0)," ")</f>
        <v>Sedes mantenidas</v>
      </c>
      <c r="AC201" s="167" t="str">
        <f>CONCATENATE(AA201,"_",AB201)</f>
        <v>016_Sedes mantenidas</v>
      </c>
      <c r="AD201" s="167" t="str">
        <f>CONCATENATE(Z201," ",AC201)</f>
        <v>08-Infraestructura física, mantenimiento y dotación (Sedes construidas, mantenidas reforzadas) 016_Sedes mantenidas</v>
      </c>
      <c r="AE201" s="166" t="str">
        <f>CONCATENATE(U201,V201,W201,X201,AA201)</f>
        <v>O23011745992024020708016</v>
      </c>
      <c r="AF201" s="166" t="str">
        <f>IFERROR(VLOOKUP(AD201,TD!$J$66:$K$89,2,0)," ")</f>
        <v>PM/0131/0108/45990160207</v>
      </c>
      <c r="AG201" s="117" t="s">
        <v>385</v>
      </c>
      <c r="AH201" s="165" t="s">
        <v>193</v>
      </c>
      <c r="AI201" s="168" t="str">
        <f>CONCATENATE(PAA[[#This Row],[Id Interno]],"-",PAA[[#This Row],[tipo de Contrato (TH talento humano - B/S bienes y/o servicios)]],"-",S201,"-",T201,"-",PAA[[#This Row],[Objeto de la contratación]])</f>
        <v>20260127-TH-8126-9--Prestar los servicios profesionales jurídicos para apoyar las actuaciones procesales y procedimentales de la Oficina Jurídica</v>
      </c>
    </row>
    <row r="202" spans="2:35" ht="84" customHeight="1" x14ac:dyDescent="0.35">
      <c r="B202" s="23">
        <v>20260128</v>
      </c>
      <c r="C202" s="99" t="s">
        <v>589</v>
      </c>
      <c r="D202" s="23" t="s">
        <v>105</v>
      </c>
      <c r="E202" s="23" t="s">
        <v>363</v>
      </c>
      <c r="F202" s="162" t="s">
        <v>144</v>
      </c>
      <c r="G202" s="163" t="s">
        <v>373</v>
      </c>
      <c r="H202" s="164">
        <v>8</v>
      </c>
      <c r="I202" s="164">
        <v>0</v>
      </c>
      <c r="J202" s="125">
        <v>64000000</v>
      </c>
      <c r="K202" s="88" t="s">
        <v>398</v>
      </c>
      <c r="L202" s="162" t="s">
        <v>154</v>
      </c>
      <c r="M202" s="165" t="s">
        <v>438</v>
      </c>
      <c r="N202" s="23" t="s">
        <v>198</v>
      </c>
      <c r="O202" s="147" t="s">
        <v>890</v>
      </c>
      <c r="P202" s="162" t="s">
        <v>348</v>
      </c>
      <c r="Q202" s="53">
        <v>80111600</v>
      </c>
      <c r="R202" s="165" t="s">
        <v>218</v>
      </c>
      <c r="S202" s="165" t="str">
        <f>MID(PAA[[#This Row],[Meta Proyecto de Inversión]],1,4)</f>
        <v>8173</v>
      </c>
      <c r="T202" s="165" t="str">
        <f>MID(PAA[[#This Row],[Meta Proyecto de Inversión]],6,2)</f>
        <v>9-</v>
      </c>
      <c r="U202" s="166" t="str">
        <f>IFERROR(VLOOKUP(N202,TD!$B$50:$F$54,2,0)," ")</f>
        <v>O230117</v>
      </c>
      <c r="V202" s="166" t="str">
        <f>IFERROR(VLOOKUP(N202,TD!$B$50:$F$54,3,0)," ")</f>
        <v>4503</v>
      </c>
      <c r="W202" s="166">
        <f>IFERROR(VLOOKUP(N202,TD!$B$50:$F$54,4,0)," ")</f>
        <v>20240255</v>
      </c>
      <c r="X202" s="165" t="s">
        <v>172</v>
      </c>
      <c r="Y202" s="166" t="str">
        <f>IFERROR(VLOOKUP(X202,TD!$J$51:$K$64,2,0)," ")</f>
        <v>Servicio de formación en gestión del riesgo de incendios para el personal UAECOB</v>
      </c>
      <c r="Z202" s="167" t="str">
        <f>CONCATENATE(X202,"-",Y202)</f>
        <v>07-Servicio de formación en gestión del riesgo de incendios para el personal UAECOB</v>
      </c>
      <c r="AA202" s="165" t="s">
        <v>222</v>
      </c>
      <c r="AB202" s="166" t="str">
        <f>IFERROR(VLOOKUP(AA202,TD!$N$51:$O$66,2,0)," ")</f>
        <v>Servicio de educación informal</v>
      </c>
      <c r="AC202" s="167" t="str">
        <f>CONCATENATE(AA202,"_",AB202)</f>
        <v>002_Servicio de educación informal</v>
      </c>
      <c r="AD202" s="167" t="str">
        <f>CONCATENATE(Z202," ",AC202)</f>
        <v>07-Servicio de formación en gestión del riesgo de incendios para el personal UAECOB 002_Servicio de educación informal</v>
      </c>
      <c r="AE202" s="166" t="str">
        <f>CONCATENATE(U202,V202,W202,X202,AA202)</f>
        <v>O23011745032024025507002</v>
      </c>
      <c r="AF202" s="166" t="str">
        <f>IFERROR(VLOOKUP(AD202,TD!$J$66:$K$89,2,0)," ")</f>
        <v>PM/0131/0107/45030020255</v>
      </c>
      <c r="AG202" s="117" t="s">
        <v>385</v>
      </c>
      <c r="AH202" s="165" t="s">
        <v>193</v>
      </c>
      <c r="AI202" s="168" t="str">
        <f>CONCATENATE(PAA[[#This Row],[Id Interno]],"-",PAA[[#This Row],[tipo de Contrato (TH talento humano - B/S bienes y/o servicios)]],"-",S202,"-",T202,"-",PAA[[#This Row],[Objeto de la contratación]])</f>
        <v>20260128-TH-8173-9--SGH - Prestar servicios profesionales para apoyar a la Academia de la UAE Cuerpo Oficial de Bomberos de Bogotá D.C., orientados al fortalecimiento de los procesos de innovación, gestión del conocimiento y desarrollo de capacidades estratégicas del personal operativo, administrativo y directivo, contribuyendo al mejoramiento continuo y a la consolidación institucional</v>
      </c>
    </row>
    <row r="203" spans="2:35" ht="70" x14ac:dyDescent="0.35">
      <c r="B203" s="23">
        <v>20260129</v>
      </c>
      <c r="C203" s="99" t="s">
        <v>590</v>
      </c>
      <c r="D203" s="23" t="s">
        <v>105</v>
      </c>
      <c r="E203" s="23" t="s">
        <v>363</v>
      </c>
      <c r="F203" s="162" t="s">
        <v>145</v>
      </c>
      <c r="G203" s="163" t="s">
        <v>373</v>
      </c>
      <c r="H203" s="164">
        <v>7</v>
      </c>
      <c r="I203" s="164">
        <v>0</v>
      </c>
      <c r="J203" s="125">
        <v>26600000</v>
      </c>
      <c r="K203" s="88" t="s">
        <v>398</v>
      </c>
      <c r="L203" s="162" t="s">
        <v>154</v>
      </c>
      <c r="M203" s="165" t="s">
        <v>438</v>
      </c>
      <c r="N203" s="23" t="s">
        <v>197</v>
      </c>
      <c r="O203" s="147" t="s">
        <v>889</v>
      </c>
      <c r="P203" s="162" t="s">
        <v>348</v>
      </c>
      <c r="Q203" s="53">
        <v>80111600</v>
      </c>
      <c r="R203" s="165" t="s">
        <v>208</v>
      </c>
      <c r="S203" s="165" t="str">
        <f>MID(PAA[[#This Row],[Meta Proyecto de Inversión]],1,4)</f>
        <v>8126</v>
      </c>
      <c r="T203" s="165" t="str">
        <f>MID(PAA[[#This Row],[Meta Proyecto de Inversión]],6,2)</f>
        <v>9-</v>
      </c>
      <c r="U203" s="166" t="str">
        <f>IFERROR(VLOOKUP(N203,TD!$B$50:$F$54,2,0)," ")</f>
        <v>O230117</v>
      </c>
      <c r="V203" s="166" t="str">
        <f>IFERROR(VLOOKUP(N203,TD!$B$50:$F$54,3,0)," ")</f>
        <v>4599</v>
      </c>
      <c r="W203" s="166">
        <f>IFERROR(VLOOKUP(N203,TD!$B$50:$F$54,4,0)," ")</f>
        <v>20240207</v>
      </c>
      <c r="X203" s="165" t="s">
        <v>174</v>
      </c>
      <c r="Y203" s="166" t="str">
        <f>IFERROR(VLOOKUP(X203,TD!$J$51:$K$64,2,0)," ")</f>
        <v>Infraestructura física, mantenimiento y dotación (Sedes construidas, mantenidas reforzadas)</v>
      </c>
      <c r="Z203" s="167" t="str">
        <f>CONCATENATE(X203,"-",Y203)</f>
        <v>08-Infraestructura física, mantenimiento y dotación (Sedes construidas, mantenidas reforzadas)</v>
      </c>
      <c r="AA203" s="165" t="s">
        <v>227</v>
      </c>
      <c r="AB203" s="166" t="str">
        <f>IFERROR(VLOOKUP(AA203,TD!$N$51:$O$66,2,0)," ")</f>
        <v>Sedes mantenidas</v>
      </c>
      <c r="AC203" s="167" t="str">
        <f>CONCATENATE(AA203,"_",AB203)</f>
        <v>016_Sedes mantenidas</v>
      </c>
      <c r="AD203" s="167" t="str">
        <f>CONCATENATE(Z203," ",AC203)</f>
        <v>08-Infraestructura física, mantenimiento y dotación (Sedes construidas, mantenidas reforzadas) 016_Sedes mantenidas</v>
      </c>
      <c r="AE203" s="166" t="str">
        <f>CONCATENATE(U203,V203,W203,X203,AA203)</f>
        <v>O23011745992024020708016</v>
      </c>
      <c r="AF203" s="166" t="str">
        <f>IFERROR(VLOOKUP(AD203,TD!$J$66:$K$89,2,0)," ")</f>
        <v>PM/0131/0108/45990160207</v>
      </c>
      <c r="AG203" s="117" t="s">
        <v>385</v>
      </c>
      <c r="AH203" s="165" t="s">
        <v>193</v>
      </c>
      <c r="AI203" s="168" t="str">
        <f>CONCATENATE(PAA[[#This Row],[Id Interno]],"-",PAA[[#This Row],[tipo de Contrato (TH talento humano - B/S bienes y/o servicios)]],"-",S203,"-",T203,"-",PAA[[#This Row],[Objeto de la contratación]])</f>
        <v>20260129-TH-8126-9--SGH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v>
      </c>
    </row>
    <row r="204" spans="2:35" ht="84" x14ac:dyDescent="0.35">
      <c r="B204" s="23">
        <v>20260130</v>
      </c>
      <c r="C204" s="99" t="s">
        <v>591</v>
      </c>
      <c r="D204" s="23" t="s">
        <v>105</v>
      </c>
      <c r="E204" s="23" t="s">
        <v>363</v>
      </c>
      <c r="F204" s="162" t="s">
        <v>145</v>
      </c>
      <c r="G204" s="163" t="s">
        <v>373</v>
      </c>
      <c r="H204" s="164">
        <v>11</v>
      </c>
      <c r="I204" s="164">
        <v>0</v>
      </c>
      <c r="J204" s="125">
        <v>46200000</v>
      </c>
      <c r="K204" s="88" t="s">
        <v>398</v>
      </c>
      <c r="L204" s="162" t="s">
        <v>154</v>
      </c>
      <c r="M204" s="165" t="s">
        <v>438</v>
      </c>
      <c r="N204" s="23" t="s">
        <v>197</v>
      </c>
      <c r="O204" s="147" t="s">
        <v>889</v>
      </c>
      <c r="P204" s="162" t="s">
        <v>348</v>
      </c>
      <c r="Q204" s="53">
        <v>80111600</v>
      </c>
      <c r="R204" s="165" t="s">
        <v>208</v>
      </c>
      <c r="S204" s="165" t="str">
        <f>MID(PAA[[#This Row],[Meta Proyecto de Inversión]],1,4)</f>
        <v>8126</v>
      </c>
      <c r="T204" s="165" t="str">
        <f>MID(PAA[[#This Row],[Meta Proyecto de Inversión]],6,2)</f>
        <v>9-</v>
      </c>
      <c r="U204" s="166" t="str">
        <f>IFERROR(VLOOKUP(N204,TD!$B$50:$F$54,2,0)," ")</f>
        <v>O230117</v>
      </c>
      <c r="V204" s="166" t="str">
        <f>IFERROR(VLOOKUP(N204,TD!$B$50:$F$54,3,0)," ")</f>
        <v>4599</v>
      </c>
      <c r="W204" s="166">
        <f>IFERROR(VLOOKUP(N204,TD!$B$50:$F$54,4,0)," ")</f>
        <v>20240207</v>
      </c>
      <c r="X204" s="165" t="s">
        <v>174</v>
      </c>
      <c r="Y204" s="166" t="str">
        <f>IFERROR(VLOOKUP(X204,TD!$J$51:$K$64,2,0)," ")</f>
        <v>Infraestructura física, mantenimiento y dotación (Sedes construidas, mantenidas reforzadas)</v>
      </c>
      <c r="Z204" s="167" t="str">
        <f>CONCATENATE(X204,"-",Y204)</f>
        <v>08-Infraestructura física, mantenimiento y dotación (Sedes construidas, mantenidas reforzadas)</v>
      </c>
      <c r="AA204" s="165" t="s">
        <v>227</v>
      </c>
      <c r="AB204" s="166" t="str">
        <f>IFERROR(VLOOKUP(AA204,TD!$N$51:$O$66,2,0)," ")</f>
        <v>Sedes mantenidas</v>
      </c>
      <c r="AC204" s="167" t="str">
        <f>CONCATENATE(AA204,"_",AB204)</f>
        <v>016_Sedes mantenidas</v>
      </c>
      <c r="AD204" s="167" t="str">
        <f>CONCATENATE(Z204," ",AC204)</f>
        <v>08-Infraestructura física, mantenimiento y dotación (Sedes construidas, mantenidas reforzadas) 016_Sedes mantenidas</v>
      </c>
      <c r="AE204" s="166" t="str">
        <f>CONCATENATE(U204,V204,W204,X204,AA204)</f>
        <v>O23011745992024020708016</v>
      </c>
      <c r="AF204" s="166" t="str">
        <f>IFERROR(VLOOKUP(AD204,TD!$J$66:$K$89,2,0)," ")</f>
        <v>PM/0131/0108/45990160207</v>
      </c>
      <c r="AG204" s="117" t="s">
        <v>385</v>
      </c>
      <c r="AH204" s="165" t="s">
        <v>193</v>
      </c>
      <c r="AI204" s="168" t="str">
        <f>CONCATENATE(PAA[[#This Row],[Id Interno]],"-",PAA[[#This Row],[tipo de Contrato (TH talento humano - B/S bienes y/o servicios)]],"-",S204,"-",T204,"-",PAA[[#This Row],[Objeto de la contratación]])</f>
        <v>20260130-TH-8126-9--SGH - Prestar servicios de apoyo a la Subdirección de Gestión Humana de la UAE Cuerpo Oficial de Bomberos de Bogotá D.C., en la gestión de los procesos de administración y aplicación de los instrumentos archivísticos vigentes en el archivo de gestión de la dependencia, conforme a la normatividad archivística y los lineamientos institucionales.</v>
      </c>
    </row>
    <row r="205" spans="2:35" ht="70" x14ac:dyDescent="0.35">
      <c r="B205" s="23">
        <v>20260131</v>
      </c>
      <c r="C205" s="99" t="s">
        <v>590</v>
      </c>
      <c r="D205" s="23" t="s">
        <v>105</v>
      </c>
      <c r="E205" s="23" t="s">
        <v>363</v>
      </c>
      <c r="F205" s="162" t="s">
        <v>145</v>
      </c>
      <c r="G205" s="163" t="s">
        <v>373</v>
      </c>
      <c r="H205" s="164">
        <v>7</v>
      </c>
      <c r="I205" s="164">
        <v>0</v>
      </c>
      <c r="J205" s="125">
        <v>26600000</v>
      </c>
      <c r="K205" s="88" t="s">
        <v>398</v>
      </c>
      <c r="L205" s="162" t="s">
        <v>154</v>
      </c>
      <c r="M205" s="165" t="s">
        <v>438</v>
      </c>
      <c r="N205" s="23" t="s">
        <v>197</v>
      </c>
      <c r="O205" s="147" t="s">
        <v>889</v>
      </c>
      <c r="P205" s="162" t="s">
        <v>348</v>
      </c>
      <c r="Q205" s="53">
        <v>80111600</v>
      </c>
      <c r="R205" s="165" t="s">
        <v>208</v>
      </c>
      <c r="S205" s="165" t="str">
        <f>MID(PAA[[#This Row],[Meta Proyecto de Inversión]],1,4)</f>
        <v>8126</v>
      </c>
      <c r="T205" s="165" t="str">
        <f>MID(PAA[[#This Row],[Meta Proyecto de Inversión]],6,2)</f>
        <v>9-</v>
      </c>
      <c r="U205" s="166" t="str">
        <f>IFERROR(VLOOKUP(N205,TD!$B$50:$F$54,2,0)," ")</f>
        <v>O230117</v>
      </c>
      <c r="V205" s="166" t="str">
        <f>IFERROR(VLOOKUP(N205,TD!$B$50:$F$54,3,0)," ")</f>
        <v>4599</v>
      </c>
      <c r="W205" s="166">
        <f>IFERROR(VLOOKUP(N205,TD!$B$50:$F$54,4,0)," ")</f>
        <v>20240207</v>
      </c>
      <c r="X205" s="165" t="s">
        <v>174</v>
      </c>
      <c r="Y205" s="166" t="str">
        <f>IFERROR(VLOOKUP(X205,TD!$J$51:$K$64,2,0)," ")</f>
        <v>Infraestructura física, mantenimiento y dotación (Sedes construidas, mantenidas reforzadas)</v>
      </c>
      <c r="Z205" s="167" t="str">
        <f>CONCATENATE(X205,"-",Y205)</f>
        <v>08-Infraestructura física, mantenimiento y dotación (Sedes construidas, mantenidas reforzadas)</v>
      </c>
      <c r="AA205" s="165" t="s">
        <v>227</v>
      </c>
      <c r="AB205" s="166" t="str">
        <f>IFERROR(VLOOKUP(AA205,TD!$N$51:$O$66,2,0)," ")</f>
        <v>Sedes mantenidas</v>
      </c>
      <c r="AC205" s="167" t="str">
        <f>CONCATENATE(AA205,"_",AB205)</f>
        <v>016_Sedes mantenidas</v>
      </c>
      <c r="AD205" s="167" t="str">
        <f>CONCATENATE(Z205," ",AC205)</f>
        <v>08-Infraestructura física, mantenimiento y dotación (Sedes construidas, mantenidas reforzadas) 016_Sedes mantenidas</v>
      </c>
      <c r="AE205" s="166" t="str">
        <f>CONCATENATE(U205,V205,W205,X205,AA205)</f>
        <v>O23011745992024020708016</v>
      </c>
      <c r="AF205" s="166" t="str">
        <f>IFERROR(VLOOKUP(AD205,TD!$J$66:$K$89,2,0)," ")</f>
        <v>PM/0131/0108/45990160207</v>
      </c>
      <c r="AG205" s="117" t="s">
        <v>385</v>
      </c>
      <c r="AH205" s="165" t="s">
        <v>193</v>
      </c>
      <c r="AI205" s="168" t="str">
        <f>CONCATENATE(PAA[[#This Row],[Id Interno]],"-",PAA[[#This Row],[tipo de Contrato (TH talento humano - B/S bienes y/o servicios)]],"-",S205,"-",T205,"-",PAA[[#This Row],[Objeto de la contratación]])</f>
        <v>20260131-TH-8126-9--SGH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v>
      </c>
    </row>
    <row r="206" spans="2:35" ht="70" x14ac:dyDescent="0.35">
      <c r="B206" s="23">
        <v>20260132</v>
      </c>
      <c r="C206" s="99" t="s">
        <v>590</v>
      </c>
      <c r="D206" s="23" t="s">
        <v>105</v>
      </c>
      <c r="E206" s="23" t="s">
        <v>363</v>
      </c>
      <c r="F206" s="162" t="s">
        <v>145</v>
      </c>
      <c r="G206" s="163" t="s">
        <v>373</v>
      </c>
      <c r="H206" s="164">
        <v>11</v>
      </c>
      <c r="I206" s="164">
        <v>0</v>
      </c>
      <c r="J206" s="125">
        <v>41800000</v>
      </c>
      <c r="K206" s="88" t="s">
        <v>398</v>
      </c>
      <c r="L206" s="162" t="s">
        <v>154</v>
      </c>
      <c r="M206" s="165" t="s">
        <v>438</v>
      </c>
      <c r="N206" s="23" t="s">
        <v>197</v>
      </c>
      <c r="O206" s="147" t="s">
        <v>889</v>
      </c>
      <c r="P206" s="162" t="s">
        <v>348</v>
      </c>
      <c r="Q206" s="53">
        <v>80111600</v>
      </c>
      <c r="R206" s="165" t="s">
        <v>208</v>
      </c>
      <c r="S206" s="165" t="str">
        <f>MID(PAA[[#This Row],[Meta Proyecto de Inversión]],1,4)</f>
        <v>8126</v>
      </c>
      <c r="T206" s="165" t="str">
        <f>MID(PAA[[#This Row],[Meta Proyecto de Inversión]],6,2)</f>
        <v>9-</v>
      </c>
      <c r="U206" s="166" t="str">
        <f>IFERROR(VLOOKUP(N206,TD!$B$50:$F$54,2,0)," ")</f>
        <v>O230117</v>
      </c>
      <c r="V206" s="166" t="str">
        <f>IFERROR(VLOOKUP(N206,TD!$B$50:$F$54,3,0)," ")</f>
        <v>4599</v>
      </c>
      <c r="W206" s="166">
        <f>IFERROR(VLOOKUP(N206,TD!$B$50:$F$54,4,0)," ")</f>
        <v>20240207</v>
      </c>
      <c r="X206" s="165" t="s">
        <v>174</v>
      </c>
      <c r="Y206" s="166" t="str">
        <f>IFERROR(VLOOKUP(X206,TD!$J$51:$K$64,2,0)," ")</f>
        <v>Infraestructura física, mantenimiento y dotación (Sedes construidas, mantenidas reforzadas)</v>
      </c>
      <c r="Z206" s="167" t="str">
        <f>CONCATENATE(X206,"-",Y206)</f>
        <v>08-Infraestructura física, mantenimiento y dotación (Sedes construidas, mantenidas reforzadas)</v>
      </c>
      <c r="AA206" s="165" t="s">
        <v>227</v>
      </c>
      <c r="AB206" s="166" t="str">
        <f>IFERROR(VLOOKUP(AA206,TD!$N$51:$O$66,2,0)," ")</f>
        <v>Sedes mantenidas</v>
      </c>
      <c r="AC206" s="167" t="str">
        <f>CONCATENATE(AA206,"_",AB206)</f>
        <v>016_Sedes mantenidas</v>
      </c>
      <c r="AD206" s="167" t="str">
        <f>CONCATENATE(Z206," ",AC206)</f>
        <v>08-Infraestructura física, mantenimiento y dotación (Sedes construidas, mantenidas reforzadas) 016_Sedes mantenidas</v>
      </c>
      <c r="AE206" s="166" t="str">
        <f>CONCATENATE(U206,V206,W206,X206,AA206)</f>
        <v>O23011745992024020708016</v>
      </c>
      <c r="AF206" s="166" t="str">
        <f>IFERROR(VLOOKUP(AD206,TD!$J$66:$K$89,2,0)," ")</f>
        <v>PM/0131/0108/45990160207</v>
      </c>
      <c r="AG206" s="117" t="s">
        <v>385</v>
      </c>
      <c r="AH206" s="165" t="s">
        <v>193</v>
      </c>
      <c r="AI206" s="168" t="str">
        <f>CONCATENATE(PAA[[#This Row],[Id Interno]],"-",PAA[[#This Row],[tipo de Contrato (TH talento humano - B/S bienes y/o servicios)]],"-",S206,"-",T206,"-",PAA[[#This Row],[Objeto de la contratación]])</f>
        <v>20260132-TH-8126-9--SGH - Prestar servicios de apoyo a la gestión, para apoyar a la Subdirección de Gestión Humana de la UAE Cuerpo Oficial de Bomberos de Bogotá D.C., mediante la ejecución de actividades relacionadas con la actualización, custodia y manejo del archivo de gestión de la dependencia, en cumplimiento de la normatividad archivística e institucional vigente.</v>
      </c>
    </row>
    <row r="207" spans="2:35" ht="69" customHeight="1" x14ac:dyDescent="0.35">
      <c r="B207" s="23">
        <v>20260133</v>
      </c>
      <c r="C207" s="99" t="s">
        <v>592</v>
      </c>
      <c r="D207" s="23" t="s">
        <v>105</v>
      </c>
      <c r="E207" s="23" t="s">
        <v>363</v>
      </c>
      <c r="F207" s="162" t="s">
        <v>145</v>
      </c>
      <c r="G207" s="163" t="s">
        <v>373</v>
      </c>
      <c r="H207" s="164">
        <v>7</v>
      </c>
      <c r="I207" s="164">
        <v>0</v>
      </c>
      <c r="J207" s="125">
        <v>28700000</v>
      </c>
      <c r="K207" s="88" t="s">
        <v>398</v>
      </c>
      <c r="L207" s="162" t="s">
        <v>154</v>
      </c>
      <c r="M207" s="165" t="s">
        <v>438</v>
      </c>
      <c r="N207" s="23" t="s">
        <v>197</v>
      </c>
      <c r="O207" s="147" t="s">
        <v>889</v>
      </c>
      <c r="P207" s="162" t="s">
        <v>348</v>
      </c>
      <c r="Q207" s="53">
        <v>80111600</v>
      </c>
      <c r="R207" s="165" t="s">
        <v>208</v>
      </c>
      <c r="S207" s="165" t="str">
        <f>MID(PAA[[#This Row],[Meta Proyecto de Inversión]],1,4)</f>
        <v>8126</v>
      </c>
      <c r="T207" s="165" t="str">
        <f>MID(PAA[[#This Row],[Meta Proyecto de Inversión]],6,2)</f>
        <v>9-</v>
      </c>
      <c r="U207" s="166" t="str">
        <f>IFERROR(VLOOKUP(N207,TD!$B$50:$F$54,2,0)," ")</f>
        <v>O230117</v>
      </c>
      <c r="V207" s="166" t="str">
        <f>IFERROR(VLOOKUP(N207,TD!$B$50:$F$54,3,0)," ")</f>
        <v>4599</v>
      </c>
      <c r="W207" s="166">
        <f>IFERROR(VLOOKUP(N207,TD!$B$50:$F$54,4,0)," ")</f>
        <v>20240207</v>
      </c>
      <c r="X207" s="165" t="s">
        <v>174</v>
      </c>
      <c r="Y207" s="166" t="str">
        <f>IFERROR(VLOOKUP(X207,TD!$J$51:$K$64,2,0)," ")</f>
        <v>Infraestructura física, mantenimiento y dotación (Sedes construidas, mantenidas reforzadas)</v>
      </c>
      <c r="Z207" s="167" t="str">
        <f>CONCATENATE(X207,"-",Y207)</f>
        <v>08-Infraestructura física, mantenimiento y dotación (Sedes construidas, mantenidas reforzadas)</v>
      </c>
      <c r="AA207" s="165" t="s">
        <v>227</v>
      </c>
      <c r="AB207" s="166" t="str">
        <f>IFERROR(VLOOKUP(AA207,TD!$N$51:$O$66,2,0)," ")</f>
        <v>Sedes mantenidas</v>
      </c>
      <c r="AC207" s="167" t="str">
        <f>CONCATENATE(AA207,"_",AB207)</f>
        <v>016_Sedes mantenidas</v>
      </c>
      <c r="AD207" s="167" t="str">
        <f>CONCATENATE(Z207," ",AC207)</f>
        <v>08-Infraestructura física, mantenimiento y dotación (Sedes construidas, mantenidas reforzadas) 016_Sedes mantenidas</v>
      </c>
      <c r="AE207" s="166" t="str">
        <f>CONCATENATE(U207,V207,W207,X207,AA207)</f>
        <v>O23011745992024020708016</v>
      </c>
      <c r="AF207" s="166" t="str">
        <f>IFERROR(VLOOKUP(AD207,TD!$J$66:$K$89,2,0)," ")</f>
        <v>PM/0131/0108/45990160207</v>
      </c>
      <c r="AG207" s="117" t="s">
        <v>385</v>
      </c>
      <c r="AH207" s="165" t="s">
        <v>193</v>
      </c>
      <c r="AI207" s="168" t="str">
        <f>CONCATENATE(PAA[[#This Row],[Id Interno]],"-",PAA[[#This Row],[tipo de Contrato (TH talento humano - B/S bienes y/o servicios)]],"-",S207,"-",T207,"-",PAA[[#This Row],[Objeto de la contratación]])</f>
        <v>20260133-TH-8126-9--SGH - Prestar servicios de apoyo a la gestión para acompañar a la Subdirección de Gestión Humana de la UAE Cuerpo Oficial de Bomberos de Bogotá D.C., en la ejecución de las actividades relacionadas con el Plan de Bienestar e Incentivos, conforme a los lineamientos institucionales.</v>
      </c>
    </row>
    <row r="208" spans="2:35" ht="56" customHeight="1" x14ac:dyDescent="0.35">
      <c r="B208" s="23">
        <v>20260134</v>
      </c>
      <c r="C208" s="99" t="s">
        <v>593</v>
      </c>
      <c r="D208" s="23" t="s">
        <v>105</v>
      </c>
      <c r="E208" s="23" t="s">
        <v>363</v>
      </c>
      <c r="F208" s="162" t="s">
        <v>144</v>
      </c>
      <c r="G208" s="163" t="s">
        <v>373</v>
      </c>
      <c r="H208" s="164">
        <v>3</v>
      </c>
      <c r="I208" s="164">
        <v>15</v>
      </c>
      <c r="J208" s="125">
        <v>29400000</v>
      </c>
      <c r="K208" s="88" t="s">
        <v>398</v>
      </c>
      <c r="L208" s="162" t="s">
        <v>154</v>
      </c>
      <c r="M208" s="165" t="s">
        <v>438</v>
      </c>
      <c r="N208" s="23" t="s">
        <v>197</v>
      </c>
      <c r="O208" s="148" t="s">
        <v>889</v>
      </c>
      <c r="P208" s="162" t="s">
        <v>348</v>
      </c>
      <c r="Q208" s="53">
        <v>80111600</v>
      </c>
      <c r="R208" s="165" t="s">
        <v>208</v>
      </c>
      <c r="S208" s="165" t="str">
        <f>MID(PAA[[#This Row],[Meta Proyecto de Inversión]],1,4)</f>
        <v>8126</v>
      </c>
      <c r="T208" s="165" t="str">
        <f>MID(PAA[[#This Row],[Meta Proyecto de Inversión]],6,2)</f>
        <v>9-</v>
      </c>
      <c r="U208" s="166" t="str">
        <f>IFERROR(VLOOKUP(N208,TD!$B$50:$F$54,2,0)," ")</f>
        <v>O230117</v>
      </c>
      <c r="V208" s="166" t="str">
        <f>IFERROR(VLOOKUP(N208,TD!$B$50:$F$54,3,0)," ")</f>
        <v>4599</v>
      </c>
      <c r="W208" s="166">
        <f>IFERROR(VLOOKUP(N208,TD!$B$50:$F$54,4,0)," ")</f>
        <v>20240207</v>
      </c>
      <c r="X208" s="165" t="s">
        <v>174</v>
      </c>
      <c r="Y208" s="166" t="str">
        <f>IFERROR(VLOOKUP(X208,TD!$J$51:$K$64,2,0)," ")</f>
        <v>Infraestructura física, mantenimiento y dotación (Sedes construidas, mantenidas reforzadas)</v>
      </c>
      <c r="Z208" s="167" t="str">
        <f>CONCATENATE(X208,"-",Y208)</f>
        <v>08-Infraestructura física, mantenimiento y dotación (Sedes construidas, mantenidas reforzadas)</v>
      </c>
      <c r="AA208" s="165" t="s">
        <v>227</v>
      </c>
      <c r="AB208" s="166" t="str">
        <f>IFERROR(VLOOKUP(AA208,TD!$N$51:$O$66,2,0)," ")</f>
        <v>Sedes mantenidas</v>
      </c>
      <c r="AC208" s="167" t="str">
        <f>CONCATENATE(AA208,"_",AB208)</f>
        <v>016_Sedes mantenidas</v>
      </c>
      <c r="AD208" s="167" t="str">
        <f>CONCATENATE(Z208," ",AC208)</f>
        <v>08-Infraestructura física, mantenimiento y dotación (Sedes construidas, mantenidas reforzadas) 016_Sedes mantenidas</v>
      </c>
      <c r="AE208" s="166" t="str">
        <f>CONCATENATE(U208,V208,W208,X208,AA208)</f>
        <v>O23011745992024020708016</v>
      </c>
      <c r="AF208" s="166" t="str">
        <f>IFERROR(VLOOKUP(AD208,TD!$J$66:$K$89,2,0)," ")</f>
        <v>PM/0131/0108/45990160207</v>
      </c>
      <c r="AG208" s="117" t="s">
        <v>385</v>
      </c>
      <c r="AH208" s="165" t="s">
        <v>193</v>
      </c>
      <c r="AI208" s="168" t="str">
        <f>CONCATENATE(PAA[[#This Row],[Id Interno]],"-",PAA[[#This Row],[tipo de Contrato (TH talento humano - B/S bienes y/o servicios)]],"-",S208,"-",T208,"-",PAA[[#This Row],[Objeto de la contratación]])</f>
        <v>20260134-TH-8126-9--SGH - Prestar sus servicios profesionales a la Subdirección de Gestión Humana de la UAE Cuerpo Oficial de Bomberos de Bogotá, en el apoyo en la verificación, revisión y actualización del Modelo Operativo de Procesos (MOP) institucionales, con la finalidad de identificar las oportunidades de mejora, como parte del proceso de fortalecimiento institucional.</v>
      </c>
    </row>
    <row r="209" spans="2:35" ht="112" x14ac:dyDescent="0.35">
      <c r="B209" s="23">
        <v>20260135</v>
      </c>
      <c r="C209" s="99" t="s">
        <v>594</v>
      </c>
      <c r="D209" s="23" t="s">
        <v>105</v>
      </c>
      <c r="E209" s="23" t="s">
        <v>363</v>
      </c>
      <c r="F209" s="162" t="s">
        <v>144</v>
      </c>
      <c r="G209" s="163" t="s">
        <v>373</v>
      </c>
      <c r="H209" s="164">
        <v>5</v>
      </c>
      <c r="I209" s="164">
        <v>0</v>
      </c>
      <c r="J209" s="125">
        <v>29500000</v>
      </c>
      <c r="K209" s="88" t="s">
        <v>398</v>
      </c>
      <c r="L209" s="162" t="s">
        <v>154</v>
      </c>
      <c r="M209" s="165" t="s">
        <v>438</v>
      </c>
      <c r="N209" s="23" t="s">
        <v>197</v>
      </c>
      <c r="O209" s="147" t="s">
        <v>889</v>
      </c>
      <c r="P209" s="162" t="s">
        <v>348</v>
      </c>
      <c r="Q209" s="53">
        <v>80111600</v>
      </c>
      <c r="R209" s="165" t="s">
        <v>208</v>
      </c>
      <c r="S209" s="165" t="str">
        <f>MID(PAA[[#This Row],[Meta Proyecto de Inversión]],1,4)</f>
        <v>8126</v>
      </c>
      <c r="T209" s="165" t="str">
        <f>MID(PAA[[#This Row],[Meta Proyecto de Inversión]],6,2)</f>
        <v>9-</v>
      </c>
      <c r="U209" s="166" t="str">
        <f>IFERROR(VLOOKUP(N209,TD!$B$50:$F$54,2,0)," ")</f>
        <v>O230117</v>
      </c>
      <c r="V209" s="166" t="str">
        <f>IFERROR(VLOOKUP(N209,TD!$B$50:$F$54,3,0)," ")</f>
        <v>4599</v>
      </c>
      <c r="W209" s="166">
        <f>IFERROR(VLOOKUP(N209,TD!$B$50:$F$54,4,0)," ")</f>
        <v>20240207</v>
      </c>
      <c r="X209" s="165" t="s">
        <v>174</v>
      </c>
      <c r="Y209" s="166" t="str">
        <f>IFERROR(VLOOKUP(X209,TD!$J$51:$K$64,2,0)," ")</f>
        <v>Infraestructura física, mantenimiento y dotación (Sedes construidas, mantenidas reforzadas)</v>
      </c>
      <c r="Z209" s="167" t="str">
        <f>CONCATENATE(X209,"-",Y209)</f>
        <v>08-Infraestructura física, mantenimiento y dotación (Sedes construidas, mantenidas reforzadas)</v>
      </c>
      <c r="AA209" s="165" t="s">
        <v>227</v>
      </c>
      <c r="AB209" s="166" t="str">
        <f>IFERROR(VLOOKUP(AA209,TD!$N$51:$O$66,2,0)," ")</f>
        <v>Sedes mantenidas</v>
      </c>
      <c r="AC209" s="167" t="str">
        <f>CONCATENATE(AA209,"_",AB209)</f>
        <v>016_Sedes mantenidas</v>
      </c>
      <c r="AD209" s="167" t="str">
        <f>CONCATENATE(Z209," ",AC209)</f>
        <v>08-Infraestructura física, mantenimiento y dotación (Sedes construidas, mantenidas reforzadas) 016_Sedes mantenidas</v>
      </c>
      <c r="AE209" s="166" t="str">
        <f>CONCATENATE(U209,V209,W209,X209,AA209)</f>
        <v>O23011745992024020708016</v>
      </c>
      <c r="AF209" s="166" t="str">
        <f>IFERROR(VLOOKUP(AD209,TD!$J$66:$K$89,2,0)," ")</f>
        <v>PM/0131/0108/45990160207</v>
      </c>
      <c r="AG209" s="117" t="s">
        <v>385</v>
      </c>
      <c r="AH209" s="165" t="s">
        <v>193</v>
      </c>
      <c r="AI209" s="168" t="str">
        <f>CONCATENATE(PAA[[#This Row],[Id Interno]],"-",PAA[[#This Row],[tipo de Contrato (TH talento humano - B/S bienes y/o servicios)]],"-",S209,"-",T209,"-",PAA[[#This Row],[Objeto de la contratación]])</f>
        <v>20260135-TH-8126-9--SGH - Prestar servicios profesionales en la Subdirección de Gestión Humana de la UAE Cuerpo Oficial de Bomberos de Bogotá, para apoyar la gestión de los procesos de ingreso y retiro del personal de planta de la entidad, en cumplimiento de los procedimientos y lineamientos institucionales establecidos.</v>
      </c>
    </row>
    <row r="210" spans="2:35" ht="56" customHeight="1" x14ac:dyDescent="0.35">
      <c r="B210" s="23">
        <v>20260136</v>
      </c>
      <c r="C210" s="99" t="s">
        <v>439</v>
      </c>
      <c r="D210" s="23" t="s">
        <v>105</v>
      </c>
      <c r="E210" s="23" t="s">
        <v>363</v>
      </c>
      <c r="F210" s="162" t="s">
        <v>144</v>
      </c>
      <c r="G210" s="163" t="s">
        <v>373</v>
      </c>
      <c r="H210" s="164">
        <v>10</v>
      </c>
      <c r="I210" s="164">
        <v>0</v>
      </c>
      <c r="J210" s="125">
        <v>67000000</v>
      </c>
      <c r="K210" s="88" t="s">
        <v>398</v>
      </c>
      <c r="L210" s="162" t="s">
        <v>154</v>
      </c>
      <c r="M210" s="165" t="s">
        <v>438</v>
      </c>
      <c r="N210" s="23" t="s">
        <v>197</v>
      </c>
      <c r="O210" s="147" t="s">
        <v>889</v>
      </c>
      <c r="P210" s="162" t="s">
        <v>348</v>
      </c>
      <c r="Q210" s="53">
        <v>80111600</v>
      </c>
      <c r="R210" s="165" t="s">
        <v>208</v>
      </c>
      <c r="S210" s="165" t="str">
        <f>MID(PAA[[#This Row],[Meta Proyecto de Inversión]],1,4)</f>
        <v>8126</v>
      </c>
      <c r="T210" s="165" t="str">
        <f>MID(PAA[[#This Row],[Meta Proyecto de Inversión]],6,2)</f>
        <v>9-</v>
      </c>
      <c r="U210" s="166" t="str">
        <f>IFERROR(VLOOKUP(N210,TD!$B$50:$F$54,2,0)," ")</f>
        <v>O230117</v>
      </c>
      <c r="V210" s="166" t="str">
        <f>IFERROR(VLOOKUP(N210,TD!$B$50:$F$54,3,0)," ")</f>
        <v>4599</v>
      </c>
      <c r="W210" s="166">
        <f>IFERROR(VLOOKUP(N210,TD!$B$50:$F$54,4,0)," ")</f>
        <v>20240207</v>
      </c>
      <c r="X210" s="165" t="s">
        <v>174</v>
      </c>
      <c r="Y210" s="166" t="str">
        <f>IFERROR(VLOOKUP(X210,TD!$J$51:$K$64,2,0)," ")</f>
        <v>Infraestructura física, mantenimiento y dotación (Sedes construidas, mantenidas reforzadas)</v>
      </c>
      <c r="Z210" s="167" t="str">
        <f>CONCATENATE(X210,"-",Y210)</f>
        <v>08-Infraestructura física, mantenimiento y dotación (Sedes construidas, mantenidas reforzadas)</v>
      </c>
      <c r="AA210" s="165" t="s">
        <v>227</v>
      </c>
      <c r="AB210" s="166" t="str">
        <f>IFERROR(VLOOKUP(AA210,TD!$N$51:$O$66,2,0)," ")</f>
        <v>Sedes mantenidas</v>
      </c>
      <c r="AC210" s="167" t="str">
        <f>CONCATENATE(AA210,"_",AB210)</f>
        <v>016_Sedes mantenidas</v>
      </c>
      <c r="AD210" s="167" t="str">
        <f>CONCATENATE(Z210," ",AC210)</f>
        <v>08-Infraestructura física, mantenimiento y dotación (Sedes construidas, mantenidas reforzadas) 016_Sedes mantenidas</v>
      </c>
      <c r="AE210" s="166" t="str">
        <f>CONCATENATE(U210,V210,W210,X210,AA210)</f>
        <v>O23011745992024020708016</v>
      </c>
      <c r="AF210" s="166" t="str">
        <f>IFERROR(VLOOKUP(AD210,TD!$J$66:$K$89,2,0)," ")</f>
        <v>PM/0131/0108/45990160207</v>
      </c>
      <c r="AG210" s="117" t="s">
        <v>385</v>
      </c>
      <c r="AH210" s="165" t="s">
        <v>193</v>
      </c>
      <c r="AI210" s="168" t="str">
        <f>CONCATENATE(PAA[[#This Row],[Id Interno]],"-",PAA[[#This Row],[tipo de Contrato (TH talento humano - B/S bienes y/o servicios)]],"-",S210,"-",T210,"-",PAA[[#This Row],[Objeto de la contratación]])</f>
        <v>20260136-TH-8126-9--SGH - Prestar servicios profesionales en la Subdirección de Gestión Humana de la UAE Cuerpo Oficial de Bomberos de Bogotá, apoyando la ejecución de las actividades relacionadas con la permanencia del personal de planta, conforme a los planes y lineamientos definidos por Desarrollo Organizacional.</v>
      </c>
    </row>
    <row r="211" spans="2:35" ht="84" x14ac:dyDescent="0.35">
      <c r="B211" s="23">
        <v>20260137</v>
      </c>
      <c r="C211" s="99" t="s">
        <v>440</v>
      </c>
      <c r="D211" s="23" t="s">
        <v>105</v>
      </c>
      <c r="E211" s="23" t="s">
        <v>363</v>
      </c>
      <c r="F211" s="162" t="s">
        <v>145</v>
      </c>
      <c r="G211" s="163" t="s">
        <v>373</v>
      </c>
      <c r="H211" s="164">
        <v>10</v>
      </c>
      <c r="I211" s="164">
        <v>0</v>
      </c>
      <c r="J211" s="125">
        <v>36000000</v>
      </c>
      <c r="K211" s="88" t="s">
        <v>398</v>
      </c>
      <c r="L211" s="162" t="s">
        <v>154</v>
      </c>
      <c r="M211" s="165" t="s">
        <v>438</v>
      </c>
      <c r="N211" s="23" t="s">
        <v>197</v>
      </c>
      <c r="O211" s="147" t="s">
        <v>889</v>
      </c>
      <c r="P211" s="162" t="s">
        <v>348</v>
      </c>
      <c r="Q211" s="53">
        <v>80111600</v>
      </c>
      <c r="R211" s="165" t="s">
        <v>208</v>
      </c>
      <c r="S211" s="165" t="str">
        <f>MID(PAA[[#This Row],[Meta Proyecto de Inversión]],1,4)</f>
        <v>8126</v>
      </c>
      <c r="T211" s="165" t="str">
        <f>MID(PAA[[#This Row],[Meta Proyecto de Inversión]],6,2)</f>
        <v>9-</v>
      </c>
      <c r="U211" s="166" t="str">
        <f>IFERROR(VLOOKUP(N211,TD!$B$50:$F$54,2,0)," ")</f>
        <v>O230117</v>
      </c>
      <c r="V211" s="166" t="str">
        <f>IFERROR(VLOOKUP(N211,TD!$B$50:$F$54,3,0)," ")</f>
        <v>4599</v>
      </c>
      <c r="W211" s="166">
        <f>IFERROR(VLOOKUP(N211,TD!$B$50:$F$54,4,0)," ")</f>
        <v>20240207</v>
      </c>
      <c r="X211" s="165" t="s">
        <v>174</v>
      </c>
      <c r="Y211" s="166" t="str">
        <f>IFERROR(VLOOKUP(X211,TD!$J$51:$K$64,2,0)," ")</f>
        <v>Infraestructura física, mantenimiento y dotación (Sedes construidas, mantenidas reforzadas)</v>
      </c>
      <c r="Z211" s="167" t="str">
        <f>CONCATENATE(X211,"-",Y211)</f>
        <v>08-Infraestructura física, mantenimiento y dotación (Sedes construidas, mantenidas reforzadas)</v>
      </c>
      <c r="AA211" s="165" t="s">
        <v>227</v>
      </c>
      <c r="AB211" s="166" t="str">
        <f>IFERROR(VLOOKUP(AA211,TD!$N$51:$O$66,2,0)," ")</f>
        <v>Sedes mantenidas</v>
      </c>
      <c r="AC211" s="167" t="str">
        <f>CONCATENATE(AA211,"_",AB211)</f>
        <v>016_Sedes mantenidas</v>
      </c>
      <c r="AD211" s="167" t="str">
        <f>CONCATENATE(Z211," ",AC211)</f>
        <v>08-Infraestructura física, mantenimiento y dotación (Sedes construidas, mantenidas reforzadas) 016_Sedes mantenidas</v>
      </c>
      <c r="AE211" s="166" t="str">
        <f>CONCATENATE(U211,V211,W211,X211,AA211)</f>
        <v>O23011745992024020708016</v>
      </c>
      <c r="AF211" s="166" t="str">
        <f>IFERROR(VLOOKUP(AD211,TD!$J$66:$K$89,2,0)," ")</f>
        <v>PM/0131/0108/45990160207</v>
      </c>
      <c r="AG211" s="117" t="s">
        <v>385</v>
      </c>
      <c r="AH211" s="165" t="s">
        <v>193</v>
      </c>
      <c r="AI211" s="168" t="str">
        <f>CONCATENATE(PAA[[#This Row],[Id Interno]],"-",PAA[[#This Row],[tipo de Contrato (TH talento humano - B/S bienes y/o servicios)]],"-",S211,"-",T211,"-",PAA[[#This Row],[Objeto de la contratación]])</f>
        <v>20260137-TH-8126-9--SGH - Prestar servicios de apoyo a la gestión en la Subdirección de Gestión Humana de la UAE Cuerpo Oficial de Bomberos de Bogotá, para el cumplimiento de las actividades de actualización de registros administrativos y de gestión documental a cargo de Desarrollo Organizacional, conforme a los lineamientos institucionales.</v>
      </c>
    </row>
    <row r="212" spans="2:35" ht="84" customHeight="1" x14ac:dyDescent="0.35">
      <c r="B212" s="23">
        <v>20260138</v>
      </c>
      <c r="C212" s="99" t="s">
        <v>441</v>
      </c>
      <c r="D212" s="23" t="s">
        <v>105</v>
      </c>
      <c r="E212" s="23" t="s">
        <v>363</v>
      </c>
      <c r="F212" s="162" t="s">
        <v>144</v>
      </c>
      <c r="G212" s="163" t="s">
        <v>373</v>
      </c>
      <c r="H212" s="164">
        <v>7</v>
      </c>
      <c r="I212" s="164">
        <v>0</v>
      </c>
      <c r="J212" s="125">
        <v>50400000</v>
      </c>
      <c r="K212" s="88" t="s">
        <v>398</v>
      </c>
      <c r="L212" s="162" t="s">
        <v>154</v>
      </c>
      <c r="M212" s="165" t="s">
        <v>438</v>
      </c>
      <c r="N212" s="23" t="s">
        <v>197</v>
      </c>
      <c r="O212" s="147" t="s">
        <v>889</v>
      </c>
      <c r="P212" s="162" t="s">
        <v>348</v>
      </c>
      <c r="Q212" s="53">
        <v>80111600</v>
      </c>
      <c r="R212" s="165" t="s">
        <v>208</v>
      </c>
      <c r="S212" s="165" t="str">
        <f>MID(PAA[[#This Row],[Meta Proyecto de Inversión]],1,4)</f>
        <v>8126</v>
      </c>
      <c r="T212" s="165" t="str">
        <f>MID(PAA[[#This Row],[Meta Proyecto de Inversión]],6,2)</f>
        <v>9-</v>
      </c>
      <c r="U212" s="166" t="str">
        <f>IFERROR(VLOOKUP(N212,TD!$B$50:$F$54,2,0)," ")</f>
        <v>O230117</v>
      </c>
      <c r="V212" s="166" t="str">
        <f>IFERROR(VLOOKUP(N212,TD!$B$50:$F$54,3,0)," ")</f>
        <v>4599</v>
      </c>
      <c r="W212" s="166">
        <f>IFERROR(VLOOKUP(N212,TD!$B$50:$F$54,4,0)," ")</f>
        <v>20240207</v>
      </c>
      <c r="X212" s="165" t="s">
        <v>174</v>
      </c>
      <c r="Y212" s="166" t="str">
        <f>IFERROR(VLOOKUP(X212,TD!$J$51:$K$64,2,0)," ")</f>
        <v>Infraestructura física, mantenimiento y dotación (Sedes construidas, mantenidas reforzadas)</v>
      </c>
      <c r="Z212" s="167" t="str">
        <f>CONCATENATE(X212,"-",Y212)</f>
        <v>08-Infraestructura física, mantenimiento y dotación (Sedes construidas, mantenidas reforzadas)</v>
      </c>
      <c r="AA212" s="165" t="s">
        <v>227</v>
      </c>
      <c r="AB212" s="166" t="str">
        <f>IFERROR(VLOOKUP(AA212,TD!$N$51:$O$66,2,0)," ")</f>
        <v>Sedes mantenidas</v>
      </c>
      <c r="AC212" s="167" t="str">
        <f>CONCATENATE(AA212,"_",AB212)</f>
        <v>016_Sedes mantenidas</v>
      </c>
      <c r="AD212" s="167" t="str">
        <f>CONCATENATE(Z212," ",AC212)</f>
        <v>08-Infraestructura física, mantenimiento y dotación (Sedes construidas, mantenidas reforzadas) 016_Sedes mantenidas</v>
      </c>
      <c r="AE212" s="166" t="str">
        <f>CONCATENATE(U212,V212,W212,X212,AA212)</f>
        <v>O23011745992024020708016</v>
      </c>
      <c r="AF212" s="166" t="str">
        <f>IFERROR(VLOOKUP(AD212,TD!$J$66:$K$89,2,0)," ")</f>
        <v>PM/0131/0108/45990160207</v>
      </c>
      <c r="AG212" s="117" t="s">
        <v>385</v>
      </c>
      <c r="AH212" s="165" t="s">
        <v>193</v>
      </c>
      <c r="AI212" s="168" t="str">
        <f>CONCATENATE(PAA[[#This Row],[Id Interno]],"-",PAA[[#This Row],[tipo de Contrato (TH talento humano - B/S bienes y/o servicios)]],"-",S212,"-",T212,"-",PAA[[#This Row],[Objeto de la contratación]])</f>
        <v>20260138-TH-8126-9--SGH - Prestar servicios profesionales en la Subdirección de Gestión Humana de la UAE Cuerpo Oficial de Bomberos de Bogotá, para apoyar el desarrollo de actividades relacionadas con la actualización de registros administrativos, el fortalecimiento del clima y ambiente laboral y la ejecución de planes institucionales, en el marco de las funciones para el desarrollo organizacional.</v>
      </c>
    </row>
    <row r="213" spans="2:35" ht="56" customHeight="1" x14ac:dyDescent="0.35">
      <c r="B213" s="23">
        <v>20260139</v>
      </c>
      <c r="C213" s="99" t="s">
        <v>932</v>
      </c>
      <c r="D213" s="23" t="s">
        <v>105</v>
      </c>
      <c r="E213" s="23" t="s">
        <v>363</v>
      </c>
      <c r="F213" s="162" t="s">
        <v>144</v>
      </c>
      <c r="G213" s="163" t="s">
        <v>373</v>
      </c>
      <c r="H213" s="164">
        <v>7</v>
      </c>
      <c r="I213" s="164">
        <v>0</v>
      </c>
      <c r="J213" s="125">
        <v>50400000</v>
      </c>
      <c r="K213" s="88" t="s">
        <v>398</v>
      </c>
      <c r="L213" s="162" t="s">
        <v>154</v>
      </c>
      <c r="M213" s="165" t="s">
        <v>438</v>
      </c>
      <c r="N213" s="23" t="s">
        <v>197</v>
      </c>
      <c r="O213" s="147" t="s">
        <v>889</v>
      </c>
      <c r="P213" s="162" t="s">
        <v>348</v>
      </c>
      <c r="Q213" s="53">
        <v>80111600</v>
      </c>
      <c r="R213" s="165" t="s">
        <v>208</v>
      </c>
      <c r="S213" s="165" t="str">
        <f>MID(PAA[[#This Row],[Meta Proyecto de Inversión]],1,4)</f>
        <v>8126</v>
      </c>
      <c r="T213" s="165" t="str">
        <f>MID(PAA[[#This Row],[Meta Proyecto de Inversión]],6,2)</f>
        <v>9-</v>
      </c>
      <c r="U213" s="166" t="str">
        <f>IFERROR(VLOOKUP(N213,TD!$B$50:$F$54,2,0)," ")</f>
        <v>O230117</v>
      </c>
      <c r="V213" s="166" t="str">
        <f>IFERROR(VLOOKUP(N213,TD!$B$50:$F$54,3,0)," ")</f>
        <v>4599</v>
      </c>
      <c r="W213" s="166">
        <f>IFERROR(VLOOKUP(N213,TD!$B$50:$F$54,4,0)," ")</f>
        <v>20240207</v>
      </c>
      <c r="X213" s="165" t="s">
        <v>174</v>
      </c>
      <c r="Y213" s="166" t="str">
        <f>IFERROR(VLOOKUP(X213,TD!$J$51:$K$64,2,0)," ")</f>
        <v>Infraestructura física, mantenimiento y dotación (Sedes construidas, mantenidas reforzadas)</v>
      </c>
      <c r="Z213" s="167" t="str">
        <f>CONCATENATE(X213,"-",Y213)</f>
        <v>08-Infraestructura física, mantenimiento y dotación (Sedes construidas, mantenidas reforzadas)</v>
      </c>
      <c r="AA213" s="165" t="s">
        <v>227</v>
      </c>
      <c r="AB213" s="166" t="str">
        <f>IFERROR(VLOOKUP(AA213,TD!$N$51:$O$66,2,0)," ")</f>
        <v>Sedes mantenidas</v>
      </c>
      <c r="AC213" s="167" t="str">
        <f>CONCATENATE(AA213,"_",AB213)</f>
        <v>016_Sedes mantenidas</v>
      </c>
      <c r="AD213" s="167" t="str">
        <f>CONCATENATE(Z213," ",AC213)</f>
        <v>08-Infraestructura física, mantenimiento y dotación (Sedes construidas, mantenidas reforzadas) 016_Sedes mantenidas</v>
      </c>
      <c r="AE213" s="166" t="str">
        <f>CONCATENATE(U213,V213,W213,X213,AA213)</f>
        <v>O23011745992024020708016</v>
      </c>
      <c r="AF213" s="166" t="str">
        <f>IFERROR(VLOOKUP(AD213,TD!$J$66:$K$89,2,0)," ")</f>
        <v>PM/0131/0108/45990160207</v>
      </c>
      <c r="AG213" s="117" t="s">
        <v>385</v>
      </c>
      <c r="AH213" s="165" t="s">
        <v>193</v>
      </c>
      <c r="AI213" s="168" t="str">
        <f>CONCATENATE(PAA[[#This Row],[Id Interno]],"-",PAA[[#This Row],[tipo de Contrato (TH talento humano - B/S bienes y/o servicios)]],"-",S213,"-",T213,"-",PAA[[#This Row],[Objeto de la contratación]])</f>
        <v>20260139-TH-8126-9--SGH - Prestar servicios profesionales jurídicos en la Subdirección de Gestión Humana de la UAE Cuerpo Oficial de Bomberos de Bogotá D.C., orientados a apoyar las actividades propias del proceso de desarrollo organizacional, con especial énfasis en la formulación, acompañamiento y ejecución de acciones relacionadas con la reorganización de la planta de personal, en el marco del proceso de fortalecimiento institucional y en cumplimiento de la normatividad vigente.</v>
      </c>
    </row>
    <row r="214" spans="2:35" ht="70" customHeight="1" x14ac:dyDescent="0.35">
      <c r="B214" s="23">
        <v>20260140</v>
      </c>
      <c r="C214" s="99" t="s">
        <v>595</v>
      </c>
      <c r="D214" s="23" t="s">
        <v>105</v>
      </c>
      <c r="E214" s="23" t="s">
        <v>363</v>
      </c>
      <c r="F214" s="162" t="s">
        <v>144</v>
      </c>
      <c r="G214" s="163" t="s">
        <v>373</v>
      </c>
      <c r="H214" s="164">
        <v>7</v>
      </c>
      <c r="I214" s="164">
        <v>0</v>
      </c>
      <c r="J214" s="125">
        <v>38500000</v>
      </c>
      <c r="K214" s="88" t="s">
        <v>398</v>
      </c>
      <c r="L214" s="162" t="s">
        <v>154</v>
      </c>
      <c r="M214" s="165" t="s">
        <v>438</v>
      </c>
      <c r="N214" s="23" t="s">
        <v>197</v>
      </c>
      <c r="O214" s="147" t="s">
        <v>889</v>
      </c>
      <c r="P214" s="162" t="s">
        <v>348</v>
      </c>
      <c r="Q214" s="53">
        <v>80111600</v>
      </c>
      <c r="R214" s="165" t="s">
        <v>208</v>
      </c>
      <c r="S214" s="165" t="str">
        <f>MID(PAA[[#This Row],[Meta Proyecto de Inversión]],1,4)</f>
        <v>8126</v>
      </c>
      <c r="T214" s="165" t="str">
        <f>MID(PAA[[#This Row],[Meta Proyecto de Inversión]],6,2)</f>
        <v>9-</v>
      </c>
      <c r="U214" s="166" t="str">
        <f>IFERROR(VLOOKUP(N214,TD!$B$50:$F$54,2,0)," ")</f>
        <v>O230117</v>
      </c>
      <c r="V214" s="166" t="str">
        <f>IFERROR(VLOOKUP(N214,TD!$B$50:$F$54,3,0)," ")</f>
        <v>4599</v>
      </c>
      <c r="W214" s="166">
        <f>IFERROR(VLOOKUP(N214,TD!$B$50:$F$54,4,0)," ")</f>
        <v>20240207</v>
      </c>
      <c r="X214" s="165" t="s">
        <v>174</v>
      </c>
      <c r="Y214" s="166" t="str">
        <f>IFERROR(VLOOKUP(X214,TD!$J$51:$K$64,2,0)," ")</f>
        <v>Infraestructura física, mantenimiento y dotación (Sedes construidas, mantenidas reforzadas)</v>
      </c>
      <c r="Z214" s="167" t="str">
        <f>CONCATENATE(X214,"-",Y214)</f>
        <v>08-Infraestructura física, mantenimiento y dotación (Sedes construidas, mantenidas reforzadas)</v>
      </c>
      <c r="AA214" s="165" t="s">
        <v>227</v>
      </c>
      <c r="AB214" s="166" t="str">
        <f>IFERROR(VLOOKUP(AA214,TD!$N$51:$O$66,2,0)," ")</f>
        <v>Sedes mantenidas</v>
      </c>
      <c r="AC214" s="167" t="str">
        <f>CONCATENATE(AA214,"_",AB214)</f>
        <v>016_Sedes mantenidas</v>
      </c>
      <c r="AD214" s="167" t="str">
        <f>CONCATENATE(Z214," ",AC214)</f>
        <v>08-Infraestructura física, mantenimiento y dotación (Sedes construidas, mantenidas reforzadas) 016_Sedes mantenidas</v>
      </c>
      <c r="AE214" s="166" t="str">
        <f>CONCATENATE(U214,V214,W214,X214,AA214)</f>
        <v>O23011745992024020708016</v>
      </c>
      <c r="AF214" s="166" t="str">
        <f>IFERROR(VLOOKUP(AD214,TD!$J$66:$K$89,2,0)," ")</f>
        <v>PM/0131/0108/45990160207</v>
      </c>
      <c r="AG214" s="117" t="s">
        <v>385</v>
      </c>
      <c r="AH214" s="165" t="s">
        <v>193</v>
      </c>
      <c r="AI214" s="168" t="str">
        <f>CONCATENATE(PAA[[#This Row],[Id Interno]],"-",PAA[[#This Row],[tipo de Contrato (TH talento humano - B/S bienes y/o servicios)]],"-",S214,"-",T214,"-",PAA[[#This Row],[Objeto de la contratación]])</f>
        <v>20260140-TH-8126-9--SGH - Prestar servicios profesionales en la Subdirección de Gestión Humana de la UAE Cuerpo Oficial de Bomberos de Bogotá, para apoyar el desarrollo de actividades relacionadas con la actualización de registros laborales del personal de la entidad, así como en la ejecución de las acciones asignadas al desarrollo organizacional.</v>
      </c>
    </row>
    <row r="215" spans="2:35" ht="56" customHeight="1" x14ac:dyDescent="0.35">
      <c r="B215" s="23">
        <v>20260141</v>
      </c>
      <c r="C215" s="99" t="s">
        <v>442</v>
      </c>
      <c r="D215" s="23" t="s">
        <v>105</v>
      </c>
      <c r="E215" s="23" t="s">
        <v>363</v>
      </c>
      <c r="F215" s="162" t="s">
        <v>144</v>
      </c>
      <c r="G215" s="163" t="s">
        <v>373</v>
      </c>
      <c r="H215" s="164">
        <v>10</v>
      </c>
      <c r="I215" s="164">
        <v>0</v>
      </c>
      <c r="J215" s="125">
        <v>69000000</v>
      </c>
      <c r="K215" s="88" t="s">
        <v>398</v>
      </c>
      <c r="L215" s="162" t="s">
        <v>154</v>
      </c>
      <c r="M215" s="165" t="s">
        <v>438</v>
      </c>
      <c r="N215" s="23" t="s">
        <v>197</v>
      </c>
      <c r="O215" s="147" t="s">
        <v>889</v>
      </c>
      <c r="P215" s="162" t="s">
        <v>348</v>
      </c>
      <c r="Q215" s="53">
        <v>80111600</v>
      </c>
      <c r="R215" s="165" t="s">
        <v>208</v>
      </c>
      <c r="S215" s="165" t="str">
        <f>MID(PAA[[#This Row],[Meta Proyecto de Inversión]],1,4)</f>
        <v>8126</v>
      </c>
      <c r="T215" s="165" t="str">
        <f>MID(PAA[[#This Row],[Meta Proyecto de Inversión]],6,2)</f>
        <v>9-</v>
      </c>
      <c r="U215" s="166" t="str">
        <f>IFERROR(VLOOKUP(N215,TD!$B$50:$F$54,2,0)," ")</f>
        <v>O230117</v>
      </c>
      <c r="V215" s="166" t="str">
        <f>IFERROR(VLOOKUP(N215,TD!$B$50:$F$54,3,0)," ")</f>
        <v>4599</v>
      </c>
      <c r="W215" s="166">
        <f>IFERROR(VLOOKUP(N215,TD!$B$50:$F$54,4,0)," ")</f>
        <v>20240207</v>
      </c>
      <c r="X215" s="165" t="s">
        <v>174</v>
      </c>
      <c r="Y215" s="166" t="str">
        <f>IFERROR(VLOOKUP(X215,TD!$J$51:$K$64,2,0)," ")</f>
        <v>Infraestructura física, mantenimiento y dotación (Sedes construidas, mantenidas reforzadas)</v>
      </c>
      <c r="Z215" s="167" t="str">
        <f>CONCATENATE(X215,"-",Y215)</f>
        <v>08-Infraestructura física, mantenimiento y dotación (Sedes construidas, mantenidas reforzadas)</v>
      </c>
      <c r="AA215" s="165" t="s">
        <v>227</v>
      </c>
      <c r="AB215" s="166" t="str">
        <f>IFERROR(VLOOKUP(AA215,TD!$N$51:$O$66,2,0)," ")</f>
        <v>Sedes mantenidas</v>
      </c>
      <c r="AC215" s="167" t="str">
        <f>CONCATENATE(AA215,"_",AB215)</f>
        <v>016_Sedes mantenidas</v>
      </c>
      <c r="AD215" s="167" t="str">
        <f>CONCATENATE(Z215," ",AC215)</f>
        <v>08-Infraestructura física, mantenimiento y dotación (Sedes construidas, mantenidas reforzadas) 016_Sedes mantenidas</v>
      </c>
      <c r="AE215" s="166" t="str">
        <f>CONCATENATE(U215,V215,W215,X215,AA215)</f>
        <v>O23011745992024020708016</v>
      </c>
      <c r="AF215" s="166" t="str">
        <f>IFERROR(VLOOKUP(AD215,TD!$J$66:$K$89,2,0)," ")</f>
        <v>PM/0131/0108/45990160207</v>
      </c>
      <c r="AG215" s="117" t="s">
        <v>385</v>
      </c>
      <c r="AH215" s="165" t="s">
        <v>193</v>
      </c>
      <c r="AI215" s="168" t="str">
        <f>CONCATENATE(PAA[[#This Row],[Id Interno]],"-",PAA[[#This Row],[tipo de Contrato (TH talento humano - B/S bienes y/o servicios)]],"-",S215,"-",T215,"-",PAA[[#This Row],[Objeto de la contratación]])</f>
        <v>20260141-TH-8126-9--SGH - Prestar servicios profesionales en la Subdirección de Gestión Humana de la UAE Cuerpo Oficial de Bomberos de Bogotá, para apoyar el desarrollo de actividades relacionadas con los procesos de vinculación y permanencia del personal de la entidad, así como en las acciones a cargo del desarrollo organizacional.</v>
      </c>
    </row>
    <row r="216" spans="2:35" ht="56" customHeight="1" x14ac:dyDescent="0.35">
      <c r="B216" s="23">
        <v>20260142</v>
      </c>
      <c r="C216" s="99" t="s">
        <v>443</v>
      </c>
      <c r="D216" s="23" t="s">
        <v>105</v>
      </c>
      <c r="E216" s="23" t="s">
        <v>363</v>
      </c>
      <c r="F216" s="162" t="s">
        <v>145</v>
      </c>
      <c r="G216" s="163" t="s">
        <v>373</v>
      </c>
      <c r="H216" s="164">
        <v>7</v>
      </c>
      <c r="I216" s="164">
        <v>0</v>
      </c>
      <c r="J216" s="125">
        <v>28700000</v>
      </c>
      <c r="K216" s="88" t="s">
        <v>398</v>
      </c>
      <c r="L216" s="162" t="s">
        <v>154</v>
      </c>
      <c r="M216" s="165" t="s">
        <v>438</v>
      </c>
      <c r="N216" s="23" t="s">
        <v>197</v>
      </c>
      <c r="O216" s="147" t="s">
        <v>889</v>
      </c>
      <c r="P216" s="162" t="s">
        <v>348</v>
      </c>
      <c r="Q216" s="53">
        <v>80111600</v>
      </c>
      <c r="R216" s="165" t="s">
        <v>208</v>
      </c>
      <c r="S216" s="165" t="str">
        <f>MID(PAA[[#This Row],[Meta Proyecto de Inversión]],1,4)</f>
        <v>8126</v>
      </c>
      <c r="T216" s="165" t="str">
        <f>MID(PAA[[#This Row],[Meta Proyecto de Inversión]],6,2)</f>
        <v>9-</v>
      </c>
      <c r="U216" s="166" t="str">
        <f>IFERROR(VLOOKUP(N216,TD!$B$50:$F$54,2,0)," ")</f>
        <v>O230117</v>
      </c>
      <c r="V216" s="166" t="str">
        <f>IFERROR(VLOOKUP(N216,TD!$B$50:$F$54,3,0)," ")</f>
        <v>4599</v>
      </c>
      <c r="W216" s="166">
        <f>IFERROR(VLOOKUP(N216,TD!$B$50:$F$54,4,0)," ")</f>
        <v>20240207</v>
      </c>
      <c r="X216" s="165" t="s">
        <v>174</v>
      </c>
      <c r="Y216" s="166" t="str">
        <f>IFERROR(VLOOKUP(X216,TD!$J$51:$K$64,2,0)," ")</f>
        <v>Infraestructura física, mantenimiento y dotación (Sedes construidas, mantenidas reforzadas)</v>
      </c>
      <c r="Z216" s="167" t="str">
        <f>CONCATENATE(X216,"-",Y216)</f>
        <v>08-Infraestructura física, mantenimiento y dotación (Sedes construidas, mantenidas reforzadas)</v>
      </c>
      <c r="AA216" s="165" t="s">
        <v>227</v>
      </c>
      <c r="AB216" s="166" t="str">
        <f>IFERROR(VLOOKUP(AA216,TD!$N$51:$O$66,2,0)," ")</f>
        <v>Sedes mantenidas</v>
      </c>
      <c r="AC216" s="167" t="str">
        <f>CONCATENATE(AA216,"_",AB216)</f>
        <v>016_Sedes mantenidas</v>
      </c>
      <c r="AD216" s="167" t="str">
        <f>CONCATENATE(Z216," ",AC216)</f>
        <v>08-Infraestructura física, mantenimiento y dotación (Sedes construidas, mantenidas reforzadas) 016_Sedes mantenidas</v>
      </c>
      <c r="AE216" s="166" t="str">
        <f>CONCATENATE(U216,V216,W216,X216,AA216)</f>
        <v>O23011745992024020708016</v>
      </c>
      <c r="AF216" s="166" t="str">
        <f>IFERROR(VLOOKUP(AD216,TD!$J$66:$K$89,2,0)," ")</f>
        <v>PM/0131/0108/45990160207</v>
      </c>
      <c r="AG216" s="117" t="s">
        <v>385</v>
      </c>
      <c r="AH216" s="165" t="s">
        <v>193</v>
      </c>
      <c r="AI216" s="168" t="str">
        <f>CONCATENATE(PAA[[#This Row],[Id Interno]],"-",PAA[[#This Row],[tipo de Contrato (TH talento humano - B/S bienes y/o servicios)]],"-",S216,"-",T216,"-",PAA[[#This Row],[Objeto de la contratación]])</f>
        <v>20260142-TH-8126-9--SGH - Prestar servicios de apoyo a la gestión en la Subdirección de Gestión Humana de la UAE Cuerpo Oficial de Bomberos de Bogotá, en el desarrollo del proceso de recobro de incapacidades y de los subprocesos relacionados, de conformidad con la normatividad y lineamientos institucionales vigentes.</v>
      </c>
    </row>
    <row r="217" spans="2:35" ht="84" x14ac:dyDescent="0.35">
      <c r="B217" s="23">
        <v>20260143</v>
      </c>
      <c r="C217" s="99" t="s">
        <v>444</v>
      </c>
      <c r="D217" s="23" t="s">
        <v>105</v>
      </c>
      <c r="E217" s="23" t="s">
        <v>363</v>
      </c>
      <c r="F217" s="162" t="s">
        <v>144</v>
      </c>
      <c r="G217" s="163" t="s">
        <v>373</v>
      </c>
      <c r="H217" s="164">
        <v>7</v>
      </c>
      <c r="I217" s="164">
        <v>0</v>
      </c>
      <c r="J217" s="125">
        <v>45080000</v>
      </c>
      <c r="K217" s="88" t="s">
        <v>398</v>
      </c>
      <c r="L217" s="162" t="s">
        <v>154</v>
      </c>
      <c r="M217" s="165" t="s">
        <v>438</v>
      </c>
      <c r="N217" s="23" t="s">
        <v>197</v>
      </c>
      <c r="O217" s="147" t="s">
        <v>889</v>
      </c>
      <c r="P217" s="162" t="s">
        <v>348</v>
      </c>
      <c r="Q217" s="53">
        <v>80111600</v>
      </c>
      <c r="R217" s="165" t="s">
        <v>208</v>
      </c>
      <c r="S217" s="165" t="str">
        <f>MID(PAA[[#This Row],[Meta Proyecto de Inversión]],1,4)</f>
        <v>8126</v>
      </c>
      <c r="T217" s="165" t="str">
        <f>MID(PAA[[#This Row],[Meta Proyecto de Inversión]],6,2)</f>
        <v>9-</v>
      </c>
      <c r="U217" s="166" t="str">
        <f>IFERROR(VLOOKUP(N217,TD!$B$50:$F$54,2,0)," ")</f>
        <v>O230117</v>
      </c>
      <c r="V217" s="166" t="str">
        <f>IFERROR(VLOOKUP(N217,TD!$B$50:$F$54,3,0)," ")</f>
        <v>4599</v>
      </c>
      <c r="W217" s="166">
        <f>IFERROR(VLOOKUP(N217,TD!$B$50:$F$54,4,0)," ")</f>
        <v>20240207</v>
      </c>
      <c r="X217" s="165" t="s">
        <v>174</v>
      </c>
      <c r="Y217" s="166" t="str">
        <f>IFERROR(VLOOKUP(X217,TD!$J$51:$K$64,2,0)," ")</f>
        <v>Infraestructura física, mantenimiento y dotación (Sedes construidas, mantenidas reforzadas)</v>
      </c>
      <c r="Z217" s="167" t="str">
        <f>CONCATENATE(X217,"-",Y217)</f>
        <v>08-Infraestructura física, mantenimiento y dotación (Sedes construidas, mantenidas reforzadas)</v>
      </c>
      <c r="AA217" s="165" t="s">
        <v>227</v>
      </c>
      <c r="AB217" s="166" t="str">
        <f>IFERROR(VLOOKUP(AA217,TD!$N$51:$O$66,2,0)," ")</f>
        <v>Sedes mantenidas</v>
      </c>
      <c r="AC217" s="167" t="str">
        <f>CONCATENATE(AA217,"_",AB217)</f>
        <v>016_Sedes mantenidas</v>
      </c>
      <c r="AD217" s="167" t="str">
        <f>CONCATENATE(Z217," ",AC217)</f>
        <v>08-Infraestructura física, mantenimiento y dotación (Sedes construidas, mantenidas reforzadas) 016_Sedes mantenidas</v>
      </c>
      <c r="AE217" s="166" t="str">
        <f>CONCATENATE(U217,V217,W217,X217,AA217)</f>
        <v>O23011745992024020708016</v>
      </c>
      <c r="AF217" s="166" t="str">
        <f>IFERROR(VLOOKUP(AD217,TD!$J$66:$K$89,2,0)," ")</f>
        <v>PM/0131/0108/45990160207</v>
      </c>
      <c r="AG217" s="117" t="s">
        <v>385</v>
      </c>
      <c r="AH217" s="165" t="s">
        <v>193</v>
      </c>
      <c r="AI217" s="168" t="str">
        <f>CONCATENATE(PAA[[#This Row],[Id Interno]],"-",PAA[[#This Row],[tipo de Contrato (TH talento humano - B/S bienes y/o servicios)]],"-",S217,"-",T217,"-",PAA[[#This Row],[Objeto de la contratación]])</f>
        <v>20260143-TH-8126-9--SGH - Prestar servicios profesionales en la Subdirección de Gestión Humana de la UAE Cuerpo Oficial de Bomberos de Bogotá, para apoyar la gestión del proceso de ausentismo, recobro de incapacidades y los subprocesos directamente relacionados, en cumplimiento de la normatividad y lineamientos institucionales vigentes.</v>
      </c>
    </row>
    <row r="218" spans="2:35" ht="56" customHeight="1" x14ac:dyDescent="0.35">
      <c r="B218" s="23">
        <v>20260144</v>
      </c>
      <c r="C218" s="99" t="s">
        <v>445</v>
      </c>
      <c r="D218" s="23" t="s">
        <v>105</v>
      </c>
      <c r="E218" s="23" t="s">
        <v>363</v>
      </c>
      <c r="F218" s="162" t="s">
        <v>144</v>
      </c>
      <c r="G218" s="163" t="s">
        <v>373</v>
      </c>
      <c r="H218" s="164">
        <v>11</v>
      </c>
      <c r="I218" s="164">
        <v>0</v>
      </c>
      <c r="J218" s="125">
        <v>53900000</v>
      </c>
      <c r="K218" s="88" t="s">
        <v>398</v>
      </c>
      <c r="L218" s="162" t="s">
        <v>154</v>
      </c>
      <c r="M218" s="165" t="s">
        <v>438</v>
      </c>
      <c r="N218" s="23" t="s">
        <v>197</v>
      </c>
      <c r="O218" s="147" t="s">
        <v>889</v>
      </c>
      <c r="P218" s="162" t="s">
        <v>348</v>
      </c>
      <c r="Q218" s="53">
        <v>80111600</v>
      </c>
      <c r="R218" s="165" t="s">
        <v>208</v>
      </c>
      <c r="S218" s="165" t="str">
        <f>MID(PAA[[#This Row],[Meta Proyecto de Inversión]],1,4)</f>
        <v>8126</v>
      </c>
      <c r="T218" s="165" t="str">
        <f>MID(PAA[[#This Row],[Meta Proyecto de Inversión]],6,2)</f>
        <v>9-</v>
      </c>
      <c r="U218" s="166" t="str">
        <f>IFERROR(VLOOKUP(N218,TD!$B$50:$F$54,2,0)," ")</f>
        <v>O230117</v>
      </c>
      <c r="V218" s="166" t="str">
        <f>IFERROR(VLOOKUP(N218,TD!$B$50:$F$54,3,0)," ")</f>
        <v>4599</v>
      </c>
      <c r="W218" s="166">
        <f>IFERROR(VLOOKUP(N218,TD!$B$50:$F$54,4,0)," ")</f>
        <v>20240207</v>
      </c>
      <c r="X218" s="165" t="s">
        <v>174</v>
      </c>
      <c r="Y218" s="166" t="str">
        <f>IFERROR(VLOOKUP(X218,TD!$J$51:$K$64,2,0)," ")</f>
        <v>Infraestructura física, mantenimiento y dotación (Sedes construidas, mantenidas reforzadas)</v>
      </c>
      <c r="Z218" s="167" t="str">
        <f>CONCATENATE(X218,"-",Y218)</f>
        <v>08-Infraestructura física, mantenimiento y dotación (Sedes construidas, mantenidas reforzadas)</v>
      </c>
      <c r="AA218" s="165" t="s">
        <v>227</v>
      </c>
      <c r="AB218" s="166" t="str">
        <f>IFERROR(VLOOKUP(AA218,TD!$N$51:$O$66,2,0)," ")</f>
        <v>Sedes mantenidas</v>
      </c>
      <c r="AC218" s="167" t="str">
        <f>CONCATENATE(AA218,"_",AB218)</f>
        <v>016_Sedes mantenidas</v>
      </c>
      <c r="AD218" s="167" t="str">
        <f>CONCATENATE(Z218," ",AC218)</f>
        <v>08-Infraestructura física, mantenimiento y dotación (Sedes construidas, mantenidas reforzadas) 016_Sedes mantenidas</v>
      </c>
      <c r="AE218" s="166" t="str">
        <f>CONCATENATE(U218,V218,W218,X218,AA218)</f>
        <v>O23011745992024020708016</v>
      </c>
      <c r="AF218" s="166" t="str">
        <f>IFERROR(VLOOKUP(AD218,TD!$J$66:$K$89,2,0)," ")</f>
        <v>PM/0131/0108/45990160207</v>
      </c>
      <c r="AG218" s="117" t="s">
        <v>385</v>
      </c>
      <c r="AH218" s="165" t="s">
        <v>193</v>
      </c>
      <c r="AI218" s="168" t="str">
        <f>CONCATENATE(PAA[[#This Row],[Id Interno]],"-",PAA[[#This Row],[tipo de Contrato (TH talento humano - B/S bienes y/o servicios)]],"-",S218,"-",T218,"-",PAA[[#This Row],[Objeto de la contratación]])</f>
        <v>20260144-TH-8126-9--SGH - Prestar servicios profesionales en la Subdirección de Gestión Humana de la UAE Cuerpo Oficial de Bomberos de Bogotá D.C., para apoyar la gestión relacionada con cesantías, expedición de certificaciones y situaciones administrativas de los servidores de la entidad, en cumplimiento de la normatividad y lineamientos institucionales vigentes.</v>
      </c>
    </row>
    <row r="219" spans="2:35" ht="56" customHeight="1" x14ac:dyDescent="0.35">
      <c r="B219" s="23">
        <v>20260145</v>
      </c>
      <c r="C219" s="99" t="s">
        <v>845</v>
      </c>
      <c r="D219" s="23" t="s">
        <v>105</v>
      </c>
      <c r="E219" s="23" t="s">
        <v>363</v>
      </c>
      <c r="F219" s="162" t="s">
        <v>145</v>
      </c>
      <c r="G219" s="163" t="s">
        <v>373</v>
      </c>
      <c r="H219" s="164">
        <v>8</v>
      </c>
      <c r="I219" s="164">
        <v>0</v>
      </c>
      <c r="J219" s="125">
        <v>32000000</v>
      </c>
      <c r="K219" s="88" t="s">
        <v>398</v>
      </c>
      <c r="L219" s="162" t="s">
        <v>154</v>
      </c>
      <c r="M219" s="165" t="s">
        <v>438</v>
      </c>
      <c r="N219" s="23" t="s">
        <v>197</v>
      </c>
      <c r="O219" s="147" t="s">
        <v>889</v>
      </c>
      <c r="P219" s="162" t="s">
        <v>348</v>
      </c>
      <c r="Q219" s="53">
        <v>80111600</v>
      </c>
      <c r="R219" s="165" t="s">
        <v>208</v>
      </c>
      <c r="S219" s="165" t="str">
        <f>MID(PAA[[#This Row],[Meta Proyecto de Inversión]],1,4)</f>
        <v>8126</v>
      </c>
      <c r="T219" s="165" t="str">
        <f>MID(PAA[[#This Row],[Meta Proyecto de Inversión]],6,2)</f>
        <v>9-</v>
      </c>
      <c r="U219" s="166" t="str">
        <f>IFERROR(VLOOKUP(N219,TD!$B$50:$F$54,2,0)," ")</f>
        <v>O230117</v>
      </c>
      <c r="V219" s="166" t="str">
        <f>IFERROR(VLOOKUP(N219,TD!$B$50:$F$54,3,0)," ")</f>
        <v>4599</v>
      </c>
      <c r="W219" s="166">
        <f>IFERROR(VLOOKUP(N219,TD!$B$50:$F$54,4,0)," ")</f>
        <v>20240207</v>
      </c>
      <c r="X219" s="165" t="s">
        <v>174</v>
      </c>
      <c r="Y219" s="166" t="str">
        <f>IFERROR(VLOOKUP(X219,TD!$J$51:$K$64,2,0)," ")</f>
        <v>Infraestructura física, mantenimiento y dotación (Sedes construidas, mantenidas reforzadas)</v>
      </c>
      <c r="Z219" s="167" t="str">
        <f>CONCATENATE(X219,"-",Y219)</f>
        <v>08-Infraestructura física, mantenimiento y dotación (Sedes construidas, mantenidas reforzadas)</v>
      </c>
      <c r="AA219" s="165" t="s">
        <v>227</v>
      </c>
      <c r="AB219" s="166" t="str">
        <f>IFERROR(VLOOKUP(AA219,TD!$N$51:$O$66,2,0)," ")</f>
        <v>Sedes mantenidas</v>
      </c>
      <c r="AC219" s="167" t="str">
        <f>CONCATENATE(AA219,"_",AB219)</f>
        <v>016_Sedes mantenidas</v>
      </c>
      <c r="AD219" s="167" t="str">
        <f>CONCATENATE(Z219," ",AC219)</f>
        <v>08-Infraestructura física, mantenimiento y dotación (Sedes construidas, mantenidas reforzadas) 016_Sedes mantenidas</v>
      </c>
      <c r="AE219" s="166" t="str">
        <f>CONCATENATE(U219,V219,W219,X219,AA219)</f>
        <v>O23011745992024020708016</v>
      </c>
      <c r="AF219" s="166" t="str">
        <f>IFERROR(VLOOKUP(AD219,TD!$J$66:$K$89,2,0)," ")</f>
        <v>PM/0131/0108/45990160207</v>
      </c>
      <c r="AG219" s="117" t="s">
        <v>385</v>
      </c>
      <c r="AH219" s="165" t="s">
        <v>193</v>
      </c>
      <c r="AI219" s="168" t="str">
        <f>CONCATENATE(PAA[[#This Row],[Id Interno]],"-",PAA[[#This Row],[tipo de Contrato (TH talento humano - B/S bienes y/o servicios)]],"-",S219,"-",T219,"-",PAA[[#This Row],[Objeto de la contratación]])</f>
        <v>20260145-TH-8126-9--SGH-Prestar los servicios de apoyo a la gestión en la Academia de la UAE Cuerpo Oficial de Bomberos de Bogotá D.C., brindando acompañamiento en el seguimiento de los procesos contractuales y en la atención de los requerimientos relacionados con el fortalecimiento de la formación y la capacitación institucional.</v>
      </c>
    </row>
    <row r="220" spans="2:35" ht="98" x14ac:dyDescent="0.35">
      <c r="B220" s="23">
        <v>20260146</v>
      </c>
      <c r="C220" s="99" t="s">
        <v>446</v>
      </c>
      <c r="D220" s="23" t="s">
        <v>105</v>
      </c>
      <c r="E220" s="23" t="s">
        <v>363</v>
      </c>
      <c r="F220" s="162" t="s">
        <v>144</v>
      </c>
      <c r="G220" s="163" t="s">
        <v>373</v>
      </c>
      <c r="H220" s="164">
        <v>7</v>
      </c>
      <c r="I220" s="164">
        <v>0</v>
      </c>
      <c r="J220" s="125">
        <v>40600000</v>
      </c>
      <c r="K220" s="88" t="s">
        <v>398</v>
      </c>
      <c r="L220" s="162" t="s">
        <v>154</v>
      </c>
      <c r="M220" s="165" t="s">
        <v>438</v>
      </c>
      <c r="N220" s="23" t="s">
        <v>197</v>
      </c>
      <c r="O220" s="147" t="s">
        <v>889</v>
      </c>
      <c r="P220" s="162" t="s">
        <v>348</v>
      </c>
      <c r="Q220" s="53">
        <v>80111600</v>
      </c>
      <c r="R220" s="165" t="s">
        <v>208</v>
      </c>
      <c r="S220" s="165" t="str">
        <f>MID(PAA[[#This Row],[Meta Proyecto de Inversión]],1,4)</f>
        <v>8126</v>
      </c>
      <c r="T220" s="165" t="str">
        <f>MID(PAA[[#This Row],[Meta Proyecto de Inversión]],6,2)</f>
        <v>9-</v>
      </c>
      <c r="U220" s="166" t="str">
        <f>IFERROR(VLOOKUP(N220,TD!$B$50:$F$54,2,0)," ")</f>
        <v>O230117</v>
      </c>
      <c r="V220" s="166" t="str">
        <f>IFERROR(VLOOKUP(N220,TD!$B$50:$F$54,3,0)," ")</f>
        <v>4599</v>
      </c>
      <c r="W220" s="166">
        <f>IFERROR(VLOOKUP(N220,TD!$B$50:$F$54,4,0)," ")</f>
        <v>20240207</v>
      </c>
      <c r="X220" s="165" t="s">
        <v>174</v>
      </c>
      <c r="Y220" s="166" t="str">
        <f>IFERROR(VLOOKUP(X220,TD!$J$51:$K$64,2,0)," ")</f>
        <v>Infraestructura física, mantenimiento y dotación (Sedes construidas, mantenidas reforzadas)</v>
      </c>
      <c r="Z220" s="167" t="str">
        <f>CONCATENATE(X220,"-",Y220)</f>
        <v>08-Infraestructura física, mantenimiento y dotación (Sedes construidas, mantenidas reforzadas)</v>
      </c>
      <c r="AA220" s="165" t="s">
        <v>227</v>
      </c>
      <c r="AB220" s="166" t="str">
        <f>IFERROR(VLOOKUP(AA220,TD!$N$51:$O$66,2,0)," ")</f>
        <v>Sedes mantenidas</v>
      </c>
      <c r="AC220" s="167" t="str">
        <f>CONCATENATE(AA220,"_",AB220)</f>
        <v>016_Sedes mantenidas</v>
      </c>
      <c r="AD220" s="167" t="str">
        <f>CONCATENATE(Z220," ",AC220)</f>
        <v>08-Infraestructura física, mantenimiento y dotación (Sedes construidas, mantenidas reforzadas) 016_Sedes mantenidas</v>
      </c>
      <c r="AE220" s="166" t="str">
        <f>CONCATENATE(U220,V220,W220,X220,AA220)</f>
        <v>O23011745992024020708016</v>
      </c>
      <c r="AF220" s="166" t="str">
        <f>IFERROR(VLOOKUP(AD220,TD!$J$66:$K$89,2,0)," ")</f>
        <v>PM/0131/0108/45990160207</v>
      </c>
      <c r="AG220" s="117" t="s">
        <v>385</v>
      </c>
      <c r="AH220" s="165" t="s">
        <v>193</v>
      </c>
      <c r="AI220" s="168" t="str">
        <f>CONCATENATE(PAA[[#This Row],[Id Interno]],"-",PAA[[#This Row],[tipo de Contrato (TH talento humano - B/S bienes y/o servicios)]],"-",S220,"-",T220,"-",PAA[[#This Row],[Objeto de la contratación]])</f>
        <v>20260146-TH-8126-9--SGH - Prestar servicios profesionales en la Subdirección de Gestión Humana de la UAE Cuerpo Oficial de Bomberos de Bogotá, para apoyar las actividades relacionadas con la administración de personal, en el marco de la normatividad y lineamientos institucionales vigentes.</v>
      </c>
    </row>
    <row r="221" spans="2:35" ht="56" customHeight="1" x14ac:dyDescent="0.35">
      <c r="B221" s="23">
        <v>20260147</v>
      </c>
      <c r="C221" s="99" t="s">
        <v>447</v>
      </c>
      <c r="D221" s="23" t="s">
        <v>105</v>
      </c>
      <c r="E221" s="23" t="s">
        <v>363</v>
      </c>
      <c r="F221" s="162" t="s">
        <v>144</v>
      </c>
      <c r="G221" s="163" t="s">
        <v>373</v>
      </c>
      <c r="H221" s="164">
        <v>11</v>
      </c>
      <c r="I221" s="164">
        <v>0</v>
      </c>
      <c r="J221" s="125">
        <v>67100000</v>
      </c>
      <c r="K221" s="88" t="s">
        <v>398</v>
      </c>
      <c r="L221" s="162" t="s">
        <v>154</v>
      </c>
      <c r="M221" s="165" t="s">
        <v>438</v>
      </c>
      <c r="N221" s="23" t="s">
        <v>197</v>
      </c>
      <c r="O221" s="147" t="s">
        <v>889</v>
      </c>
      <c r="P221" s="162" t="s">
        <v>348</v>
      </c>
      <c r="Q221" s="53">
        <v>80111600</v>
      </c>
      <c r="R221" s="165" t="s">
        <v>208</v>
      </c>
      <c r="S221" s="165" t="str">
        <f>MID(PAA[[#This Row],[Meta Proyecto de Inversión]],1,4)</f>
        <v>8126</v>
      </c>
      <c r="T221" s="165" t="str">
        <f>MID(PAA[[#This Row],[Meta Proyecto de Inversión]],6,2)</f>
        <v>9-</v>
      </c>
      <c r="U221" s="166" t="str">
        <f>IFERROR(VLOOKUP(N221,TD!$B$50:$F$54,2,0)," ")</f>
        <v>O230117</v>
      </c>
      <c r="V221" s="166" t="str">
        <f>IFERROR(VLOOKUP(N221,TD!$B$50:$F$54,3,0)," ")</f>
        <v>4599</v>
      </c>
      <c r="W221" s="166">
        <f>IFERROR(VLOOKUP(N221,TD!$B$50:$F$54,4,0)," ")</f>
        <v>20240207</v>
      </c>
      <c r="X221" s="165" t="s">
        <v>174</v>
      </c>
      <c r="Y221" s="166" t="str">
        <f>IFERROR(VLOOKUP(X221,TD!$J$51:$K$64,2,0)," ")</f>
        <v>Infraestructura física, mantenimiento y dotación (Sedes construidas, mantenidas reforzadas)</v>
      </c>
      <c r="Z221" s="167" t="str">
        <f>CONCATENATE(X221,"-",Y221)</f>
        <v>08-Infraestructura física, mantenimiento y dotación (Sedes construidas, mantenidas reforzadas)</v>
      </c>
      <c r="AA221" s="165" t="s">
        <v>227</v>
      </c>
      <c r="AB221" s="166" t="str">
        <f>IFERROR(VLOOKUP(AA221,TD!$N$51:$O$66,2,0)," ")</f>
        <v>Sedes mantenidas</v>
      </c>
      <c r="AC221" s="167" t="str">
        <f>CONCATENATE(AA221,"_",AB221)</f>
        <v>016_Sedes mantenidas</v>
      </c>
      <c r="AD221" s="167" t="str">
        <f>CONCATENATE(Z221," ",AC221)</f>
        <v>08-Infraestructura física, mantenimiento y dotación (Sedes construidas, mantenidas reforzadas) 016_Sedes mantenidas</v>
      </c>
      <c r="AE221" s="166" t="str">
        <f>CONCATENATE(U221,V221,W221,X221,AA221)</f>
        <v>O23011745992024020708016</v>
      </c>
      <c r="AF221" s="166" t="str">
        <f>IFERROR(VLOOKUP(AD221,TD!$J$66:$K$89,2,0)," ")</f>
        <v>PM/0131/0108/45990160207</v>
      </c>
      <c r="AG221" s="117" t="s">
        <v>385</v>
      </c>
      <c r="AH221" s="165" t="s">
        <v>193</v>
      </c>
      <c r="AI221" s="168" t="str">
        <f>CONCATENATE(PAA[[#This Row],[Id Interno]],"-",PAA[[#This Row],[tipo de Contrato (TH talento humano - B/S bienes y/o servicios)]],"-",S221,"-",T221,"-",PAA[[#This Row],[Objeto de la contratación]])</f>
        <v>20260147-TH-8126-9--SGH - Prestar servicios profesionales en la Subdirección de Gestión Humana de la UAE Cuerpo Oficial de Bomberos de Bogotá, para apoyar el proceso de liquidación de demandas y conciliaciones administrativas, así como el proceso de recobro de incapacidades, en cumplimiento de la normatividad y lineamientos institucionales vigentes.</v>
      </c>
    </row>
    <row r="222" spans="2:35" ht="56" customHeight="1" x14ac:dyDescent="0.35">
      <c r="B222" s="23">
        <v>20260148</v>
      </c>
      <c r="C222" s="99" t="s">
        <v>596</v>
      </c>
      <c r="D222" s="23" t="s">
        <v>105</v>
      </c>
      <c r="E222" s="23" t="s">
        <v>363</v>
      </c>
      <c r="F222" s="162" t="s">
        <v>145</v>
      </c>
      <c r="G222" s="163" t="s">
        <v>373</v>
      </c>
      <c r="H222" s="164">
        <v>7</v>
      </c>
      <c r="I222" s="164">
        <v>0</v>
      </c>
      <c r="J222" s="125">
        <v>28000000</v>
      </c>
      <c r="K222" s="88" t="s">
        <v>398</v>
      </c>
      <c r="L222" s="162" t="s">
        <v>154</v>
      </c>
      <c r="M222" s="165" t="s">
        <v>438</v>
      </c>
      <c r="N222" s="23" t="s">
        <v>197</v>
      </c>
      <c r="O222" s="147" t="s">
        <v>889</v>
      </c>
      <c r="P222" s="162" t="s">
        <v>348</v>
      </c>
      <c r="Q222" s="53">
        <v>80111600</v>
      </c>
      <c r="R222" s="165" t="s">
        <v>208</v>
      </c>
      <c r="S222" s="165" t="str">
        <f>MID(PAA[[#This Row],[Meta Proyecto de Inversión]],1,4)</f>
        <v>8126</v>
      </c>
      <c r="T222" s="165" t="str">
        <f>MID(PAA[[#This Row],[Meta Proyecto de Inversión]],6,2)</f>
        <v>9-</v>
      </c>
      <c r="U222" s="166" t="str">
        <f>IFERROR(VLOOKUP(N222,TD!$B$50:$F$54,2,0)," ")</f>
        <v>O230117</v>
      </c>
      <c r="V222" s="166" t="str">
        <f>IFERROR(VLOOKUP(N222,TD!$B$50:$F$54,3,0)," ")</f>
        <v>4599</v>
      </c>
      <c r="W222" s="166">
        <f>IFERROR(VLOOKUP(N222,TD!$B$50:$F$54,4,0)," ")</f>
        <v>20240207</v>
      </c>
      <c r="X222" s="165" t="s">
        <v>174</v>
      </c>
      <c r="Y222" s="166" t="str">
        <f>IFERROR(VLOOKUP(X222,TD!$J$51:$K$64,2,0)," ")</f>
        <v>Infraestructura física, mantenimiento y dotación (Sedes construidas, mantenidas reforzadas)</v>
      </c>
      <c r="Z222" s="167" t="str">
        <f>CONCATENATE(X222,"-",Y222)</f>
        <v>08-Infraestructura física, mantenimiento y dotación (Sedes construidas, mantenidas reforzadas)</v>
      </c>
      <c r="AA222" s="165" t="s">
        <v>227</v>
      </c>
      <c r="AB222" s="166" t="str">
        <f>IFERROR(VLOOKUP(AA222,TD!$N$51:$O$66,2,0)," ")</f>
        <v>Sedes mantenidas</v>
      </c>
      <c r="AC222" s="167" t="str">
        <f>CONCATENATE(AA222,"_",AB222)</f>
        <v>016_Sedes mantenidas</v>
      </c>
      <c r="AD222" s="167" t="str">
        <f>CONCATENATE(Z222," ",AC222)</f>
        <v>08-Infraestructura física, mantenimiento y dotación (Sedes construidas, mantenidas reforzadas) 016_Sedes mantenidas</v>
      </c>
      <c r="AE222" s="166" t="str">
        <f>CONCATENATE(U222,V222,W222,X222,AA222)</f>
        <v>O23011745992024020708016</v>
      </c>
      <c r="AF222" s="166" t="str">
        <f>IFERROR(VLOOKUP(AD222,TD!$J$66:$K$89,2,0)," ")</f>
        <v>PM/0131/0108/45990160207</v>
      </c>
      <c r="AG222" s="117" t="s">
        <v>385</v>
      </c>
      <c r="AH222" s="165" t="s">
        <v>193</v>
      </c>
      <c r="AI222" s="168" t="str">
        <f>CONCATENATE(PAA[[#This Row],[Id Interno]],"-",PAA[[#This Row],[tipo de Contrato (TH talento humano - B/S bienes y/o servicios)]],"-",S222,"-",T222,"-",PAA[[#This Row],[Objeto de la contratación]])</f>
        <v>20260148-TH-8126-9--SGH - Prestar servicios de apoyo a la gestión en la Subdirección de Gestión Humana de la UAE Cuerpo Oficial de Bomberos de Bogotá, para apoyar en la ejecución y consolidación del Sistema de Gestión de Seguridad y Salud en el Trabajo (SG-SST), en la línea de seguridad e higiene industrial,  conforme a la normatividad vigente y los lineamientos institucionales.</v>
      </c>
    </row>
    <row r="223" spans="2:35" ht="98" x14ac:dyDescent="0.35">
      <c r="B223" s="23">
        <v>20260149</v>
      </c>
      <c r="C223" s="99" t="s">
        <v>448</v>
      </c>
      <c r="D223" s="23" t="s">
        <v>105</v>
      </c>
      <c r="E223" s="23" t="s">
        <v>363</v>
      </c>
      <c r="F223" s="162" t="s">
        <v>144</v>
      </c>
      <c r="G223" s="163" t="s">
        <v>373</v>
      </c>
      <c r="H223" s="164">
        <v>7</v>
      </c>
      <c r="I223" s="164">
        <v>0</v>
      </c>
      <c r="J223" s="125">
        <v>42000000</v>
      </c>
      <c r="K223" s="88" t="s">
        <v>398</v>
      </c>
      <c r="L223" s="162" t="s">
        <v>154</v>
      </c>
      <c r="M223" s="165" t="s">
        <v>438</v>
      </c>
      <c r="N223" s="23" t="s">
        <v>197</v>
      </c>
      <c r="O223" s="147" t="s">
        <v>889</v>
      </c>
      <c r="P223" s="162" t="s">
        <v>348</v>
      </c>
      <c r="Q223" s="53">
        <v>80111600</v>
      </c>
      <c r="R223" s="165" t="s">
        <v>208</v>
      </c>
      <c r="S223" s="165" t="str">
        <f>MID(PAA[[#This Row],[Meta Proyecto de Inversión]],1,4)</f>
        <v>8126</v>
      </c>
      <c r="T223" s="165" t="str">
        <f>MID(PAA[[#This Row],[Meta Proyecto de Inversión]],6,2)</f>
        <v>9-</v>
      </c>
      <c r="U223" s="166" t="str">
        <f>IFERROR(VLOOKUP(N223,TD!$B$50:$F$54,2,0)," ")</f>
        <v>O230117</v>
      </c>
      <c r="V223" s="166" t="str">
        <f>IFERROR(VLOOKUP(N223,TD!$B$50:$F$54,3,0)," ")</f>
        <v>4599</v>
      </c>
      <c r="W223" s="166">
        <f>IFERROR(VLOOKUP(N223,TD!$B$50:$F$54,4,0)," ")</f>
        <v>20240207</v>
      </c>
      <c r="X223" s="165" t="s">
        <v>174</v>
      </c>
      <c r="Y223" s="166" t="str">
        <f>IFERROR(VLOOKUP(X223,TD!$J$51:$K$64,2,0)," ")</f>
        <v>Infraestructura física, mantenimiento y dotación (Sedes construidas, mantenidas reforzadas)</v>
      </c>
      <c r="Z223" s="167" t="str">
        <f>CONCATENATE(X223,"-",Y223)</f>
        <v>08-Infraestructura física, mantenimiento y dotación (Sedes construidas, mantenidas reforzadas)</v>
      </c>
      <c r="AA223" s="165" t="s">
        <v>227</v>
      </c>
      <c r="AB223" s="166" t="str">
        <f>IFERROR(VLOOKUP(AA223,TD!$N$51:$O$66,2,0)," ")</f>
        <v>Sedes mantenidas</v>
      </c>
      <c r="AC223" s="167" t="str">
        <f>CONCATENATE(AA223,"_",AB223)</f>
        <v>016_Sedes mantenidas</v>
      </c>
      <c r="AD223" s="167" t="str">
        <f>CONCATENATE(Z223," ",AC223)</f>
        <v>08-Infraestructura física, mantenimiento y dotación (Sedes construidas, mantenidas reforzadas) 016_Sedes mantenidas</v>
      </c>
      <c r="AE223" s="166" t="str">
        <f>CONCATENATE(U223,V223,W223,X223,AA223)</f>
        <v>O23011745992024020708016</v>
      </c>
      <c r="AF223" s="166" t="str">
        <f>IFERROR(VLOOKUP(AD223,TD!$J$66:$K$89,2,0)," ")</f>
        <v>PM/0131/0108/45990160207</v>
      </c>
      <c r="AG223" s="117" t="s">
        <v>385</v>
      </c>
      <c r="AH223" s="165" t="s">
        <v>193</v>
      </c>
      <c r="AI223" s="168" t="str">
        <f>CONCATENATE(PAA[[#This Row],[Id Interno]],"-",PAA[[#This Row],[tipo de Contrato (TH talento humano - B/S bienes y/o servicios)]],"-",S223,"-",T223,"-",PAA[[#This Row],[Objeto de la contratación]])</f>
        <v>20260149-TH-8126-9--SGH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v>
      </c>
    </row>
    <row r="224" spans="2:35" ht="84" customHeight="1" x14ac:dyDescent="0.35">
      <c r="B224" s="23">
        <v>20260150</v>
      </c>
      <c r="C224" s="99" t="s">
        <v>448</v>
      </c>
      <c r="D224" s="23" t="s">
        <v>105</v>
      </c>
      <c r="E224" s="23" t="s">
        <v>363</v>
      </c>
      <c r="F224" s="162" t="s">
        <v>144</v>
      </c>
      <c r="G224" s="163" t="s">
        <v>373</v>
      </c>
      <c r="H224" s="164">
        <v>7</v>
      </c>
      <c r="I224" s="164">
        <v>0</v>
      </c>
      <c r="J224" s="125">
        <v>42000000</v>
      </c>
      <c r="K224" s="88" t="s">
        <v>398</v>
      </c>
      <c r="L224" s="162" t="s">
        <v>154</v>
      </c>
      <c r="M224" s="165" t="s">
        <v>438</v>
      </c>
      <c r="N224" s="23" t="s">
        <v>197</v>
      </c>
      <c r="O224" s="147" t="s">
        <v>889</v>
      </c>
      <c r="P224" s="162" t="s">
        <v>348</v>
      </c>
      <c r="Q224" s="53">
        <v>80111600</v>
      </c>
      <c r="R224" s="165" t="s">
        <v>208</v>
      </c>
      <c r="S224" s="165" t="str">
        <f>MID(PAA[[#This Row],[Meta Proyecto de Inversión]],1,4)</f>
        <v>8126</v>
      </c>
      <c r="T224" s="165" t="str">
        <f>MID(PAA[[#This Row],[Meta Proyecto de Inversión]],6,2)</f>
        <v>9-</v>
      </c>
      <c r="U224" s="166" t="str">
        <f>IFERROR(VLOOKUP(N224,TD!$B$50:$F$54,2,0)," ")</f>
        <v>O230117</v>
      </c>
      <c r="V224" s="166" t="str">
        <f>IFERROR(VLOOKUP(N224,TD!$B$50:$F$54,3,0)," ")</f>
        <v>4599</v>
      </c>
      <c r="W224" s="166">
        <f>IFERROR(VLOOKUP(N224,TD!$B$50:$F$54,4,0)," ")</f>
        <v>20240207</v>
      </c>
      <c r="X224" s="165" t="s">
        <v>174</v>
      </c>
      <c r="Y224" s="166" t="str">
        <f>IFERROR(VLOOKUP(X224,TD!$J$51:$K$64,2,0)," ")</f>
        <v>Infraestructura física, mantenimiento y dotación (Sedes construidas, mantenidas reforzadas)</v>
      </c>
      <c r="Z224" s="167" t="str">
        <f>CONCATENATE(X224,"-",Y224)</f>
        <v>08-Infraestructura física, mantenimiento y dotación (Sedes construidas, mantenidas reforzadas)</v>
      </c>
      <c r="AA224" s="165" t="s">
        <v>227</v>
      </c>
      <c r="AB224" s="166" t="str">
        <f>IFERROR(VLOOKUP(AA224,TD!$N$51:$O$66,2,0)," ")</f>
        <v>Sedes mantenidas</v>
      </c>
      <c r="AC224" s="167" t="str">
        <f>CONCATENATE(AA224,"_",AB224)</f>
        <v>016_Sedes mantenidas</v>
      </c>
      <c r="AD224" s="167" t="str">
        <f>CONCATENATE(Z224," ",AC224)</f>
        <v>08-Infraestructura física, mantenimiento y dotación (Sedes construidas, mantenidas reforzadas) 016_Sedes mantenidas</v>
      </c>
      <c r="AE224" s="166" t="str">
        <f>CONCATENATE(U224,V224,W224,X224,AA224)</f>
        <v>O23011745992024020708016</v>
      </c>
      <c r="AF224" s="166" t="str">
        <f>IFERROR(VLOOKUP(AD224,TD!$J$66:$K$89,2,0)," ")</f>
        <v>PM/0131/0108/45990160207</v>
      </c>
      <c r="AG224" s="117" t="s">
        <v>385</v>
      </c>
      <c r="AH224" s="165" t="s">
        <v>193</v>
      </c>
      <c r="AI224" s="168" t="str">
        <f>CONCATENATE(PAA[[#This Row],[Id Interno]],"-",PAA[[#This Row],[tipo de Contrato (TH talento humano - B/S bienes y/o servicios)]],"-",S224,"-",T224,"-",PAA[[#This Row],[Objeto de la contratación]])</f>
        <v>20260150-TH-8126-9--SGH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v>
      </c>
    </row>
    <row r="225" spans="2:35" ht="84" customHeight="1" x14ac:dyDescent="0.35">
      <c r="B225" s="23">
        <v>20260151</v>
      </c>
      <c r="C225" s="99" t="s">
        <v>448</v>
      </c>
      <c r="D225" s="23" t="s">
        <v>105</v>
      </c>
      <c r="E225" s="23" t="s">
        <v>363</v>
      </c>
      <c r="F225" s="162" t="s">
        <v>144</v>
      </c>
      <c r="G225" s="163" t="s">
        <v>373</v>
      </c>
      <c r="H225" s="164">
        <v>7</v>
      </c>
      <c r="I225" s="164">
        <v>0</v>
      </c>
      <c r="J225" s="125">
        <v>42000000</v>
      </c>
      <c r="K225" s="88" t="s">
        <v>398</v>
      </c>
      <c r="L225" s="162" t="s">
        <v>154</v>
      </c>
      <c r="M225" s="165" t="s">
        <v>438</v>
      </c>
      <c r="N225" s="23" t="s">
        <v>197</v>
      </c>
      <c r="O225" s="147" t="s">
        <v>889</v>
      </c>
      <c r="P225" s="162" t="s">
        <v>348</v>
      </c>
      <c r="Q225" s="53">
        <v>80111600</v>
      </c>
      <c r="R225" s="165" t="s">
        <v>208</v>
      </c>
      <c r="S225" s="165" t="str">
        <f>MID(PAA[[#This Row],[Meta Proyecto de Inversión]],1,4)</f>
        <v>8126</v>
      </c>
      <c r="T225" s="165" t="str">
        <f>MID(PAA[[#This Row],[Meta Proyecto de Inversión]],6,2)</f>
        <v>9-</v>
      </c>
      <c r="U225" s="166" t="str">
        <f>IFERROR(VLOOKUP(N225,TD!$B$50:$F$54,2,0)," ")</f>
        <v>O230117</v>
      </c>
      <c r="V225" s="166" t="str">
        <f>IFERROR(VLOOKUP(N225,TD!$B$50:$F$54,3,0)," ")</f>
        <v>4599</v>
      </c>
      <c r="W225" s="166">
        <f>IFERROR(VLOOKUP(N225,TD!$B$50:$F$54,4,0)," ")</f>
        <v>20240207</v>
      </c>
      <c r="X225" s="165" t="s">
        <v>174</v>
      </c>
      <c r="Y225" s="166" t="str">
        <f>IFERROR(VLOOKUP(X225,TD!$J$51:$K$64,2,0)," ")</f>
        <v>Infraestructura física, mantenimiento y dotación (Sedes construidas, mantenidas reforzadas)</v>
      </c>
      <c r="Z225" s="167" t="str">
        <f>CONCATENATE(X225,"-",Y225)</f>
        <v>08-Infraestructura física, mantenimiento y dotación (Sedes construidas, mantenidas reforzadas)</v>
      </c>
      <c r="AA225" s="165" t="s">
        <v>227</v>
      </c>
      <c r="AB225" s="166" t="str">
        <f>IFERROR(VLOOKUP(AA225,TD!$N$51:$O$66,2,0)," ")</f>
        <v>Sedes mantenidas</v>
      </c>
      <c r="AC225" s="167" t="str">
        <f>CONCATENATE(AA225,"_",AB225)</f>
        <v>016_Sedes mantenidas</v>
      </c>
      <c r="AD225" s="167" t="str">
        <f>CONCATENATE(Z225," ",AC225)</f>
        <v>08-Infraestructura física, mantenimiento y dotación (Sedes construidas, mantenidas reforzadas) 016_Sedes mantenidas</v>
      </c>
      <c r="AE225" s="166" t="str">
        <f>CONCATENATE(U225,V225,W225,X225,AA225)</f>
        <v>O23011745992024020708016</v>
      </c>
      <c r="AF225" s="166" t="str">
        <f>IFERROR(VLOOKUP(AD225,TD!$J$66:$K$89,2,0)," ")</f>
        <v>PM/0131/0108/45990160207</v>
      </c>
      <c r="AG225" s="117" t="s">
        <v>385</v>
      </c>
      <c r="AH225" s="165" t="s">
        <v>193</v>
      </c>
      <c r="AI225" s="168" t="str">
        <f>CONCATENATE(PAA[[#This Row],[Id Interno]],"-",PAA[[#This Row],[tipo de Contrato (TH talento humano - B/S bienes y/o servicios)]],"-",S225,"-",T225,"-",PAA[[#This Row],[Objeto de la contratación]])</f>
        <v>20260151-TH-8126-9--SGH - Prestar servicios profesionales en la Subdirección de Gestión Humana de la UAE Cuerpo Oficial de Bomberos de Bogotá, para apoyar la implementación y seguimiento del programa de vigilancia epidemiológica al riesgo psicosocial, así como el desarrollo de actividades en materia de seguridad y salud en el trabajo, conforme a la normatividad y lineamientos institucionales vigentes</v>
      </c>
    </row>
    <row r="226" spans="2:35" ht="84" x14ac:dyDescent="0.35">
      <c r="B226" s="23">
        <v>20260152</v>
      </c>
      <c r="C226" s="99" t="s">
        <v>449</v>
      </c>
      <c r="D226" s="23" t="s">
        <v>105</v>
      </c>
      <c r="E226" s="23" t="s">
        <v>363</v>
      </c>
      <c r="F226" s="162" t="s">
        <v>144</v>
      </c>
      <c r="G226" s="163" t="s">
        <v>373</v>
      </c>
      <c r="H226" s="164">
        <v>7</v>
      </c>
      <c r="I226" s="164">
        <v>0</v>
      </c>
      <c r="J226" s="125">
        <v>34300000</v>
      </c>
      <c r="K226" s="88" t="s">
        <v>398</v>
      </c>
      <c r="L226" s="162" t="s">
        <v>154</v>
      </c>
      <c r="M226" s="165" t="s">
        <v>438</v>
      </c>
      <c r="N226" s="23" t="s">
        <v>197</v>
      </c>
      <c r="O226" s="147" t="s">
        <v>889</v>
      </c>
      <c r="P226" s="162" t="s">
        <v>348</v>
      </c>
      <c r="Q226" s="53">
        <v>80111600</v>
      </c>
      <c r="R226" s="165" t="s">
        <v>208</v>
      </c>
      <c r="S226" s="165" t="str">
        <f>MID(PAA[[#This Row],[Meta Proyecto de Inversión]],1,4)</f>
        <v>8126</v>
      </c>
      <c r="T226" s="165" t="str">
        <f>MID(PAA[[#This Row],[Meta Proyecto de Inversión]],6,2)</f>
        <v>9-</v>
      </c>
      <c r="U226" s="166" t="str">
        <f>IFERROR(VLOOKUP(N226,TD!$B$50:$F$54,2,0)," ")</f>
        <v>O230117</v>
      </c>
      <c r="V226" s="166" t="str">
        <f>IFERROR(VLOOKUP(N226,TD!$B$50:$F$54,3,0)," ")</f>
        <v>4599</v>
      </c>
      <c r="W226" s="166">
        <f>IFERROR(VLOOKUP(N226,TD!$B$50:$F$54,4,0)," ")</f>
        <v>20240207</v>
      </c>
      <c r="X226" s="165" t="s">
        <v>174</v>
      </c>
      <c r="Y226" s="166" t="str">
        <f>IFERROR(VLOOKUP(X226,TD!$J$51:$K$64,2,0)," ")</f>
        <v>Infraestructura física, mantenimiento y dotación (Sedes construidas, mantenidas reforzadas)</v>
      </c>
      <c r="Z226" s="167" t="str">
        <f>CONCATENATE(X226,"-",Y226)</f>
        <v>08-Infraestructura física, mantenimiento y dotación (Sedes construidas, mantenidas reforzadas)</v>
      </c>
      <c r="AA226" s="165" t="s">
        <v>227</v>
      </c>
      <c r="AB226" s="166" t="str">
        <f>IFERROR(VLOOKUP(AA226,TD!$N$51:$O$66,2,0)," ")</f>
        <v>Sedes mantenidas</v>
      </c>
      <c r="AC226" s="167" t="str">
        <f>CONCATENATE(AA226,"_",AB226)</f>
        <v>016_Sedes mantenidas</v>
      </c>
      <c r="AD226" s="167" t="str">
        <f>CONCATENATE(Z226," ",AC226)</f>
        <v>08-Infraestructura física, mantenimiento y dotación (Sedes construidas, mantenidas reforzadas) 016_Sedes mantenidas</v>
      </c>
      <c r="AE226" s="166" t="str">
        <f>CONCATENATE(U226,V226,W226,X226,AA226)</f>
        <v>O23011745992024020708016</v>
      </c>
      <c r="AF226" s="166" t="str">
        <f>IFERROR(VLOOKUP(AD226,TD!$J$66:$K$89,2,0)," ")</f>
        <v>PM/0131/0108/45990160207</v>
      </c>
      <c r="AG226" s="117" t="s">
        <v>385</v>
      </c>
      <c r="AH226" s="165" t="s">
        <v>193</v>
      </c>
      <c r="AI226" s="168" t="str">
        <f>CONCATENATE(PAA[[#This Row],[Id Interno]],"-",PAA[[#This Row],[tipo de Contrato (TH talento humano - B/S bienes y/o servicios)]],"-",S226,"-",T226,"-",PAA[[#This Row],[Objeto de la contratación]])</f>
        <v>20260152-TH-8126-9--SGH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establecidos.</v>
      </c>
    </row>
    <row r="227" spans="2:35" ht="84" customHeight="1" x14ac:dyDescent="0.35">
      <c r="B227" s="23">
        <v>20260153</v>
      </c>
      <c r="C227" s="99" t="s">
        <v>450</v>
      </c>
      <c r="D227" s="23" t="s">
        <v>105</v>
      </c>
      <c r="E227" s="23" t="s">
        <v>363</v>
      </c>
      <c r="F227" s="162" t="s">
        <v>144</v>
      </c>
      <c r="G227" s="163" t="s">
        <v>373</v>
      </c>
      <c r="H227" s="164">
        <v>7</v>
      </c>
      <c r="I227" s="164">
        <v>0</v>
      </c>
      <c r="J227" s="125">
        <v>36400000</v>
      </c>
      <c r="K227" s="88" t="s">
        <v>398</v>
      </c>
      <c r="L227" s="162" t="s">
        <v>154</v>
      </c>
      <c r="M227" s="165" t="s">
        <v>438</v>
      </c>
      <c r="N227" s="23" t="s">
        <v>197</v>
      </c>
      <c r="O227" s="147" t="s">
        <v>889</v>
      </c>
      <c r="P227" s="162" t="s">
        <v>348</v>
      </c>
      <c r="Q227" s="53">
        <v>80111600</v>
      </c>
      <c r="R227" s="165" t="s">
        <v>208</v>
      </c>
      <c r="S227" s="165" t="str">
        <f>MID(PAA[[#This Row],[Meta Proyecto de Inversión]],1,4)</f>
        <v>8126</v>
      </c>
      <c r="T227" s="165" t="str">
        <f>MID(PAA[[#This Row],[Meta Proyecto de Inversión]],6,2)</f>
        <v>9-</v>
      </c>
      <c r="U227" s="166" t="str">
        <f>IFERROR(VLOOKUP(N227,TD!$B$50:$F$54,2,0)," ")</f>
        <v>O230117</v>
      </c>
      <c r="V227" s="166" t="str">
        <f>IFERROR(VLOOKUP(N227,TD!$B$50:$F$54,3,0)," ")</f>
        <v>4599</v>
      </c>
      <c r="W227" s="166">
        <f>IFERROR(VLOOKUP(N227,TD!$B$50:$F$54,4,0)," ")</f>
        <v>20240207</v>
      </c>
      <c r="X227" s="165" t="s">
        <v>174</v>
      </c>
      <c r="Y227" s="166" t="str">
        <f>IFERROR(VLOOKUP(X227,TD!$J$51:$K$64,2,0)," ")</f>
        <v>Infraestructura física, mantenimiento y dotación (Sedes construidas, mantenidas reforzadas)</v>
      </c>
      <c r="Z227" s="167" t="str">
        <f>CONCATENATE(X227,"-",Y227)</f>
        <v>08-Infraestructura física, mantenimiento y dotación (Sedes construidas, mantenidas reforzadas)</v>
      </c>
      <c r="AA227" s="170" t="s">
        <v>227</v>
      </c>
      <c r="AB227" s="166" t="str">
        <f>IFERROR(VLOOKUP(AA227,TD!$N$51:$O$66,2,0)," ")</f>
        <v>Sedes mantenidas</v>
      </c>
      <c r="AC227" s="167" t="str">
        <f>CONCATENATE(AA227,"_",AB227)</f>
        <v>016_Sedes mantenidas</v>
      </c>
      <c r="AD227" s="167" t="str">
        <f>CONCATENATE(Z227," ",AC227)</f>
        <v>08-Infraestructura física, mantenimiento y dotación (Sedes construidas, mantenidas reforzadas) 016_Sedes mantenidas</v>
      </c>
      <c r="AE227" s="166" t="str">
        <f>CONCATENATE(U227,V227,W227,X227,AA227)</f>
        <v>O23011745992024020708016</v>
      </c>
      <c r="AF227" s="166" t="str">
        <f>IFERROR(VLOOKUP(AD227,TD!$J$66:$K$89,2,0)," ")</f>
        <v>PM/0131/0108/45990160207</v>
      </c>
      <c r="AG227" s="117" t="s">
        <v>385</v>
      </c>
      <c r="AH227" s="165" t="s">
        <v>193</v>
      </c>
      <c r="AI227" s="168" t="str">
        <f>CONCATENATE(PAA[[#This Row],[Id Interno]],"-",PAA[[#This Row],[tipo de Contrato (TH talento humano - B/S bienes y/o servicios)]],"-",S227,"-",T227,"-",PAA[[#This Row],[Objeto de la contratación]])</f>
        <v>20260153-TH-8126-9--SGH -  Prestar servicios profesionales a la Subdirección de Gestión Humana de la UAE Cuerpo Oficial de Bomberos de Bogotá, para el apoyo en el cumplimiento de las actividades del Sistema de Gestión de Seguridad y Salud en el Trabajo (SG-SST) de la entidad, en la línea de seguridad e higiene industrial, mediante la actualización y ejecución de la documentación y procedimientos, conforme a la normatividad vigente.</v>
      </c>
    </row>
    <row r="228" spans="2:35" ht="84" customHeight="1" x14ac:dyDescent="0.35">
      <c r="B228" s="23">
        <v>20260154</v>
      </c>
      <c r="C228" s="99" t="s">
        <v>451</v>
      </c>
      <c r="D228" s="23" t="s">
        <v>105</v>
      </c>
      <c r="E228" s="23" t="s">
        <v>363</v>
      </c>
      <c r="F228" s="162" t="s">
        <v>144</v>
      </c>
      <c r="G228" s="163" t="s">
        <v>373</v>
      </c>
      <c r="H228" s="164">
        <v>11</v>
      </c>
      <c r="I228" s="164">
        <v>0</v>
      </c>
      <c r="J228" s="125">
        <v>77000000</v>
      </c>
      <c r="K228" s="88" t="s">
        <v>398</v>
      </c>
      <c r="L228" s="162" t="s">
        <v>154</v>
      </c>
      <c r="M228" s="165" t="s">
        <v>438</v>
      </c>
      <c r="N228" s="23" t="s">
        <v>197</v>
      </c>
      <c r="O228" s="147" t="s">
        <v>889</v>
      </c>
      <c r="P228" s="162" t="s">
        <v>348</v>
      </c>
      <c r="Q228" s="53">
        <v>80111600</v>
      </c>
      <c r="R228" s="165" t="s">
        <v>208</v>
      </c>
      <c r="S228" s="165" t="str">
        <f>MID(PAA[[#This Row],[Meta Proyecto de Inversión]],1,4)</f>
        <v>8126</v>
      </c>
      <c r="T228" s="165" t="str">
        <f>MID(PAA[[#This Row],[Meta Proyecto de Inversión]],6,2)</f>
        <v>9-</v>
      </c>
      <c r="U228" s="166" t="str">
        <f>IFERROR(VLOOKUP(N228,TD!$B$50:$F$54,2,0)," ")</f>
        <v>O230117</v>
      </c>
      <c r="V228" s="166" t="str">
        <f>IFERROR(VLOOKUP(N228,TD!$B$50:$F$54,3,0)," ")</f>
        <v>4599</v>
      </c>
      <c r="W228" s="166">
        <f>IFERROR(VLOOKUP(N228,TD!$B$50:$F$54,4,0)," ")</f>
        <v>20240207</v>
      </c>
      <c r="X228" s="165" t="s">
        <v>174</v>
      </c>
      <c r="Y228" s="166" t="str">
        <f>IFERROR(VLOOKUP(X228,TD!$J$51:$K$64,2,0)," ")</f>
        <v>Infraestructura física, mantenimiento y dotación (Sedes construidas, mantenidas reforzadas)</v>
      </c>
      <c r="Z228" s="167" t="str">
        <f>CONCATENATE(X228,"-",Y228)</f>
        <v>08-Infraestructura física, mantenimiento y dotación (Sedes construidas, mantenidas reforzadas)</v>
      </c>
      <c r="AA228" s="170" t="s">
        <v>227</v>
      </c>
      <c r="AB228" s="166" t="str">
        <f>IFERROR(VLOOKUP(AA228,TD!$N$51:$O$66,2,0)," ")</f>
        <v>Sedes mantenidas</v>
      </c>
      <c r="AC228" s="167" t="str">
        <f>CONCATENATE(AA228,"_",AB228)</f>
        <v>016_Sedes mantenidas</v>
      </c>
      <c r="AD228" s="167" t="str">
        <f>CONCATENATE(Z228," ",AC228)</f>
        <v>08-Infraestructura física, mantenimiento y dotación (Sedes construidas, mantenidas reforzadas) 016_Sedes mantenidas</v>
      </c>
      <c r="AE228" s="166" t="str">
        <f>CONCATENATE(U228,V228,W228,X228,AA228)</f>
        <v>O23011745992024020708016</v>
      </c>
      <c r="AF228" s="166" t="str">
        <f>IFERROR(VLOOKUP(AD228,TD!$J$66:$K$89,2,0)," ")</f>
        <v>PM/0131/0108/45990160207</v>
      </c>
      <c r="AG228" s="117" t="s">
        <v>385</v>
      </c>
      <c r="AH228" s="165" t="s">
        <v>193</v>
      </c>
      <c r="AI228" s="168" t="str">
        <f>CONCATENATE(PAA[[#This Row],[Id Interno]],"-",PAA[[#This Row],[tipo de Contrato (TH talento humano - B/S bienes y/o servicios)]],"-",S228,"-",T228,"-",PAA[[#This Row],[Objeto de la contratación]])</f>
        <v>20260154-TH-8126-9--SGH - Prestar servicios profesionales en la Subdirección de Gestión Humana de la UAE Cuerpo Oficial de Bomberos de Bogotá, en el apoyo en la consolidación, ejecución, administración, seguimiento y evaluación del Sistema de Gestión de Seguridad y Salud en el Trabajo (SG-SST),  en la línea de seguridad e higiene industrial, conforme a la normatividad vigente y los lineamientos institucionales.</v>
      </c>
    </row>
    <row r="229" spans="2:35" ht="98" x14ac:dyDescent="0.35">
      <c r="B229" s="23">
        <v>20260155</v>
      </c>
      <c r="C229" s="99" t="s">
        <v>452</v>
      </c>
      <c r="D229" s="23" t="s">
        <v>105</v>
      </c>
      <c r="E229" s="23" t="s">
        <v>363</v>
      </c>
      <c r="F229" s="162" t="s">
        <v>144</v>
      </c>
      <c r="G229" s="163" t="s">
        <v>373</v>
      </c>
      <c r="H229" s="164">
        <v>10</v>
      </c>
      <c r="I229" s="164">
        <v>0</v>
      </c>
      <c r="J229" s="125">
        <v>64000000</v>
      </c>
      <c r="K229" s="88" t="s">
        <v>398</v>
      </c>
      <c r="L229" s="162" t="s">
        <v>154</v>
      </c>
      <c r="M229" s="165" t="s">
        <v>438</v>
      </c>
      <c r="N229" s="23" t="s">
        <v>197</v>
      </c>
      <c r="O229" s="147" t="s">
        <v>889</v>
      </c>
      <c r="P229" s="162" t="s">
        <v>348</v>
      </c>
      <c r="Q229" s="53">
        <v>80111600</v>
      </c>
      <c r="R229" s="165" t="s">
        <v>208</v>
      </c>
      <c r="S229" s="165" t="str">
        <f>MID(PAA[[#This Row],[Meta Proyecto de Inversión]],1,4)</f>
        <v>8126</v>
      </c>
      <c r="T229" s="165" t="str">
        <f>MID(PAA[[#This Row],[Meta Proyecto de Inversión]],6,2)</f>
        <v>9-</v>
      </c>
      <c r="U229" s="166" t="str">
        <f>IFERROR(VLOOKUP(N229,TD!$B$50:$F$54,2,0)," ")</f>
        <v>O230117</v>
      </c>
      <c r="V229" s="166" t="str">
        <f>IFERROR(VLOOKUP(N229,TD!$B$50:$F$54,3,0)," ")</f>
        <v>4599</v>
      </c>
      <c r="W229" s="166">
        <f>IFERROR(VLOOKUP(N229,TD!$B$50:$F$54,4,0)," ")</f>
        <v>20240207</v>
      </c>
      <c r="X229" s="165" t="s">
        <v>174</v>
      </c>
      <c r="Y229" s="166" t="str">
        <f>IFERROR(VLOOKUP(X229,TD!$J$51:$K$64,2,0)," ")</f>
        <v>Infraestructura física, mantenimiento y dotación (Sedes construidas, mantenidas reforzadas)</v>
      </c>
      <c r="Z229" s="167" t="str">
        <f>CONCATENATE(X229,"-",Y229)</f>
        <v>08-Infraestructura física, mantenimiento y dotación (Sedes construidas, mantenidas reforzadas)</v>
      </c>
      <c r="AA229" s="170" t="s">
        <v>227</v>
      </c>
      <c r="AB229" s="166" t="str">
        <f>IFERROR(VLOOKUP(AA229,TD!$N$51:$O$66,2,0)," ")</f>
        <v>Sedes mantenidas</v>
      </c>
      <c r="AC229" s="167" t="str">
        <f>CONCATENATE(AA229,"_",AB229)</f>
        <v>016_Sedes mantenidas</v>
      </c>
      <c r="AD229" s="167" t="str">
        <f>CONCATENATE(Z229," ",AC229)</f>
        <v>08-Infraestructura física, mantenimiento y dotación (Sedes construidas, mantenidas reforzadas) 016_Sedes mantenidas</v>
      </c>
      <c r="AE229" s="166" t="str">
        <f>CONCATENATE(U229,V229,W229,X229,AA229)</f>
        <v>O23011745992024020708016</v>
      </c>
      <c r="AF229" s="166" t="str">
        <f>IFERROR(VLOOKUP(AD229,TD!$J$66:$K$89,2,0)," ")</f>
        <v>PM/0131/0108/45990160207</v>
      </c>
      <c r="AG229" s="117" t="s">
        <v>385</v>
      </c>
      <c r="AH229" s="165" t="s">
        <v>193</v>
      </c>
      <c r="AI229" s="168" t="str">
        <f>CONCATENATE(PAA[[#This Row],[Id Interno]],"-",PAA[[#This Row],[tipo de Contrato (TH talento humano - B/S bienes y/o servicios)]],"-",S229,"-",T229,"-",PAA[[#This Row],[Objeto de la contratación]])</f>
        <v>20260155-TH-8126-9--SGH -  Prestar servicios profesionales a la Subdirección de Gestión Humana de la UAE Cuerpo Oficial de Bomberos de Bogotá, para el apoyo en el cumplimiento de las actividades del Sistema de Gestión de Seguridad y Salud en el Trabajo (SG-SST) de la entidad, en la línea de medicina preventiva, mediante la construcción, ejecución, seguimiento y evaluación de los diferentes programas, de conformidad con la normatividad vigente y los lineamientos institucionales.</v>
      </c>
    </row>
    <row r="230" spans="2:35" ht="98" x14ac:dyDescent="0.35">
      <c r="B230" s="23">
        <v>20260156</v>
      </c>
      <c r="C230" s="99" t="s">
        <v>453</v>
      </c>
      <c r="D230" s="23" t="s">
        <v>105</v>
      </c>
      <c r="E230" s="23" t="s">
        <v>363</v>
      </c>
      <c r="F230" s="162" t="s">
        <v>144</v>
      </c>
      <c r="G230" s="163" t="s">
        <v>373</v>
      </c>
      <c r="H230" s="164">
        <v>11</v>
      </c>
      <c r="I230" s="164">
        <v>0</v>
      </c>
      <c r="J230" s="125">
        <v>77000000</v>
      </c>
      <c r="K230" s="88" t="s">
        <v>398</v>
      </c>
      <c r="L230" s="162" t="s">
        <v>154</v>
      </c>
      <c r="M230" s="165" t="s">
        <v>438</v>
      </c>
      <c r="N230" s="23" t="s">
        <v>197</v>
      </c>
      <c r="O230" s="147" t="s">
        <v>889</v>
      </c>
      <c r="P230" s="162" t="s">
        <v>348</v>
      </c>
      <c r="Q230" s="53">
        <v>80111600</v>
      </c>
      <c r="R230" s="165" t="s">
        <v>208</v>
      </c>
      <c r="S230" s="165" t="str">
        <f>MID(PAA[[#This Row],[Meta Proyecto de Inversión]],1,4)</f>
        <v>8126</v>
      </c>
      <c r="T230" s="165" t="str">
        <f>MID(PAA[[#This Row],[Meta Proyecto de Inversión]],6,2)</f>
        <v>9-</v>
      </c>
      <c r="U230" s="166" t="str">
        <f>IFERROR(VLOOKUP(N230,TD!$B$50:$F$54,2,0)," ")</f>
        <v>O230117</v>
      </c>
      <c r="V230" s="166" t="str">
        <f>IFERROR(VLOOKUP(N230,TD!$B$50:$F$54,3,0)," ")</f>
        <v>4599</v>
      </c>
      <c r="W230" s="166">
        <f>IFERROR(VLOOKUP(N230,TD!$B$50:$F$54,4,0)," ")</f>
        <v>20240207</v>
      </c>
      <c r="X230" s="165" t="s">
        <v>174</v>
      </c>
      <c r="Y230" s="166" t="str">
        <f>IFERROR(VLOOKUP(X230,TD!$J$51:$K$64,2,0)," ")</f>
        <v>Infraestructura física, mantenimiento y dotación (Sedes construidas, mantenidas reforzadas)</v>
      </c>
      <c r="Z230" s="167" t="str">
        <f>CONCATENATE(X230,"-",Y230)</f>
        <v>08-Infraestructura física, mantenimiento y dotación (Sedes construidas, mantenidas reforzadas)</v>
      </c>
      <c r="AA230" s="170" t="s">
        <v>227</v>
      </c>
      <c r="AB230" s="166" t="str">
        <f>IFERROR(VLOOKUP(AA230,TD!$N$51:$O$66,2,0)," ")</f>
        <v>Sedes mantenidas</v>
      </c>
      <c r="AC230" s="167" t="str">
        <f>CONCATENATE(AA230,"_",AB230)</f>
        <v>016_Sedes mantenidas</v>
      </c>
      <c r="AD230" s="167" t="str">
        <f>CONCATENATE(Z230," ",AC230)</f>
        <v>08-Infraestructura física, mantenimiento y dotación (Sedes construidas, mantenidas reforzadas) 016_Sedes mantenidas</v>
      </c>
      <c r="AE230" s="166" t="str">
        <f>CONCATENATE(U230,V230,W230,X230,AA230)</f>
        <v>O23011745992024020708016</v>
      </c>
      <c r="AF230" s="166" t="str">
        <f>IFERROR(VLOOKUP(AD230,TD!$J$66:$K$89,2,0)," ")</f>
        <v>PM/0131/0108/45990160207</v>
      </c>
      <c r="AG230" s="117" t="s">
        <v>385</v>
      </c>
      <c r="AH230" s="165" t="s">
        <v>193</v>
      </c>
      <c r="AI230" s="168" t="str">
        <f>CONCATENATE(PAA[[#This Row],[Id Interno]],"-",PAA[[#This Row],[tipo de Contrato (TH talento humano - B/S bienes y/o servicios)]],"-",S230,"-",T230,"-",PAA[[#This Row],[Objeto de la contratación]])</f>
        <v>20260156-TH-8126-9--SGH - Prestar servicios profesionales en la Subdirección de Gestión Humana de la UAE Cuerpo Oficial de Bomberos de Bogotá, en el apoyo en la consolidación, ejecución, administración, seguimiento y evaluación del Sistema de Gestión de Seguridad y Salud en el Trabajo (SG-SST),  conforme a la normatividad vigente y los lineamientos institucionales.</v>
      </c>
    </row>
    <row r="231" spans="2:35" ht="84" x14ac:dyDescent="0.35">
      <c r="B231" s="23">
        <v>20260157</v>
      </c>
      <c r="C231" s="99" t="s">
        <v>597</v>
      </c>
      <c r="D231" s="23" t="s">
        <v>105</v>
      </c>
      <c r="E231" s="23" t="s">
        <v>363</v>
      </c>
      <c r="F231" s="162" t="s">
        <v>144</v>
      </c>
      <c r="G231" s="163" t="s">
        <v>373</v>
      </c>
      <c r="H231" s="164">
        <v>10</v>
      </c>
      <c r="I231" s="164">
        <v>0</v>
      </c>
      <c r="J231" s="125">
        <v>65000000</v>
      </c>
      <c r="K231" s="88" t="s">
        <v>398</v>
      </c>
      <c r="L231" s="162" t="s">
        <v>154</v>
      </c>
      <c r="M231" s="165" t="s">
        <v>438</v>
      </c>
      <c r="N231" s="23" t="s">
        <v>197</v>
      </c>
      <c r="O231" s="147" t="s">
        <v>889</v>
      </c>
      <c r="P231" s="162" t="s">
        <v>348</v>
      </c>
      <c r="Q231" s="53">
        <v>80111600</v>
      </c>
      <c r="R231" s="165" t="s">
        <v>208</v>
      </c>
      <c r="S231" s="165" t="str">
        <f>MID(PAA[[#This Row],[Meta Proyecto de Inversión]],1,4)</f>
        <v>8126</v>
      </c>
      <c r="T231" s="165" t="str">
        <f>MID(PAA[[#This Row],[Meta Proyecto de Inversión]],6,2)</f>
        <v>9-</v>
      </c>
      <c r="U231" s="166" t="str">
        <f>IFERROR(VLOOKUP(N231,TD!$B$50:$F$54,2,0)," ")</f>
        <v>O230117</v>
      </c>
      <c r="V231" s="166" t="str">
        <f>IFERROR(VLOOKUP(N231,TD!$B$50:$F$54,3,0)," ")</f>
        <v>4599</v>
      </c>
      <c r="W231" s="166">
        <f>IFERROR(VLOOKUP(N231,TD!$B$50:$F$54,4,0)," ")</f>
        <v>20240207</v>
      </c>
      <c r="X231" s="165" t="s">
        <v>174</v>
      </c>
      <c r="Y231" s="166" t="str">
        <f>IFERROR(VLOOKUP(X231,TD!$J$51:$K$64,2,0)," ")</f>
        <v>Infraestructura física, mantenimiento y dotación (Sedes construidas, mantenidas reforzadas)</v>
      </c>
      <c r="Z231" s="167" t="str">
        <f>CONCATENATE(X231,"-",Y231)</f>
        <v>08-Infraestructura física, mantenimiento y dotación (Sedes construidas, mantenidas reforzadas)</v>
      </c>
      <c r="AA231" s="170" t="s">
        <v>227</v>
      </c>
      <c r="AB231" s="166" t="str">
        <f>IFERROR(VLOOKUP(AA231,TD!$N$51:$O$66,2,0)," ")</f>
        <v>Sedes mantenidas</v>
      </c>
      <c r="AC231" s="167" t="str">
        <f>CONCATENATE(AA231,"_",AB231)</f>
        <v>016_Sedes mantenidas</v>
      </c>
      <c r="AD231" s="167" t="str">
        <f>CONCATENATE(Z231," ",AC231)</f>
        <v>08-Infraestructura física, mantenimiento y dotación (Sedes construidas, mantenidas reforzadas) 016_Sedes mantenidas</v>
      </c>
      <c r="AE231" s="166" t="str">
        <f>CONCATENATE(U231,V231,W231,X231,AA231)</f>
        <v>O23011745992024020708016</v>
      </c>
      <c r="AF231" s="166" t="str">
        <f>IFERROR(VLOOKUP(AD231,TD!$J$66:$K$89,2,0)," ")</f>
        <v>PM/0131/0108/45990160207</v>
      </c>
      <c r="AG231" s="117" t="s">
        <v>385</v>
      </c>
      <c r="AH231" s="165" t="s">
        <v>193</v>
      </c>
      <c r="AI231" s="168" t="str">
        <f>CONCATENATE(PAA[[#This Row],[Id Interno]],"-",PAA[[#This Row],[tipo de Contrato (TH talento humano - B/S bienes y/o servicios)]],"-",S231,"-",T231,"-",PAA[[#This Row],[Objeto de la contratación]])</f>
        <v>20260157-TH-8126-9--SGH - Prestar servicios profesionales en la Subdirección de Gestión Humana de la UAE Cuerpo Oficial de Bomberos de Bogotá, apoyando en la consolidación, ejecución, administración, seguimiento y evaluación del Sistema de Gestión de Seguridad y Salud en el Trabajo (SG-SST), con especial énfasis en el programa de vigilancia epidemiológico al riesgo psicosocial, en cumplimiento de la normatividad vigente y los lineamientos institucionales.</v>
      </c>
    </row>
    <row r="232" spans="2:35" ht="84" customHeight="1" x14ac:dyDescent="0.35">
      <c r="B232" s="23">
        <v>20260158</v>
      </c>
      <c r="C232" s="99" t="s">
        <v>454</v>
      </c>
      <c r="D232" s="23" t="s">
        <v>105</v>
      </c>
      <c r="E232" s="23" t="s">
        <v>363</v>
      </c>
      <c r="F232" s="162" t="s">
        <v>144</v>
      </c>
      <c r="G232" s="163" t="s">
        <v>373</v>
      </c>
      <c r="H232" s="164">
        <v>7</v>
      </c>
      <c r="I232" s="164">
        <v>0</v>
      </c>
      <c r="J232" s="125">
        <v>51800000</v>
      </c>
      <c r="K232" s="88" t="s">
        <v>398</v>
      </c>
      <c r="L232" s="162" t="s">
        <v>154</v>
      </c>
      <c r="M232" s="165" t="s">
        <v>438</v>
      </c>
      <c r="N232" s="23" t="s">
        <v>197</v>
      </c>
      <c r="O232" s="147" t="s">
        <v>889</v>
      </c>
      <c r="P232" s="162" t="s">
        <v>348</v>
      </c>
      <c r="Q232" s="53">
        <v>80111600</v>
      </c>
      <c r="R232" s="165" t="s">
        <v>208</v>
      </c>
      <c r="S232" s="165" t="str">
        <f>MID(PAA[[#This Row],[Meta Proyecto de Inversión]],1,4)</f>
        <v>8126</v>
      </c>
      <c r="T232" s="165" t="str">
        <f>MID(PAA[[#This Row],[Meta Proyecto de Inversión]],6,2)</f>
        <v>9-</v>
      </c>
      <c r="U232" s="166" t="str">
        <f>IFERROR(VLOOKUP(N232,TD!$B$50:$F$54,2,0)," ")</f>
        <v>O230117</v>
      </c>
      <c r="V232" s="166" t="str">
        <f>IFERROR(VLOOKUP(N232,TD!$B$50:$F$54,3,0)," ")</f>
        <v>4599</v>
      </c>
      <c r="W232" s="166">
        <f>IFERROR(VLOOKUP(N232,TD!$B$50:$F$54,4,0)," ")</f>
        <v>20240207</v>
      </c>
      <c r="X232" s="165" t="s">
        <v>174</v>
      </c>
      <c r="Y232" s="166" t="str">
        <f>IFERROR(VLOOKUP(X232,TD!$J$51:$K$64,2,0)," ")</f>
        <v>Infraestructura física, mantenimiento y dotación (Sedes construidas, mantenidas reforzadas)</v>
      </c>
      <c r="Z232" s="167" t="str">
        <f>CONCATENATE(X232,"-",Y232)</f>
        <v>08-Infraestructura física, mantenimiento y dotación (Sedes construidas, mantenidas reforzadas)</v>
      </c>
      <c r="AA232" s="170" t="s">
        <v>227</v>
      </c>
      <c r="AB232" s="166" t="str">
        <f>IFERROR(VLOOKUP(AA232,TD!$N$51:$O$66,2,0)," ")</f>
        <v>Sedes mantenidas</v>
      </c>
      <c r="AC232" s="167" t="str">
        <f>CONCATENATE(AA232,"_",AB232)</f>
        <v>016_Sedes mantenidas</v>
      </c>
      <c r="AD232" s="167" t="str">
        <f>CONCATENATE(Z232," ",AC232)</f>
        <v>08-Infraestructura física, mantenimiento y dotación (Sedes construidas, mantenidas reforzadas) 016_Sedes mantenidas</v>
      </c>
      <c r="AE232" s="166" t="str">
        <f>CONCATENATE(U232,V232,W232,X232,AA232)</f>
        <v>O23011745992024020708016</v>
      </c>
      <c r="AF232" s="166" t="str">
        <f>IFERROR(VLOOKUP(AD232,TD!$J$66:$K$89,2,0)," ")</f>
        <v>PM/0131/0108/45990160207</v>
      </c>
      <c r="AG232" s="117" t="s">
        <v>385</v>
      </c>
      <c r="AH232" s="165" t="s">
        <v>193</v>
      </c>
      <c r="AI232" s="168" t="str">
        <f>CONCATENATE(PAA[[#This Row],[Id Interno]],"-",PAA[[#This Row],[tipo de Contrato (TH talento humano - B/S bienes y/o servicios)]],"-",S232,"-",T232,"-",PAA[[#This Row],[Objeto de la contratación]])</f>
        <v>20260158-TH-8126-9--SGH – Prestar servicios profesionales en la Subdirección de Gestión Humana de la UAE Cuerpo Oficial de Bomberos de Bogotá, para apoyar la ejecución de las actividades del Sistema de Gestión de Seguridad y Salud en el Trabajo (SG-SST) y de los programas de vigilancia epidemiológica, conforme a la normatividad vigente y los lineamientos institucionales.</v>
      </c>
    </row>
    <row r="233" spans="2:35" ht="112" x14ac:dyDescent="0.35">
      <c r="B233" s="23">
        <v>20260159</v>
      </c>
      <c r="C233" s="99" t="s">
        <v>598</v>
      </c>
      <c r="D233" s="23" t="s">
        <v>105</v>
      </c>
      <c r="E233" s="23" t="s">
        <v>363</v>
      </c>
      <c r="F233" s="162" t="s">
        <v>144</v>
      </c>
      <c r="G233" s="163" t="s">
        <v>373</v>
      </c>
      <c r="H233" s="164">
        <v>7</v>
      </c>
      <c r="I233" s="164">
        <v>0</v>
      </c>
      <c r="J233" s="125">
        <v>64400000</v>
      </c>
      <c r="K233" s="88" t="s">
        <v>398</v>
      </c>
      <c r="L233" s="162" t="s">
        <v>154</v>
      </c>
      <c r="M233" s="165" t="s">
        <v>438</v>
      </c>
      <c r="N233" s="23" t="s">
        <v>197</v>
      </c>
      <c r="O233" s="147" t="s">
        <v>889</v>
      </c>
      <c r="P233" s="162" t="s">
        <v>348</v>
      </c>
      <c r="Q233" s="53">
        <v>80111600</v>
      </c>
      <c r="R233" s="165" t="s">
        <v>208</v>
      </c>
      <c r="S233" s="165" t="str">
        <f>MID(PAA[[#This Row],[Meta Proyecto de Inversión]],1,4)</f>
        <v>8126</v>
      </c>
      <c r="T233" s="165" t="str">
        <f>MID(PAA[[#This Row],[Meta Proyecto de Inversión]],6,2)</f>
        <v>9-</v>
      </c>
      <c r="U233" s="166" t="str">
        <f>IFERROR(VLOOKUP(N233,TD!$B$50:$F$54,2,0)," ")</f>
        <v>O230117</v>
      </c>
      <c r="V233" s="166" t="str">
        <f>IFERROR(VLOOKUP(N233,TD!$B$50:$F$54,3,0)," ")</f>
        <v>4599</v>
      </c>
      <c r="W233" s="166">
        <f>IFERROR(VLOOKUP(N233,TD!$B$50:$F$54,4,0)," ")</f>
        <v>20240207</v>
      </c>
      <c r="X233" s="165" t="s">
        <v>174</v>
      </c>
      <c r="Y233" s="166" t="str">
        <f>IFERROR(VLOOKUP(X233,TD!$J$51:$K$64,2,0)," ")</f>
        <v>Infraestructura física, mantenimiento y dotación (Sedes construidas, mantenidas reforzadas)</v>
      </c>
      <c r="Z233" s="167" t="str">
        <f>CONCATENATE(X233,"-",Y233)</f>
        <v>08-Infraestructura física, mantenimiento y dotación (Sedes construidas, mantenidas reforzadas)</v>
      </c>
      <c r="AA233" s="170" t="s">
        <v>227</v>
      </c>
      <c r="AB233" s="166" t="str">
        <f>IFERROR(VLOOKUP(AA233,TD!$N$51:$O$66,2,0)," ")</f>
        <v>Sedes mantenidas</v>
      </c>
      <c r="AC233" s="167" t="str">
        <f>CONCATENATE(AA233,"_",AB233)</f>
        <v>016_Sedes mantenidas</v>
      </c>
      <c r="AD233" s="167" t="str">
        <f>CONCATENATE(Z233," ",AC233)</f>
        <v>08-Infraestructura física, mantenimiento y dotación (Sedes construidas, mantenidas reforzadas) 016_Sedes mantenidas</v>
      </c>
      <c r="AE233" s="166" t="str">
        <f>CONCATENATE(U233,V233,W233,X233,AA233)</f>
        <v>O23011745992024020708016</v>
      </c>
      <c r="AF233" s="166" t="str">
        <f>IFERROR(VLOOKUP(AD233,TD!$J$66:$K$89,2,0)," ")</f>
        <v>PM/0131/0108/45990160207</v>
      </c>
      <c r="AG233" s="117" t="s">
        <v>385</v>
      </c>
      <c r="AH233" s="165" t="s">
        <v>193</v>
      </c>
      <c r="AI233" s="168" t="str">
        <f>CONCATENATE(PAA[[#This Row],[Id Interno]],"-",PAA[[#This Row],[tipo de Contrato (TH talento humano - B/S bienes y/o servicios)]],"-",S233,"-",T233,"-",PAA[[#This Row],[Objeto de la contratación]])</f>
        <v>20260159-TH-8126-9--SGH - Prestar servicios profesionales en la Subdirección de Gestión Humana de la UAE Cuerpo Oficial de Bomberos de Bogotá, para apoyar juridicamente en el desarrollo de actividades relacionadas con los procesos de seguridad social y la gestión de las diferentes situaciones administrativas de los servidores públicos de la entidad, conforme a la normatividad vigente y los lineamientos institucionales.</v>
      </c>
    </row>
    <row r="234" spans="2:35" ht="98" x14ac:dyDescent="0.35">
      <c r="B234" s="23">
        <v>20260160</v>
      </c>
      <c r="C234" s="99" t="s">
        <v>599</v>
      </c>
      <c r="D234" s="23" t="s">
        <v>105</v>
      </c>
      <c r="E234" s="23" t="s">
        <v>363</v>
      </c>
      <c r="F234" s="162" t="s">
        <v>145</v>
      </c>
      <c r="G234" s="163" t="s">
        <v>373</v>
      </c>
      <c r="H234" s="164">
        <v>7</v>
      </c>
      <c r="I234" s="164">
        <v>0</v>
      </c>
      <c r="J234" s="125">
        <v>25200000</v>
      </c>
      <c r="K234" s="88" t="s">
        <v>398</v>
      </c>
      <c r="L234" s="162" t="s">
        <v>154</v>
      </c>
      <c r="M234" s="165" t="s">
        <v>438</v>
      </c>
      <c r="N234" s="23" t="s">
        <v>197</v>
      </c>
      <c r="O234" s="147" t="s">
        <v>889</v>
      </c>
      <c r="P234" s="162" t="s">
        <v>348</v>
      </c>
      <c r="Q234" s="53">
        <v>80111600</v>
      </c>
      <c r="R234" s="165" t="s">
        <v>208</v>
      </c>
      <c r="S234" s="165" t="str">
        <f>MID(PAA[[#This Row],[Meta Proyecto de Inversión]],1,4)</f>
        <v>8126</v>
      </c>
      <c r="T234" s="165" t="str">
        <f>MID(PAA[[#This Row],[Meta Proyecto de Inversión]],6,2)</f>
        <v>9-</v>
      </c>
      <c r="U234" s="166" t="str">
        <f>IFERROR(VLOOKUP(N234,TD!$B$50:$F$54,2,0)," ")</f>
        <v>O230117</v>
      </c>
      <c r="V234" s="166" t="str">
        <f>IFERROR(VLOOKUP(N234,TD!$B$50:$F$54,3,0)," ")</f>
        <v>4599</v>
      </c>
      <c r="W234" s="166">
        <f>IFERROR(VLOOKUP(N234,TD!$B$50:$F$54,4,0)," ")</f>
        <v>20240207</v>
      </c>
      <c r="X234" s="165" t="s">
        <v>174</v>
      </c>
      <c r="Y234" s="166" t="str">
        <f>IFERROR(VLOOKUP(X234,TD!$J$51:$K$64,2,0)," ")</f>
        <v>Infraestructura física, mantenimiento y dotación (Sedes construidas, mantenidas reforzadas)</v>
      </c>
      <c r="Z234" s="167" t="str">
        <f>CONCATENATE(X234,"-",Y234)</f>
        <v>08-Infraestructura física, mantenimiento y dotación (Sedes construidas, mantenidas reforzadas)</v>
      </c>
      <c r="AA234" s="170" t="s">
        <v>227</v>
      </c>
      <c r="AB234" s="166" t="str">
        <f>IFERROR(VLOOKUP(AA234,TD!$N$51:$O$66,2,0)," ")</f>
        <v>Sedes mantenidas</v>
      </c>
      <c r="AC234" s="167" t="str">
        <f>CONCATENATE(AA234,"_",AB234)</f>
        <v>016_Sedes mantenidas</v>
      </c>
      <c r="AD234" s="167" t="str">
        <f>CONCATENATE(Z234," ",AC234)</f>
        <v>08-Infraestructura física, mantenimiento y dotación (Sedes construidas, mantenidas reforzadas) 016_Sedes mantenidas</v>
      </c>
      <c r="AE234" s="166" t="str">
        <f>CONCATENATE(U234,V234,W234,X234,AA234)</f>
        <v>O23011745992024020708016</v>
      </c>
      <c r="AF234" s="166" t="str">
        <f>IFERROR(VLOOKUP(AD234,TD!$J$66:$K$89,2,0)," ")</f>
        <v>PM/0131/0108/45990160207</v>
      </c>
      <c r="AG234" s="117" t="s">
        <v>385</v>
      </c>
      <c r="AH234" s="165" t="s">
        <v>193</v>
      </c>
      <c r="AI234" s="168" t="str">
        <f>CONCATENATE(PAA[[#This Row],[Id Interno]],"-",PAA[[#This Row],[tipo de Contrato (TH talento humano - B/S bienes y/o servicios)]],"-",S234,"-",T234,"-",PAA[[#This Row],[Objeto de la contratación]])</f>
        <v>20260160-TH-8126-9--SGH - Prestación de servicios de apoyo a la gestión para acompañar a la Subdirección de Gestión Humana de la UAE Cuerpo Oficial de Bomberos de Bogotá D.C., en la proyección y elaboración de actas técnicas de las sesiones llevadas a cabo, en los que la dependencia ejerza la secretaria técnica y las que se requieran en cumplimiento de las funciones a cargo de la Subdirección.</v>
      </c>
    </row>
    <row r="235" spans="2:35" ht="98" x14ac:dyDescent="0.35">
      <c r="B235" s="23">
        <v>20260161</v>
      </c>
      <c r="C235" s="99" t="s">
        <v>455</v>
      </c>
      <c r="D235" s="23" t="s">
        <v>105</v>
      </c>
      <c r="E235" s="23" t="s">
        <v>363</v>
      </c>
      <c r="F235" s="162" t="s">
        <v>144</v>
      </c>
      <c r="G235" s="163" t="s">
        <v>373</v>
      </c>
      <c r="H235" s="164">
        <v>7</v>
      </c>
      <c r="I235" s="164">
        <v>0</v>
      </c>
      <c r="J235" s="125">
        <v>41300000</v>
      </c>
      <c r="K235" s="88" t="s">
        <v>398</v>
      </c>
      <c r="L235" s="162" t="s">
        <v>154</v>
      </c>
      <c r="M235" s="165" t="s">
        <v>438</v>
      </c>
      <c r="N235" s="23" t="s">
        <v>197</v>
      </c>
      <c r="O235" s="147" t="s">
        <v>889</v>
      </c>
      <c r="P235" s="162" t="s">
        <v>348</v>
      </c>
      <c r="Q235" s="53">
        <v>80111600</v>
      </c>
      <c r="R235" s="165" t="s">
        <v>208</v>
      </c>
      <c r="S235" s="165" t="str">
        <f>MID(PAA[[#This Row],[Meta Proyecto de Inversión]],1,4)</f>
        <v>8126</v>
      </c>
      <c r="T235" s="165" t="str">
        <f>MID(PAA[[#This Row],[Meta Proyecto de Inversión]],6,2)</f>
        <v>9-</v>
      </c>
      <c r="U235" s="166" t="str">
        <f>IFERROR(VLOOKUP(N235,TD!$B$50:$F$54,2,0)," ")</f>
        <v>O230117</v>
      </c>
      <c r="V235" s="166" t="str">
        <f>IFERROR(VLOOKUP(N235,TD!$B$50:$F$54,3,0)," ")</f>
        <v>4599</v>
      </c>
      <c r="W235" s="166">
        <f>IFERROR(VLOOKUP(N235,TD!$B$50:$F$54,4,0)," ")</f>
        <v>20240207</v>
      </c>
      <c r="X235" s="165" t="s">
        <v>174</v>
      </c>
      <c r="Y235" s="166" t="str">
        <f>IFERROR(VLOOKUP(X235,TD!$J$51:$K$64,2,0)," ")</f>
        <v>Infraestructura física, mantenimiento y dotación (Sedes construidas, mantenidas reforzadas)</v>
      </c>
      <c r="Z235" s="167" t="str">
        <f>CONCATENATE(X235,"-",Y235)</f>
        <v>08-Infraestructura física, mantenimiento y dotación (Sedes construidas, mantenidas reforzadas)</v>
      </c>
      <c r="AA235" s="170" t="s">
        <v>227</v>
      </c>
      <c r="AB235" s="166" t="str">
        <f>IFERROR(VLOOKUP(AA235,TD!$N$51:$O$66,2,0)," ")</f>
        <v>Sedes mantenidas</v>
      </c>
      <c r="AC235" s="167" t="str">
        <f>CONCATENATE(AA235,"_",AB235)</f>
        <v>016_Sedes mantenidas</v>
      </c>
      <c r="AD235" s="167" t="str">
        <f>CONCATENATE(Z235," ",AC235)</f>
        <v>08-Infraestructura física, mantenimiento y dotación (Sedes construidas, mantenidas reforzadas) 016_Sedes mantenidas</v>
      </c>
      <c r="AE235" s="166" t="str">
        <f>CONCATENATE(U235,V235,W235,X235,AA235)</f>
        <v>O23011745992024020708016</v>
      </c>
      <c r="AF235" s="166" t="str">
        <f>IFERROR(VLOOKUP(AD235,TD!$J$66:$K$89,2,0)," ")</f>
        <v>PM/0131/0108/45990160207</v>
      </c>
      <c r="AG235" s="117" t="s">
        <v>385</v>
      </c>
      <c r="AH235" s="165" t="s">
        <v>193</v>
      </c>
      <c r="AI235" s="168" t="str">
        <f>CONCATENATE(PAA[[#This Row],[Id Interno]],"-",PAA[[#This Row],[tipo de Contrato (TH talento humano - B/S bienes y/o servicios)]],"-",S235,"-",T235,"-",PAA[[#This Row],[Objeto de la contratación]])</f>
        <v>20260161-TH-8126-9--SGH-Prestar servicios profesionales para acompañar a la Subdirección de Gestión Humana de la UAE Cuerpo Oficial de Bomberos de Bogotá en el desarrollo de las actividades derivadas de la actuación del Comité de Mujer y Género, en el marco de la implementación de políticas institucionales de equidad, inclusión y enfoque diferencial.</v>
      </c>
    </row>
    <row r="236" spans="2:35" ht="84" x14ac:dyDescent="0.35">
      <c r="B236" s="23">
        <v>20260162</v>
      </c>
      <c r="C236" s="99" t="s">
        <v>600</v>
      </c>
      <c r="D236" s="23" t="s">
        <v>105</v>
      </c>
      <c r="E236" s="23" t="s">
        <v>363</v>
      </c>
      <c r="F236" s="162" t="s">
        <v>144</v>
      </c>
      <c r="G236" s="163" t="s">
        <v>373</v>
      </c>
      <c r="H236" s="164">
        <v>8</v>
      </c>
      <c r="I236" s="164">
        <v>0</v>
      </c>
      <c r="J236" s="125">
        <v>57600000</v>
      </c>
      <c r="K236" s="88" t="s">
        <v>398</v>
      </c>
      <c r="L236" s="162" t="s">
        <v>154</v>
      </c>
      <c r="M236" s="165" t="s">
        <v>438</v>
      </c>
      <c r="N236" s="23" t="s">
        <v>197</v>
      </c>
      <c r="O236" s="147" t="s">
        <v>889</v>
      </c>
      <c r="P236" s="162" t="s">
        <v>348</v>
      </c>
      <c r="Q236" s="53">
        <v>80111600</v>
      </c>
      <c r="R236" s="165" t="s">
        <v>208</v>
      </c>
      <c r="S236" s="165" t="str">
        <f>MID(PAA[[#This Row],[Meta Proyecto de Inversión]],1,4)</f>
        <v>8126</v>
      </c>
      <c r="T236" s="165" t="str">
        <f>MID(PAA[[#This Row],[Meta Proyecto de Inversión]],6,2)</f>
        <v>9-</v>
      </c>
      <c r="U236" s="166" t="str">
        <f>IFERROR(VLOOKUP(N236,TD!$B$50:$F$54,2,0)," ")</f>
        <v>O230117</v>
      </c>
      <c r="V236" s="166" t="str">
        <f>IFERROR(VLOOKUP(N236,TD!$B$50:$F$54,3,0)," ")</f>
        <v>4599</v>
      </c>
      <c r="W236" s="166">
        <f>IFERROR(VLOOKUP(N236,TD!$B$50:$F$54,4,0)," ")</f>
        <v>20240207</v>
      </c>
      <c r="X236" s="165" t="s">
        <v>174</v>
      </c>
      <c r="Y236" s="166" t="str">
        <f>IFERROR(VLOOKUP(X236,TD!$J$51:$K$64,2,0)," ")</f>
        <v>Infraestructura física, mantenimiento y dotación (Sedes construidas, mantenidas reforzadas)</v>
      </c>
      <c r="Z236" s="167" t="str">
        <f>CONCATENATE(X236,"-",Y236)</f>
        <v>08-Infraestructura física, mantenimiento y dotación (Sedes construidas, mantenidas reforzadas)</v>
      </c>
      <c r="AA236" s="170" t="s">
        <v>227</v>
      </c>
      <c r="AB236" s="166" t="str">
        <f>IFERROR(VLOOKUP(AA236,TD!$N$51:$O$66,2,0)," ")</f>
        <v>Sedes mantenidas</v>
      </c>
      <c r="AC236" s="167" t="str">
        <f>CONCATENATE(AA236,"_",AB236)</f>
        <v>016_Sedes mantenidas</v>
      </c>
      <c r="AD236" s="167" t="str">
        <f>CONCATENATE(Z236," ",AC236)</f>
        <v>08-Infraestructura física, mantenimiento y dotación (Sedes construidas, mantenidas reforzadas) 016_Sedes mantenidas</v>
      </c>
      <c r="AE236" s="166" t="str">
        <f>CONCATENATE(U236,V236,W236,X236,AA236)</f>
        <v>O23011745992024020708016</v>
      </c>
      <c r="AF236" s="166" t="str">
        <f>IFERROR(VLOOKUP(AD236,TD!$J$66:$K$89,2,0)," ")</f>
        <v>PM/0131/0108/45990160207</v>
      </c>
      <c r="AG236" s="117" t="s">
        <v>385</v>
      </c>
      <c r="AH236" s="165" t="s">
        <v>193</v>
      </c>
      <c r="AI236" s="168" t="str">
        <f>CONCATENATE(PAA[[#This Row],[Id Interno]],"-",PAA[[#This Row],[tipo de Contrato (TH talento humano - B/S bienes y/o servicios)]],"-",S236,"-",T236,"-",PAA[[#This Row],[Objeto de la contratación]])</f>
        <v>20260162-TH-8126-9--SGH - Prestar servicios profesionales jurídicos en la Subdirección de Gestión Humana de la UAE Cuerpo Oficial de Bomberos de Bogotá, con el fin de apoyar el desarrollo de actividades relacionadas con los procesos de nómina, el recobro de incapacidades y los demás procedimientos administrativos a cargo de la dependencia, garantizando el cumplimiento de la normatividad vigente y los lineamientos institucionales</v>
      </c>
    </row>
    <row r="237" spans="2:35" ht="154" x14ac:dyDescent="0.35">
      <c r="B237" s="23">
        <v>20260163</v>
      </c>
      <c r="C237" s="99" t="s">
        <v>601</v>
      </c>
      <c r="D237" s="23" t="s">
        <v>105</v>
      </c>
      <c r="E237" s="23" t="s">
        <v>363</v>
      </c>
      <c r="F237" s="162" t="s">
        <v>144</v>
      </c>
      <c r="G237" s="163" t="s">
        <v>373</v>
      </c>
      <c r="H237" s="164">
        <v>5</v>
      </c>
      <c r="I237" s="164">
        <v>0</v>
      </c>
      <c r="J237" s="125">
        <v>46000000</v>
      </c>
      <c r="K237" s="88" t="s">
        <v>398</v>
      </c>
      <c r="L237" s="162" t="s">
        <v>154</v>
      </c>
      <c r="M237" s="165" t="s">
        <v>438</v>
      </c>
      <c r="N237" s="23" t="s">
        <v>197</v>
      </c>
      <c r="O237" s="147" t="s">
        <v>889</v>
      </c>
      <c r="P237" s="162" t="s">
        <v>348</v>
      </c>
      <c r="Q237" s="53">
        <v>80111600</v>
      </c>
      <c r="R237" s="165" t="s">
        <v>208</v>
      </c>
      <c r="S237" s="165" t="str">
        <f>MID(PAA[[#This Row],[Meta Proyecto de Inversión]],1,4)</f>
        <v>8126</v>
      </c>
      <c r="T237" s="165" t="str">
        <f>MID(PAA[[#This Row],[Meta Proyecto de Inversión]],6,2)</f>
        <v>9-</v>
      </c>
      <c r="U237" s="166" t="str">
        <f>IFERROR(VLOOKUP(N237,TD!$B$50:$F$54,2,0)," ")</f>
        <v>O230117</v>
      </c>
      <c r="V237" s="166" t="str">
        <f>IFERROR(VLOOKUP(N237,TD!$B$50:$F$54,3,0)," ")</f>
        <v>4599</v>
      </c>
      <c r="W237" s="166">
        <f>IFERROR(VLOOKUP(N237,TD!$B$50:$F$54,4,0)," ")</f>
        <v>20240207</v>
      </c>
      <c r="X237" s="165" t="s">
        <v>174</v>
      </c>
      <c r="Y237" s="166" t="str">
        <f>IFERROR(VLOOKUP(X237,TD!$J$51:$K$64,2,0)," ")</f>
        <v>Infraestructura física, mantenimiento y dotación (Sedes construidas, mantenidas reforzadas)</v>
      </c>
      <c r="Z237" s="167" t="str">
        <f>CONCATENATE(X237,"-",Y237)</f>
        <v>08-Infraestructura física, mantenimiento y dotación (Sedes construidas, mantenidas reforzadas)</v>
      </c>
      <c r="AA237" s="170" t="s">
        <v>227</v>
      </c>
      <c r="AB237" s="166" t="str">
        <f>IFERROR(VLOOKUP(AA237,TD!$N$51:$O$66,2,0)," ")</f>
        <v>Sedes mantenidas</v>
      </c>
      <c r="AC237" s="167" t="str">
        <f>CONCATENATE(AA237,"_",AB237)</f>
        <v>016_Sedes mantenidas</v>
      </c>
      <c r="AD237" s="167" t="str">
        <f>CONCATENATE(Z237," ",AC237)</f>
        <v>08-Infraestructura física, mantenimiento y dotación (Sedes construidas, mantenidas reforzadas) 016_Sedes mantenidas</v>
      </c>
      <c r="AE237" s="166" t="str">
        <f>CONCATENATE(U237,V237,W237,X237,AA237)</f>
        <v>O23011745992024020708016</v>
      </c>
      <c r="AF237" s="166" t="str">
        <f>IFERROR(VLOOKUP(AD237,TD!$J$66:$K$89,2,0)," ")</f>
        <v>PM/0131/0108/45990160207</v>
      </c>
      <c r="AG237" s="117" t="s">
        <v>385</v>
      </c>
      <c r="AH237" s="165" t="s">
        <v>193</v>
      </c>
      <c r="AI237" s="168" t="str">
        <f>CONCATENATE(PAA[[#This Row],[Id Interno]],"-",PAA[[#This Row],[tipo de Contrato (TH talento humano - B/S bienes y/o servicios)]],"-",S237,"-",T237,"-",PAA[[#This Row],[Objeto de la contratación]])</f>
        <v>20260163-TH-8126-9--SGH -Prestar servicios profesionales, en el marco de la estrategia de fortalecimiento institucional, apoyando en la propuesta de reorganización de planta de personal y de manuales específicos de funciones y competencias laborales, cuyo objetivo sea el mejoramiento de las capacidades de la entidad, a partir de la estructuración, aplicación y analisis de cargas laborales, que incida en el fortalecimiento de los programas de formación de la UAE Cuerpo Oficial de Bomberos de Bogotá D.C.</v>
      </c>
    </row>
    <row r="238" spans="2:35" ht="84" x14ac:dyDescent="0.35">
      <c r="B238" s="23">
        <v>20260164</v>
      </c>
      <c r="C238" s="99" t="s">
        <v>456</v>
      </c>
      <c r="D238" s="23" t="s">
        <v>105</v>
      </c>
      <c r="E238" s="23" t="s">
        <v>363</v>
      </c>
      <c r="F238" s="162" t="s">
        <v>144</v>
      </c>
      <c r="G238" s="163" t="s">
        <v>373</v>
      </c>
      <c r="H238" s="164">
        <v>7</v>
      </c>
      <c r="I238" s="164">
        <v>0</v>
      </c>
      <c r="J238" s="125">
        <v>50400000</v>
      </c>
      <c r="K238" s="88" t="s">
        <v>398</v>
      </c>
      <c r="L238" s="162" t="s">
        <v>154</v>
      </c>
      <c r="M238" s="165" t="s">
        <v>438</v>
      </c>
      <c r="N238" s="23" t="s">
        <v>197</v>
      </c>
      <c r="O238" s="147" t="s">
        <v>889</v>
      </c>
      <c r="P238" s="162" t="s">
        <v>348</v>
      </c>
      <c r="Q238" s="53">
        <v>80111600</v>
      </c>
      <c r="R238" s="165" t="s">
        <v>208</v>
      </c>
      <c r="S238" s="165" t="str">
        <f>MID(PAA[[#This Row],[Meta Proyecto de Inversión]],1,4)</f>
        <v>8126</v>
      </c>
      <c r="T238" s="165" t="str">
        <f>MID(PAA[[#This Row],[Meta Proyecto de Inversión]],6,2)</f>
        <v>9-</v>
      </c>
      <c r="U238" s="166" t="str">
        <f>IFERROR(VLOOKUP(N238,TD!$B$50:$F$54,2,0)," ")</f>
        <v>O230117</v>
      </c>
      <c r="V238" s="166" t="str">
        <f>IFERROR(VLOOKUP(N238,TD!$B$50:$F$54,3,0)," ")</f>
        <v>4599</v>
      </c>
      <c r="W238" s="166">
        <f>IFERROR(VLOOKUP(N238,TD!$B$50:$F$54,4,0)," ")</f>
        <v>20240207</v>
      </c>
      <c r="X238" s="165" t="s">
        <v>174</v>
      </c>
      <c r="Y238" s="166" t="str">
        <f>IFERROR(VLOOKUP(X238,TD!$J$51:$K$64,2,0)," ")</f>
        <v>Infraestructura física, mantenimiento y dotación (Sedes construidas, mantenidas reforzadas)</v>
      </c>
      <c r="Z238" s="167" t="str">
        <f>CONCATENATE(X238,"-",Y238)</f>
        <v>08-Infraestructura física, mantenimiento y dotación (Sedes construidas, mantenidas reforzadas)</v>
      </c>
      <c r="AA238" s="170" t="s">
        <v>227</v>
      </c>
      <c r="AB238" s="166" t="str">
        <f>IFERROR(VLOOKUP(AA238,TD!$N$51:$O$66,2,0)," ")</f>
        <v>Sedes mantenidas</v>
      </c>
      <c r="AC238" s="167" t="str">
        <f>CONCATENATE(AA238,"_",AB238)</f>
        <v>016_Sedes mantenidas</v>
      </c>
      <c r="AD238" s="167" t="str">
        <f>CONCATENATE(Z238," ",AC238)</f>
        <v>08-Infraestructura física, mantenimiento y dotación (Sedes construidas, mantenidas reforzadas) 016_Sedes mantenidas</v>
      </c>
      <c r="AE238" s="166" t="str">
        <f>CONCATENATE(U238,V238,W238,X238,AA238)</f>
        <v>O23011745992024020708016</v>
      </c>
      <c r="AF238" s="166" t="str">
        <f>IFERROR(VLOOKUP(AD238,TD!$J$66:$K$89,2,0)," ")</f>
        <v>PM/0131/0108/45990160207</v>
      </c>
      <c r="AG238" s="117" t="s">
        <v>385</v>
      </c>
      <c r="AH238" s="165" t="s">
        <v>193</v>
      </c>
      <c r="AI238" s="168" t="str">
        <f>CONCATENATE(PAA[[#This Row],[Id Interno]],"-",PAA[[#This Row],[tipo de Contrato (TH talento humano - B/S bienes y/o servicios)]],"-",S238,"-",T238,"-",PAA[[#This Row],[Objeto de la contratación]])</f>
        <v>20260164-TH-8126-9--SGH - Prestar servicios profesionales en la Subdirección de Gestión Humana de la UAE Cuerpo Oficial de Bomberos de Bogotá, para apoyar la gestión de la comunicación interna y externa, mediante el desarrollo de estrategias, contenidos y acciones orientadas al fortalecimiento de la cultura organizacional y la divulgación institucional, conforme a los lineamientos vigentes.</v>
      </c>
    </row>
    <row r="239" spans="2:35" ht="70" x14ac:dyDescent="0.35">
      <c r="B239" s="23">
        <v>20260165</v>
      </c>
      <c r="C239" s="99" t="s">
        <v>602</v>
      </c>
      <c r="D239" s="23" t="s">
        <v>105</v>
      </c>
      <c r="E239" s="23" t="s">
        <v>363</v>
      </c>
      <c r="F239" s="162" t="s">
        <v>144</v>
      </c>
      <c r="G239" s="163" t="s">
        <v>373</v>
      </c>
      <c r="H239" s="164">
        <v>7</v>
      </c>
      <c r="I239" s="164">
        <v>0</v>
      </c>
      <c r="J239" s="125">
        <v>60900000</v>
      </c>
      <c r="K239" s="88" t="s">
        <v>398</v>
      </c>
      <c r="L239" s="162" t="s">
        <v>154</v>
      </c>
      <c r="M239" s="165" t="s">
        <v>438</v>
      </c>
      <c r="N239" s="23" t="s">
        <v>197</v>
      </c>
      <c r="O239" s="147" t="s">
        <v>889</v>
      </c>
      <c r="P239" s="162" t="s">
        <v>348</v>
      </c>
      <c r="Q239" s="53">
        <v>80111600</v>
      </c>
      <c r="R239" s="165" t="s">
        <v>208</v>
      </c>
      <c r="S239" s="165" t="str">
        <f>MID(PAA[[#This Row],[Meta Proyecto de Inversión]],1,4)</f>
        <v>8126</v>
      </c>
      <c r="T239" s="165" t="str">
        <f>MID(PAA[[#This Row],[Meta Proyecto de Inversión]],6,2)</f>
        <v>9-</v>
      </c>
      <c r="U239" s="166" t="str">
        <f>IFERROR(VLOOKUP(N239,TD!$B$50:$F$54,2,0)," ")</f>
        <v>O230117</v>
      </c>
      <c r="V239" s="166" t="str">
        <f>IFERROR(VLOOKUP(N239,TD!$B$50:$F$54,3,0)," ")</f>
        <v>4599</v>
      </c>
      <c r="W239" s="166">
        <f>IFERROR(VLOOKUP(N239,TD!$B$50:$F$54,4,0)," ")</f>
        <v>20240207</v>
      </c>
      <c r="X239" s="165" t="s">
        <v>174</v>
      </c>
      <c r="Y239" s="166" t="str">
        <f>IFERROR(VLOOKUP(X239,TD!$J$51:$K$64,2,0)," ")</f>
        <v>Infraestructura física, mantenimiento y dotación (Sedes construidas, mantenidas reforzadas)</v>
      </c>
      <c r="Z239" s="167" t="str">
        <f>CONCATENATE(X239,"-",Y239)</f>
        <v>08-Infraestructura física, mantenimiento y dotación (Sedes construidas, mantenidas reforzadas)</v>
      </c>
      <c r="AA239" s="170" t="s">
        <v>227</v>
      </c>
      <c r="AB239" s="166" t="str">
        <f>IFERROR(VLOOKUP(AA239,TD!$N$51:$O$66,2,0)," ")</f>
        <v>Sedes mantenidas</v>
      </c>
      <c r="AC239" s="167" t="str">
        <f>CONCATENATE(AA239,"_",AB239)</f>
        <v>016_Sedes mantenidas</v>
      </c>
      <c r="AD239" s="167" t="str">
        <f>CONCATENATE(Z239," ",AC239)</f>
        <v>08-Infraestructura física, mantenimiento y dotación (Sedes construidas, mantenidas reforzadas) 016_Sedes mantenidas</v>
      </c>
      <c r="AE239" s="166" t="str">
        <f>CONCATENATE(U239,V239,W239,X239,AA239)</f>
        <v>O23011745992024020708016</v>
      </c>
      <c r="AF239" s="166" t="str">
        <f>IFERROR(VLOOKUP(AD239,TD!$J$66:$K$89,2,0)," ")</f>
        <v>PM/0131/0108/45990160207</v>
      </c>
      <c r="AG239" s="117" t="s">
        <v>385</v>
      </c>
      <c r="AH239" s="165" t="s">
        <v>193</v>
      </c>
      <c r="AI239" s="168" t="str">
        <f>CONCATENATE(PAA[[#This Row],[Id Interno]],"-",PAA[[#This Row],[tipo de Contrato (TH talento humano - B/S bienes y/o servicios)]],"-",S239,"-",T239,"-",PAA[[#This Row],[Objeto de la contratación]])</f>
        <v>20260165-TH-8126-9--SGH - Prestar servicios profesionales en la Subdirección de Gestión Humana de la UAE Cuerpo Oficial de Bomberos de Bogotá D.C., en el marco de la estrategia de fortalecimiento institucional, apoyando la verificación, análisis y mejora de los documentos técnicos relacionados con las necesidades y el diagnóstico organizacional de la Entidad, de conformidad con la normatividad vigente y los lineamientos institucionales.</v>
      </c>
    </row>
    <row r="240" spans="2:35" ht="84" x14ac:dyDescent="0.35">
      <c r="B240" s="23">
        <v>20260166</v>
      </c>
      <c r="C240" s="99" t="s">
        <v>457</v>
      </c>
      <c r="D240" s="23" t="s">
        <v>105</v>
      </c>
      <c r="E240" s="23" t="s">
        <v>363</v>
      </c>
      <c r="F240" s="162" t="s">
        <v>144</v>
      </c>
      <c r="G240" s="163" t="s">
        <v>373</v>
      </c>
      <c r="H240" s="164">
        <v>7</v>
      </c>
      <c r="I240" s="164">
        <v>0</v>
      </c>
      <c r="J240" s="125">
        <v>62300000</v>
      </c>
      <c r="K240" s="88" t="s">
        <v>398</v>
      </c>
      <c r="L240" s="162" t="s">
        <v>154</v>
      </c>
      <c r="M240" s="165" t="s">
        <v>438</v>
      </c>
      <c r="N240" s="23" t="s">
        <v>197</v>
      </c>
      <c r="O240" s="147" t="s">
        <v>889</v>
      </c>
      <c r="P240" s="162" t="s">
        <v>348</v>
      </c>
      <c r="Q240" s="53">
        <v>80111600</v>
      </c>
      <c r="R240" s="165" t="s">
        <v>208</v>
      </c>
      <c r="S240" s="165" t="str">
        <f>MID(PAA[[#This Row],[Meta Proyecto de Inversión]],1,4)</f>
        <v>8126</v>
      </c>
      <c r="T240" s="165" t="str">
        <f>MID(PAA[[#This Row],[Meta Proyecto de Inversión]],6,2)</f>
        <v>9-</v>
      </c>
      <c r="U240" s="166" t="str">
        <f>IFERROR(VLOOKUP(N240,TD!$B$50:$F$54,2,0)," ")</f>
        <v>O230117</v>
      </c>
      <c r="V240" s="166" t="str">
        <f>IFERROR(VLOOKUP(N240,TD!$B$50:$F$54,3,0)," ")</f>
        <v>4599</v>
      </c>
      <c r="W240" s="166">
        <f>IFERROR(VLOOKUP(N240,TD!$B$50:$F$54,4,0)," ")</f>
        <v>20240207</v>
      </c>
      <c r="X240" s="165" t="s">
        <v>174</v>
      </c>
      <c r="Y240" s="166" t="str">
        <f>IFERROR(VLOOKUP(X240,TD!$J$51:$K$64,2,0)," ")</f>
        <v>Infraestructura física, mantenimiento y dotación (Sedes construidas, mantenidas reforzadas)</v>
      </c>
      <c r="Z240" s="167" t="str">
        <f>CONCATENATE(X240,"-",Y240)</f>
        <v>08-Infraestructura física, mantenimiento y dotación (Sedes construidas, mantenidas reforzadas)</v>
      </c>
      <c r="AA240" s="170" t="s">
        <v>227</v>
      </c>
      <c r="AB240" s="166" t="str">
        <f>IFERROR(VLOOKUP(AA240,TD!$N$51:$O$66,2,0)," ")</f>
        <v>Sedes mantenidas</v>
      </c>
      <c r="AC240" s="167" t="str">
        <f>CONCATENATE(AA240,"_",AB240)</f>
        <v>016_Sedes mantenidas</v>
      </c>
      <c r="AD240" s="167" t="str">
        <f>CONCATENATE(Z240," ",AC240)</f>
        <v>08-Infraestructura física, mantenimiento y dotación (Sedes construidas, mantenidas reforzadas) 016_Sedes mantenidas</v>
      </c>
      <c r="AE240" s="166" t="str">
        <f>CONCATENATE(U240,V240,W240,X240,AA240)</f>
        <v>O23011745992024020708016</v>
      </c>
      <c r="AF240" s="166" t="str">
        <f>IFERROR(VLOOKUP(AD240,TD!$J$66:$K$89,2,0)," ")</f>
        <v>PM/0131/0108/45990160207</v>
      </c>
      <c r="AG240" s="117" t="s">
        <v>385</v>
      </c>
      <c r="AH240" s="165" t="s">
        <v>193</v>
      </c>
      <c r="AI240" s="168" t="str">
        <f>CONCATENATE(PAA[[#This Row],[Id Interno]],"-",PAA[[#This Row],[tipo de Contrato (TH talento humano - B/S bienes y/o servicios)]],"-",S240,"-",T240,"-",PAA[[#This Row],[Objeto de la contratación]])</f>
        <v>20260166-TH-8126-9--SGH - Prestar servicios profesionales en la Subdirección de Gestión Humana de la UAE Cuerpo Oficial de Bomberos de Bogotá, para apoyar la construcción, revisión y actualización de las políticas, protocolos y procedimientos asociados al desarrollo del Talento Humano, con el fin de evaluar su eficiencia, eficacia y cumplimiento de la normatividad vigente.</v>
      </c>
    </row>
    <row r="241" spans="2:35" ht="84" customHeight="1" x14ac:dyDescent="0.35">
      <c r="B241" s="23">
        <v>20260167</v>
      </c>
      <c r="C241" s="99" t="s">
        <v>603</v>
      </c>
      <c r="D241" s="23" t="s">
        <v>105</v>
      </c>
      <c r="E241" s="23" t="s">
        <v>363</v>
      </c>
      <c r="F241" s="162" t="s">
        <v>144</v>
      </c>
      <c r="G241" s="163" t="s">
        <v>373</v>
      </c>
      <c r="H241" s="164">
        <v>10</v>
      </c>
      <c r="I241" s="164">
        <v>0</v>
      </c>
      <c r="J241" s="125">
        <v>83000000</v>
      </c>
      <c r="K241" s="88" t="s">
        <v>398</v>
      </c>
      <c r="L241" s="162" t="s">
        <v>154</v>
      </c>
      <c r="M241" s="165" t="s">
        <v>438</v>
      </c>
      <c r="N241" s="23" t="s">
        <v>197</v>
      </c>
      <c r="O241" s="147" t="s">
        <v>889</v>
      </c>
      <c r="P241" s="162" t="s">
        <v>348</v>
      </c>
      <c r="Q241" s="53">
        <v>80111600</v>
      </c>
      <c r="R241" s="165" t="s">
        <v>208</v>
      </c>
      <c r="S241" s="165" t="str">
        <f>MID(PAA[[#This Row],[Meta Proyecto de Inversión]],1,4)</f>
        <v>8126</v>
      </c>
      <c r="T241" s="165" t="str">
        <f>MID(PAA[[#This Row],[Meta Proyecto de Inversión]],6,2)</f>
        <v>9-</v>
      </c>
      <c r="U241" s="166" t="str">
        <f>IFERROR(VLOOKUP(N241,TD!$B$50:$F$54,2,0)," ")</f>
        <v>O230117</v>
      </c>
      <c r="V241" s="166" t="str">
        <f>IFERROR(VLOOKUP(N241,TD!$B$50:$F$54,3,0)," ")</f>
        <v>4599</v>
      </c>
      <c r="W241" s="166">
        <f>IFERROR(VLOOKUP(N241,TD!$B$50:$F$54,4,0)," ")</f>
        <v>20240207</v>
      </c>
      <c r="X241" s="165" t="s">
        <v>174</v>
      </c>
      <c r="Y241" s="166" t="str">
        <f>IFERROR(VLOOKUP(X241,TD!$J$51:$K$64,2,0)," ")</f>
        <v>Infraestructura física, mantenimiento y dotación (Sedes construidas, mantenidas reforzadas)</v>
      </c>
      <c r="Z241" s="167" t="str">
        <f>CONCATENATE(X241,"-",Y241)</f>
        <v>08-Infraestructura física, mantenimiento y dotación (Sedes construidas, mantenidas reforzadas)</v>
      </c>
      <c r="AA241" s="170" t="s">
        <v>227</v>
      </c>
      <c r="AB241" s="166" t="str">
        <f>IFERROR(VLOOKUP(AA241,TD!$N$51:$O$66,2,0)," ")</f>
        <v>Sedes mantenidas</v>
      </c>
      <c r="AC241" s="167" t="str">
        <f>CONCATENATE(AA241,"_",AB241)</f>
        <v>016_Sedes mantenidas</v>
      </c>
      <c r="AD241" s="167" t="str">
        <f>CONCATENATE(Z241," ",AC241)</f>
        <v>08-Infraestructura física, mantenimiento y dotación (Sedes construidas, mantenidas reforzadas) 016_Sedes mantenidas</v>
      </c>
      <c r="AE241" s="166" t="str">
        <f>CONCATENATE(U241,V241,W241,X241,AA241)</f>
        <v>O23011745992024020708016</v>
      </c>
      <c r="AF241" s="166" t="str">
        <f>IFERROR(VLOOKUP(AD241,TD!$J$66:$K$89,2,0)," ")</f>
        <v>PM/0131/0108/45990160207</v>
      </c>
      <c r="AG241" s="117" t="s">
        <v>385</v>
      </c>
      <c r="AH241" s="165" t="s">
        <v>193</v>
      </c>
      <c r="AI241" s="168" t="str">
        <f>CONCATENATE(PAA[[#This Row],[Id Interno]],"-",PAA[[#This Row],[tipo de Contrato (TH talento humano - B/S bienes y/o servicios)]],"-",S241,"-",T241,"-",PAA[[#This Row],[Objeto de la contratación]])</f>
        <v>20260167-TH-8126-9--SGH - Prestar servicios profesionales especializados de carácter jurídico en la Subdirección de Gestión Humana de la UAE Cuerpo Oficial de Bomberos de Bogotá D.C., para atender los requerimientos relacionados con los comités institucionales, la Comisión de Personal y las mesas sindicales en los cuales la Subdirección funge como secretaría técnica y/o integrante; así como para brindar apoyo en la atención de solicitudes formuladas por los órganos de control, autoridades administrativas y judiciales, y en la gestión administrativa asociada a los procesos disciplinarios, en cumplimiento de la normatividad vigente y en el marco del fortalecimiento institucional.</v>
      </c>
    </row>
    <row r="242" spans="2:35" ht="84" x14ac:dyDescent="0.35">
      <c r="B242" s="23">
        <v>20260168</v>
      </c>
      <c r="C242" s="99" t="s">
        <v>458</v>
      </c>
      <c r="D242" s="23" t="s">
        <v>105</v>
      </c>
      <c r="E242" s="23" t="s">
        <v>363</v>
      </c>
      <c r="F242" s="162" t="s">
        <v>144</v>
      </c>
      <c r="G242" s="163" t="s">
        <v>373</v>
      </c>
      <c r="H242" s="164">
        <v>11</v>
      </c>
      <c r="I242" s="164">
        <v>0</v>
      </c>
      <c r="J242" s="125">
        <v>92400000</v>
      </c>
      <c r="K242" s="88" t="s">
        <v>398</v>
      </c>
      <c r="L242" s="162" t="s">
        <v>154</v>
      </c>
      <c r="M242" s="165" t="s">
        <v>438</v>
      </c>
      <c r="N242" s="23" t="s">
        <v>197</v>
      </c>
      <c r="O242" s="147" t="s">
        <v>889</v>
      </c>
      <c r="P242" s="162" t="s">
        <v>348</v>
      </c>
      <c r="Q242" s="53">
        <v>80111600</v>
      </c>
      <c r="R242" s="165" t="s">
        <v>208</v>
      </c>
      <c r="S242" s="165" t="str">
        <f>MID(PAA[[#This Row],[Meta Proyecto de Inversión]],1,4)</f>
        <v>8126</v>
      </c>
      <c r="T242" s="165" t="str">
        <f>MID(PAA[[#This Row],[Meta Proyecto de Inversión]],6,2)</f>
        <v>9-</v>
      </c>
      <c r="U242" s="166" t="str">
        <f>IFERROR(VLOOKUP(N242,TD!$B$50:$F$54,2,0)," ")</f>
        <v>O230117</v>
      </c>
      <c r="V242" s="166" t="str">
        <f>IFERROR(VLOOKUP(N242,TD!$B$50:$F$54,3,0)," ")</f>
        <v>4599</v>
      </c>
      <c r="W242" s="166">
        <f>IFERROR(VLOOKUP(N242,TD!$B$50:$F$54,4,0)," ")</f>
        <v>20240207</v>
      </c>
      <c r="X242" s="165" t="s">
        <v>174</v>
      </c>
      <c r="Y242" s="166" t="str">
        <f>IFERROR(VLOOKUP(X242,TD!$J$51:$K$64,2,0)," ")</f>
        <v>Infraestructura física, mantenimiento y dotación (Sedes construidas, mantenidas reforzadas)</v>
      </c>
      <c r="Z242" s="167" t="str">
        <f>CONCATENATE(X242,"-",Y242)</f>
        <v>08-Infraestructura física, mantenimiento y dotación (Sedes construidas, mantenidas reforzadas)</v>
      </c>
      <c r="AA242" s="170" t="s">
        <v>227</v>
      </c>
      <c r="AB242" s="166" t="str">
        <f>IFERROR(VLOOKUP(AA242,TD!$N$51:$O$66,2,0)," ")</f>
        <v>Sedes mantenidas</v>
      </c>
      <c r="AC242" s="167" t="str">
        <f>CONCATENATE(AA242,"_",AB242)</f>
        <v>016_Sedes mantenidas</v>
      </c>
      <c r="AD242" s="167" t="str">
        <f>CONCATENATE(Z242," ",AC242)</f>
        <v>08-Infraestructura física, mantenimiento y dotación (Sedes construidas, mantenidas reforzadas) 016_Sedes mantenidas</v>
      </c>
      <c r="AE242" s="166" t="str">
        <f>CONCATENATE(U242,V242,W242,X242,AA242)</f>
        <v>O23011745992024020708016</v>
      </c>
      <c r="AF242" s="166" t="str">
        <f>IFERROR(VLOOKUP(AD242,TD!$J$66:$K$89,2,0)," ")</f>
        <v>PM/0131/0108/45990160207</v>
      </c>
      <c r="AG242" s="117" t="s">
        <v>385</v>
      </c>
      <c r="AH242" s="165" t="s">
        <v>193</v>
      </c>
      <c r="AI242" s="168" t="str">
        <f>CONCATENATE(PAA[[#This Row],[Id Interno]],"-",PAA[[#This Row],[tipo de Contrato (TH talento humano - B/S bienes y/o servicios)]],"-",S242,"-",T242,"-",PAA[[#This Row],[Objeto de la contratación]])</f>
        <v>20260168-TH-8126-9--SGH - Prestar servicios profesionales en la Subdirección de Gestión Humana de la UAE Cuerpo Oficial de Bomberos de Bogotá, para acompañar la planeación, trámite y seguimiento de los aspectos presupuestales, financieros y contractuales a cargo de la dependencia, conforme a la normatividad vigente y los lineamientos institucionales.</v>
      </c>
    </row>
    <row r="243" spans="2:35" ht="112" customHeight="1" x14ac:dyDescent="0.35">
      <c r="B243" s="23">
        <v>20260169</v>
      </c>
      <c r="C243" s="99" t="s">
        <v>459</v>
      </c>
      <c r="D243" s="23" t="s">
        <v>105</v>
      </c>
      <c r="E243" s="23" t="s">
        <v>363</v>
      </c>
      <c r="F243" s="162" t="s">
        <v>144</v>
      </c>
      <c r="G243" s="163" t="s">
        <v>373</v>
      </c>
      <c r="H243" s="164">
        <v>8</v>
      </c>
      <c r="I243" s="164">
        <v>0</v>
      </c>
      <c r="J243" s="125">
        <v>66400000</v>
      </c>
      <c r="K243" s="88" t="s">
        <v>398</v>
      </c>
      <c r="L243" s="162" t="s">
        <v>154</v>
      </c>
      <c r="M243" s="165" t="s">
        <v>438</v>
      </c>
      <c r="N243" s="23" t="s">
        <v>197</v>
      </c>
      <c r="O243" s="147" t="s">
        <v>889</v>
      </c>
      <c r="P243" s="162" t="s">
        <v>348</v>
      </c>
      <c r="Q243" s="53">
        <v>80111600</v>
      </c>
      <c r="R243" s="165" t="s">
        <v>208</v>
      </c>
      <c r="S243" s="165" t="str">
        <f>MID(PAA[[#This Row],[Meta Proyecto de Inversión]],1,4)</f>
        <v>8126</v>
      </c>
      <c r="T243" s="165" t="str">
        <f>MID(PAA[[#This Row],[Meta Proyecto de Inversión]],6,2)</f>
        <v>9-</v>
      </c>
      <c r="U243" s="166" t="str">
        <f>IFERROR(VLOOKUP(N243,TD!$B$50:$F$54,2,0)," ")</f>
        <v>O230117</v>
      </c>
      <c r="V243" s="166" t="str">
        <f>IFERROR(VLOOKUP(N243,TD!$B$50:$F$54,3,0)," ")</f>
        <v>4599</v>
      </c>
      <c r="W243" s="166">
        <f>IFERROR(VLOOKUP(N243,TD!$B$50:$F$54,4,0)," ")</f>
        <v>20240207</v>
      </c>
      <c r="X243" s="165" t="s">
        <v>174</v>
      </c>
      <c r="Y243" s="166" t="str">
        <f>IFERROR(VLOOKUP(X243,TD!$J$51:$K$64,2,0)," ")</f>
        <v>Infraestructura física, mantenimiento y dotación (Sedes construidas, mantenidas reforzadas)</v>
      </c>
      <c r="Z243" s="167" t="str">
        <f>CONCATENATE(X243,"-",Y243)</f>
        <v>08-Infraestructura física, mantenimiento y dotación (Sedes construidas, mantenidas reforzadas)</v>
      </c>
      <c r="AA243" s="170" t="s">
        <v>227</v>
      </c>
      <c r="AB243" s="166" t="str">
        <f>IFERROR(VLOOKUP(AA243,TD!$N$51:$O$66,2,0)," ")</f>
        <v>Sedes mantenidas</v>
      </c>
      <c r="AC243" s="167" t="str">
        <f>CONCATENATE(AA243,"_",AB243)</f>
        <v>016_Sedes mantenidas</v>
      </c>
      <c r="AD243" s="167" t="str">
        <f>CONCATENATE(Z243," ",AC243)</f>
        <v>08-Infraestructura física, mantenimiento y dotación (Sedes construidas, mantenidas reforzadas) 016_Sedes mantenidas</v>
      </c>
      <c r="AE243" s="166" t="str">
        <f>CONCATENATE(U243,V243,W243,X243,AA243)</f>
        <v>O23011745992024020708016</v>
      </c>
      <c r="AF243" s="166" t="str">
        <f>IFERROR(VLOOKUP(AD243,TD!$J$66:$K$89,2,0)," ")</f>
        <v>PM/0131/0108/45990160207</v>
      </c>
      <c r="AG243" s="117" t="s">
        <v>385</v>
      </c>
      <c r="AH243" s="165" t="s">
        <v>193</v>
      </c>
      <c r="AI243" s="168" t="str">
        <f>CONCATENATE(PAA[[#This Row],[Id Interno]],"-",PAA[[#This Row],[tipo de Contrato (TH talento humano - B/S bienes y/o servicios)]],"-",S243,"-",T243,"-",PAA[[#This Row],[Objeto de la contratación]])</f>
        <v>20260169-TH-8126-9--SGH - Prestar servicios profesionales especializados para acompañar a la Subdirección de Gestión Humana en el desarrollo de las actividades relacionadas con el plan de auditorías internas y externas que se efectúen a los procesos, procedimientos y contratos a cargo de la dependencia</v>
      </c>
    </row>
    <row r="244" spans="2:35" ht="56" customHeight="1" x14ac:dyDescent="0.35">
      <c r="B244" s="23">
        <v>20260170</v>
      </c>
      <c r="C244" s="99" t="s">
        <v>460</v>
      </c>
      <c r="D244" s="23" t="s">
        <v>105</v>
      </c>
      <c r="E244" s="23" t="s">
        <v>363</v>
      </c>
      <c r="F244" s="162" t="s">
        <v>144</v>
      </c>
      <c r="G244" s="163" t="s">
        <v>373</v>
      </c>
      <c r="H244" s="164">
        <v>11</v>
      </c>
      <c r="I244" s="164">
        <v>0</v>
      </c>
      <c r="J244" s="125">
        <v>60500000</v>
      </c>
      <c r="K244" s="88" t="s">
        <v>398</v>
      </c>
      <c r="L244" s="162" t="s">
        <v>154</v>
      </c>
      <c r="M244" s="165" t="s">
        <v>438</v>
      </c>
      <c r="N244" s="23" t="s">
        <v>197</v>
      </c>
      <c r="O244" s="147" t="s">
        <v>889</v>
      </c>
      <c r="P244" s="162" t="s">
        <v>348</v>
      </c>
      <c r="Q244" s="53">
        <v>80111600</v>
      </c>
      <c r="R244" s="165" t="s">
        <v>208</v>
      </c>
      <c r="S244" s="165" t="str">
        <f>MID(PAA[[#This Row],[Meta Proyecto de Inversión]],1,4)</f>
        <v>8126</v>
      </c>
      <c r="T244" s="165" t="str">
        <f>MID(PAA[[#This Row],[Meta Proyecto de Inversión]],6,2)</f>
        <v>9-</v>
      </c>
      <c r="U244" s="166" t="str">
        <f>IFERROR(VLOOKUP(N244,TD!$B$50:$F$54,2,0)," ")</f>
        <v>O230117</v>
      </c>
      <c r="V244" s="166" t="str">
        <f>IFERROR(VLOOKUP(N244,TD!$B$50:$F$54,3,0)," ")</f>
        <v>4599</v>
      </c>
      <c r="W244" s="166">
        <f>IFERROR(VLOOKUP(N244,TD!$B$50:$F$54,4,0)," ")</f>
        <v>20240207</v>
      </c>
      <c r="X244" s="165" t="s">
        <v>174</v>
      </c>
      <c r="Y244" s="166" t="str">
        <f>IFERROR(VLOOKUP(X244,TD!$J$51:$K$64,2,0)," ")</f>
        <v>Infraestructura física, mantenimiento y dotación (Sedes construidas, mantenidas reforzadas)</v>
      </c>
      <c r="Z244" s="167" t="str">
        <f>CONCATENATE(X244,"-",Y244)</f>
        <v>08-Infraestructura física, mantenimiento y dotación (Sedes construidas, mantenidas reforzadas)</v>
      </c>
      <c r="AA244" s="170" t="s">
        <v>227</v>
      </c>
      <c r="AB244" s="166" t="str">
        <f>IFERROR(VLOOKUP(AA244,TD!$N$51:$O$66,2,0)," ")</f>
        <v>Sedes mantenidas</v>
      </c>
      <c r="AC244" s="167" t="str">
        <f>CONCATENATE(AA244,"_",AB244)</f>
        <v>016_Sedes mantenidas</v>
      </c>
      <c r="AD244" s="167" t="str">
        <f>CONCATENATE(Z244," ",AC244)</f>
        <v>08-Infraestructura física, mantenimiento y dotación (Sedes construidas, mantenidas reforzadas) 016_Sedes mantenidas</v>
      </c>
      <c r="AE244" s="166" t="str">
        <f>CONCATENATE(U244,V244,W244,X244,AA244)</f>
        <v>O23011745992024020708016</v>
      </c>
      <c r="AF244" s="166" t="str">
        <f>IFERROR(VLOOKUP(AD244,TD!$J$66:$K$89,2,0)," ")</f>
        <v>PM/0131/0108/45990160207</v>
      </c>
      <c r="AG244" s="117" t="s">
        <v>385</v>
      </c>
      <c r="AH244" s="165" t="s">
        <v>193</v>
      </c>
      <c r="AI244" s="168" t="str">
        <f>CONCATENATE(PAA[[#This Row],[Id Interno]],"-",PAA[[#This Row],[tipo de Contrato (TH talento humano - B/S bienes y/o servicios)]],"-",S244,"-",T244,"-",PAA[[#This Row],[Objeto de la contratación]])</f>
        <v>20260170-TH-8126-9--SGH - Prestar sus servicios profesionales a la Subdirección de Gestión Humana de la UAE Cuerpo Oficial de Bomberos de Bogotá D.C.,mediante la gestión contractual y presupuestal, asegurando el cumplimiento de la normatividad vigente y la adecuada planeación, ejecución y control de los recursos asignados.</v>
      </c>
    </row>
    <row r="245" spans="2:35" ht="98" x14ac:dyDescent="0.35">
      <c r="B245" s="23">
        <v>20260171</v>
      </c>
      <c r="C245" s="99" t="s">
        <v>604</v>
      </c>
      <c r="D245" s="23" t="s">
        <v>105</v>
      </c>
      <c r="E245" s="23" t="s">
        <v>363</v>
      </c>
      <c r="F245" s="162" t="s">
        <v>144</v>
      </c>
      <c r="G245" s="163" t="s">
        <v>373</v>
      </c>
      <c r="H245" s="164">
        <v>7</v>
      </c>
      <c r="I245" s="164">
        <v>0</v>
      </c>
      <c r="J245" s="125">
        <v>37800000</v>
      </c>
      <c r="K245" s="88" t="s">
        <v>398</v>
      </c>
      <c r="L245" s="162" t="s">
        <v>154</v>
      </c>
      <c r="M245" s="165" t="s">
        <v>438</v>
      </c>
      <c r="N245" s="23" t="s">
        <v>197</v>
      </c>
      <c r="O245" s="147" t="s">
        <v>889</v>
      </c>
      <c r="P245" s="162" t="s">
        <v>348</v>
      </c>
      <c r="Q245" s="53">
        <v>80111600</v>
      </c>
      <c r="R245" s="165" t="s">
        <v>208</v>
      </c>
      <c r="S245" s="165" t="str">
        <f>MID(PAA[[#This Row],[Meta Proyecto de Inversión]],1,4)</f>
        <v>8126</v>
      </c>
      <c r="T245" s="165" t="str">
        <f>MID(PAA[[#This Row],[Meta Proyecto de Inversión]],6,2)</f>
        <v>9-</v>
      </c>
      <c r="U245" s="166" t="str">
        <f>IFERROR(VLOOKUP(N245,TD!$B$50:$F$54,2,0)," ")</f>
        <v>O230117</v>
      </c>
      <c r="V245" s="166" t="str">
        <f>IFERROR(VLOOKUP(N245,TD!$B$50:$F$54,3,0)," ")</f>
        <v>4599</v>
      </c>
      <c r="W245" s="166">
        <f>IFERROR(VLOOKUP(N245,TD!$B$50:$F$54,4,0)," ")</f>
        <v>20240207</v>
      </c>
      <c r="X245" s="165" t="s">
        <v>174</v>
      </c>
      <c r="Y245" s="166" t="str">
        <f>IFERROR(VLOOKUP(X245,TD!$J$51:$K$64,2,0)," ")</f>
        <v>Infraestructura física, mantenimiento y dotación (Sedes construidas, mantenidas reforzadas)</v>
      </c>
      <c r="Z245" s="167" t="str">
        <f>CONCATENATE(X245,"-",Y245)</f>
        <v>08-Infraestructura física, mantenimiento y dotación (Sedes construidas, mantenidas reforzadas)</v>
      </c>
      <c r="AA245" s="170" t="s">
        <v>227</v>
      </c>
      <c r="AB245" s="166" t="str">
        <f>IFERROR(VLOOKUP(AA245,TD!$N$51:$O$66,2,0)," ")</f>
        <v>Sedes mantenidas</v>
      </c>
      <c r="AC245" s="167" t="str">
        <f>CONCATENATE(AA245,"_",AB245)</f>
        <v>016_Sedes mantenidas</v>
      </c>
      <c r="AD245" s="167" t="str">
        <f>CONCATENATE(Z245," ",AC245)</f>
        <v>08-Infraestructura física, mantenimiento y dotación (Sedes construidas, mantenidas reforzadas) 016_Sedes mantenidas</v>
      </c>
      <c r="AE245" s="166" t="str">
        <f>CONCATENATE(U245,V245,W245,X245,AA245)</f>
        <v>O23011745992024020708016</v>
      </c>
      <c r="AF245" s="166" t="str">
        <f>IFERROR(VLOOKUP(AD245,TD!$J$66:$K$89,2,0)," ")</f>
        <v>PM/0131/0108/45990160207</v>
      </c>
      <c r="AG245" s="117" t="s">
        <v>385</v>
      </c>
      <c r="AH245" s="165" t="s">
        <v>193</v>
      </c>
      <c r="AI245" s="168" t="str">
        <f>CONCATENATE(PAA[[#This Row],[Id Interno]],"-",PAA[[#This Row],[tipo de Contrato (TH talento humano - B/S bienes y/o servicios)]],"-",S245,"-",T245,"-",PAA[[#This Row],[Objeto de la contratación]])</f>
        <v>20260171-TH-8126-9--SGH - Prestar servicios profesionales para acompañar a la Subdirección de Gestión Humana de la UAE Cuerpo Oficial de Bomberos de Bogotá D.C. en el desarrollo de actividades orientadas a la elaboración y adaptación de piezas comunicativas requeridas en el marco de los procesos y procedimientos a cargo de la dependencia, conforme a los lineamientos institucionales.</v>
      </c>
    </row>
    <row r="246" spans="2:35" ht="70" x14ac:dyDescent="0.35">
      <c r="B246" s="23">
        <v>20260172</v>
      </c>
      <c r="C246" s="99" t="s">
        <v>461</v>
      </c>
      <c r="D246" s="23" t="s">
        <v>105</v>
      </c>
      <c r="E246" s="23" t="s">
        <v>363</v>
      </c>
      <c r="F246" s="162" t="s">
        <v>144</v>
      </c>
      <c r="G246" s="163" t="s">
        <v>373</v>
      </c>
      <c r="H246" s="164">
        <v>7</v>
      </c>
      <c r="I246" s="164">
        <v>0</v>
      </c>
      <c r="J246" s="125">
        <v>37800000</v>
      </c>
      <c r="K246" s="88" t="s">
        <v>398</v>
      </c>
      <c r="L246" s="162" t="s">
        <v>154</v>
      </c>
      <c r="M246" s="165" t="s">
        <v>438</v>
      </c>
      <c r="N246" s="23" t="s">
        <v>197</v>
      </c>
      <c r="O246" s="147" t="s">
        <v>889</v>
      </c>
      <c r="P246" s="162" t="s">
        <v>348</v>
      </c>
      <c r="Q246" s="53">
        <v>80111600</v>
      </c>
      <c r="R246" s="165" t="s">
        <v>208</v>
      </c>
      <c r="S246" s="165" t="str">
        <f>MID(PAA[[#This Row],[Meta Proyecto de Inversión]],1,4)</f>
        <v>8126</v>
      </c>
      <c r="T246" s="165" t="str">
        <f>MID(PAA[[#This Row],[Meta Proyecto de Inversión]],6,2)</f>
        <v>9-</v>
      </c>
      <c r="U246" s="166" t="str">
        <f>IFERROR(VLOOKUP(N246,TD!$B$50:$F$54,2,0)," ")</f>
        <v>O230117</v>
      </c>
      <c r="V246" s="166" t="str">
        <f>IFERROR(VLOOKUP(N246,TD!$B$50:$F$54,3,0)," ")</f>
        <v>4599</v>
      </c>
      <c r="W246" s="166">
        <f>IFERROR(VLOOKUP(N246,TD!$B$50:$F$54,4,0)," ")</f>
        <v>20240207</v>
      </c>
      <c r="X246" s="165" t="s">
        <v>174</v>
      </c>
      <c r="Y246" s="166" t="str">
        <f>IFERROR(VLOOKUP(X246,TD!$J$51:$K$64,2,0)," ")</f>
        <v>Infraestructura física, mantenimiento y dotación (Sedes construidas, mantenidas reforzadas)</v>
      </c>
      <c r="Z246" s="167" t="str">
        <f>CONCATENATE(X246,"-",Y246)</f>
        <v>08-Infraestructura física, mantenimiento y dotación (Sedes construidas, mantenidas reforzadas)</v>
      </c>
      <c r="AA246" s="170" t="s">
        <v>227</v>
      </c>
      <c r="AB246" s="166" t="str">
        <f>IFERROR(VLOOKUP(AA246,TD!$N$51:$O$66,2,0)," ")</f>
        <v>Sedes mantenidas</v>
      </c>
      <c r="AC246" s="167" t="str">
        <f>CONCATENATE(AA246,"_",AB246)</f>
        <v>016_Sedes mantenidas</v>
      </c>
      <c r="AD246" s="167" t="str">
        <f>CONCATENATE(Z246," ",AC246)</f>
        <v>08-Infraestructura física, mantenimiento y dotación (Sedes construidas, mantenidas reforzadas) 016_Sedes mantenidas</v>
      </c>
      <c r="AE246" s="166" t="str">
        <f>CONCATENATE(U246,V246,W246,X246,AA246)</f>
        <v>O23011745992024020708016</v>
      </c>
      <c r="AF246" s="166" t="str">
        <f>IFERROR(VLOOKUP(AD246,TD!$J$66:$K$89,2,0)," ")</f>
        <v>PM/0131/0108/45990160207</v>
      </c>
      <c r="AG246" s="117" t="s">
        <v>385</v>
      </c>
      <c r="AH246" s="165" t="s">
        <v>193</v>
      </c>
      <c r="AI246" s="168" t="str">
        <f>CONCATENATE(PAA[[#This Row],[Id Interno]],"-",PAA[[#This Row],[tipo de Contrato (TH talento humano - B/S bienes y/o servicios)]],"-",S246,"-",T246,"-",PAA[[#This Row],[Objeto de la contratación]])</f>
        <v>20260172-TH-8126-9--SGH- Prestar servicios profesionales para apoyar a la Subdirección de Gestión Humana de la UAE Cuerpo Oficial de Bomberos de Bogotá D.C., en los trámites y gestiones relacionados con la información financiera, contable y presupuestal que sirvan de base de las etapas precontractuales, contractuales y poscontractuales de los procesos a cargo de la dependencia.</v>
      </c>
    </row>
    <row r="247" spans="2:35" ht="84" x14ac:dyDescent="0.35">
      <c r="B247" s="23">
        <v>20260173</v>
      </c>
      <c r="C247" s="99" t="s">
        <v>605</v>
      </c>
      <c r="D247" s="23" t="s">
        <v>105</v>
      </c>
      <c r="E247" s="23" t="s">
        <v>363</v>
      </c>
      <c r="F247" s="162" t="s">
        <v>144</v>
      </c>
      <c r="G247" s="163" t="s">
        <v>373</v>
      </c>
      <c r="H247" s="164">
        <v>10</v>
      </c>
      <c r="I247" s="164">
        <v>0</v>
      </c>
      <c r="J247" s="125">
        <v>82000000</v>
      </c>
      <c r="K247" s="88" t="s">
        <v>398</v>
      </c>
      <c r="L247" s="162" t="s">
        <v>154</v>
      </c>
      <c r="M247" s="165" t="s">
        <v>438</v>
      </c>
      <c r="N247" s="23" t="s">
        <v>198</v>
      </c>
      <c r="O247" s="147" t="s">
        <v>890</v>
      </c>
      <c r="P247" s="162" t="s">
        <v>348</v>
      </c>
      <c r="Q247" s="53">
        <v>80111600</v>
      </c>
      <c r="R247" s="165" t="s">
        <v>218</v>
      </c>
      <c r="S247" s="165" t="str">
        <f>MID(PAA[[#This Row],[Meta Proyecto de Inversión]],1,4)</f>
        <v>8173</v>
      </c>
      <c r="T247" s="165" t="str">
        <f>MID(PAA[[#This Row],[Meta Proyecto de Inversión]],6,2)</f>
        <v>9-</v>
      </c>
      <c r="U247" s="166" t="str">
        <f>IFERROR(VLOOKUP(N247,TD!$B$50:$F$54,2,0)," ")</f>
        <v>O230117</v>
      </c>
      <c r="V247" s="166" t="str">
        <f>IFERROR(VLOOKUP(N247,TD!$B$50:$F$54,3,0)," ")</f>
        <v>4503</v>
      </c>
      <c r="W247" s="166">
        <f>IFERROR(VLOOKUP(N247,TD!$B$50:$F$54,4,0)," ")</f>
        <v>20240255</v>
      </c>
      <c r="X247" s="165" t="s">
        <v>172</v>
      </c>
      <c r="Y247" s="166" t="str">
        <f>IFERROR(VLOOKUP(X247,TD!$J$51:$K$64,2,0)," ")</f>
        <v>Servicio de formación en gestión del riesgo de incendios para el personal UAECOB</v>
      </c>
      <c r="Z247" s="167" t="str">
        <f>CONCATENATE(X247,"-",Y247)</f>
        <v>07-Servicio de formación en gestión del riesgo de incendios para el personal UAECOB</v>
      </c>
      <c r="AA247" s="170" t="s">
        <v>222</v>
      </c>
      <c r="AB247" s="166" t="str">
        <f>IFERROR(VLOOKUP(AA247,TD!$N$51:$O$66,2,0)," ")</f>
        <v>Servicio de educación informal</v>
      </c>
      <c r="AC247" s="167" t="str">
        <f>CONCATENATE(AA247,"_",AB247)</f>
        <v>002_Servicio de educación informal</v>
      </c>
      <c r="AD247" s="167" t="str">
        <f>CONCATENATE(Z247," ",AC247)</f>
        <v>07-Servicio de formación en gestión del riesgo de incendios para el personal UAECOB 002_Servicio de educación informal</v>
      </c>
      <c r="AE247" s="166" t="str">
        <f>CONCATENATE(U247,V247,W247,X247,AA247)</f>
        <v>O23011745032024025507002</v>
      </c>
      <c r="AF247" s="166" t="str">
        <f>IFERROR(VLOOKUP(AD247,TD!$J$66:$K$89,2,0)," ")</f>
        <v>PM/0131/0107/45030020255</v>
      </c>
      <c r="AG247" s="117" t="s">
        <v>385</v>
      </c>
      <c r="AH247" s="165" t="s">
        <v>193</v>
      </c>
      <c r="AI247" s="168" t="str">
        <f>CONCATENATE(PAA[[#This Row],[Id Interno]],"-",PAA[[#This Row],[tipo de Contrato (TH talento humano - B/S bienes y/o servicios)]],"-",S247,"-",T247,"-",PAA[[#This Row],[Objeto de la contratación]])</f>
        <v>20260173-TH-8173-9--SGH - Prestar servicios profesionales de apoyo al equipo líder de la  Academia de la UAE Cuerpo Oficial de Bomberos de Bogotá, en el desarrollo de los procesos y procedimientos administrativos, operativos y pedagógicos que le sean asignados, con el fin de fortalecer los programas de formación.</v>
      </c>
    </row>
    <row r="248" spans="2:35" ht="112" x14ac:dyDescent="0.35">
      <c r="B248" s="23">
        <v>20260174</v>
      </c>
      <c r="C248" s="99" t="s">
        <v>606</v>
      </c>
      <c r="D248" s="23" t="s">
        <v>105</v>
      </c>
      <c r="E248" s="23" t="s">
        <v>363</v>
      </c>
      <c r="F248" s="162" t="s">
        <v>144</v>
      </c>
      <c r="G248" s="163" t="s">
        <v>373</v>
      </c>
      <c r="H248" s="164">
        <v>11</v>
      </c>
      <c r="I248" s="164">
        <v>0</v>
      </c>
      <c r="J248" s="125">
        <v>57200000</v>
      </c>
      <c r="K248" s="88" t="s">
        <v>398</v>
      </c>
      <c r="L248" s="162" t="s">
        <v>154</v>
      </c>
      <c r="M248" s="165" t="s">
        <v>438</v>
      </c>
      <c r="N248" s="23" t="s">
        <v>198</v>
      </c>
      <c r="O248" s="147" t="s">
        <v>890</v>
      </c>
      <c r="P248" s="162" t="s">
        <v>348</v>
      </c>
      <c r="Q248" s="53">
        <v>80111600</v>
      </c>
      <c r="R248" s="165" t="s">
        <v>218</v>
      </c>
      <c r="S248" s="165" t="str">
        <f>MID(PAA[[#This Row],[Meta Proyecto de Inversión]],1,4)</f>
        <v>8173</v>
      </c>
      <c r="T248" s="165" t="str">
        <f>MID(PAA[[#This Row],[Meta Proyecto de Inversión]],6,2)</f>
        <v>9-</v>
      </c>
      <c r="U248" s="166" t="str">
        <f>IFERROR(VLOOKUP(N248,TD!$B$50:$F$54,2,0)," ")</f>
        <v>O230117</v>
      </c>
      <c r="V248" s="166" t="str">
        <f>IFERROR(VLOOKUP(N248,TD!$B$50:$F$54,3,0)," ")</f>
        <v>4503</v>
      </c>
      <c r="W248" s="166">
        <f>IFERROR(VLOOKUP(N248,TD!$B$50:$F$54,4,0)," ")</f>
        <v>20240255</v>
      </c>
      <c r="X248" s="165" t="s">
        <v>172</v>
      </c>
      <c r="Y248" s="166" t="str">
        <f>IFERROR(VLOOKUP(X248,TD!$J$51:$K$64,2,0)," ")</f>
        <v>Servicio de formación en gestión del riesgo de incendios para el personal UAECOB</v>
      </c>
      <c r="Z248" s="167" t="str">
        <f>CONCATENATE(X248,"-",Y248)</f>
        <v>07-Servicio de formación en gestión del riesgo de incendios para el personal UAECOB</v>
      </c>
      <c r="AA248" s="170" t="s">
        <v>222</v>
      </c>
      <c r="AB248" s="166" t="str">
        <f>IFERROR(VLOOKUP(AA248,TD!$N$51:$O$66,2,0)," ")</f>
        <v>Servicio de educación informal</v>
      </c>
      <c r="AC248" s="167" t="str">
        <f>CONCATENATE(AA248,"_",AB248)</f>
        <v>002_Servicio de educación informal</v>
      </c>
      <c r="AD248" s="167" t="str">
        <f>CONCATENATE(Z248," ",AC248)</f>
        <v>07-Servicio de formación en gestión del riesgo de incendios para el personal UAECOB 002_Servicio de educación informal</v>
      </c>
      <c r="AE248" s="166" t="str">
        <f>CONCATENATE(U248,V248,W248,X248,AA248)</f>
        <v>O23011745032024025507002</v>
      </c>
      <c r="AF248" s="166" t="str">
        <f>IFERROR(VLOOKUP(AD248,TD!$J$66:$K$89,2,0)," ")</f>
        <v>PM/0131/0107/45030020255</v>
      </c>
      <c r="AG248" s="117" t="s">
        <v>385</v>
      </c>
      <c r="AH248" s="165" t="s">
        <v>193</v>
      </c>
      <c r="AI248" s="168" t="str">
        <f>CONCATENATE(PAA[[#This Row],[Id Interno]],"-",PAA[[#This Row],[tipo de Contrato (TH talento humano - B/S bienes y/o servicios)]],"-",S248,"-",T248,"-",PAA[[#This Row],[Objeto de la contratación]])</f>
        <v>20260174-TH-8173-9--SGH - Prestar servicios profesionales a la Academia de la UAE Cuerpo Oficial de Bomberos de Bogotá D.C., orientados al apoyo del fortalecimiento transversal del proceso académico y formativo, mediante la consolidación, seguimiento y optimización de las actividades que contribuyan al adecuado desarrollo de los procesos de capacitación y formación.</v>
      </c>
    </row>
    <row r="249" spans="2:35" ht="56.15" customHeight="1" x14ac:dyDescent="0.35">
      <c r="B249" s="23">
        <v>20260175</v>
      </c>
      <c r="C249" s="99" t="s">
        <v>607</v>
      </c>
      <c r="D249" s="23" t="s">
        <v>105</v>
      </c>
      <c r="E249" s="23" t="s">
        <v>363</v>
      </c>
      <c r="F249" s="162" t="s">
        <v>144</v>
      </c>
      <c r="G249" s="163" t="s">
        <v>373</v>
      </c>
      <c r="H249" s="164">
        <v>10</v>
      </c>
      <c r="I249" s="164">
        <v>0</v>
      </c>
      <c r="J249" s="125">
        <v>72000000</v>
      </c>
      <c r="K249" s="88" t="s">
        <v>398</v>
      </c>
      <c r="L249" s="162" t="s">
        <v>154</v>
      </c>
      <c r="M249" s="165" t="s">
        <v>438</v>
      </c>
      <c r="N249" s="23" t="s">
        <v>198</v>
      </c>
      <c r="O249" s="147" t="s">
        <v>890</v>
      </c>
      <c r="P249" s="162" t="s">
        <v>348</v>
      </c>
      <c r="Q249" s="53">
        <v>80111600</v>
      </c>
      <c r="R249" s="165" t="s">
        <v>218</v>
      </c>
      <c r="S249" s="165" t="str">
        <f>MID(PAA[[#This Row],[Meta Proyecto de Inversión]],1,4)</f>
        <v>8173</v>
      </c>
      <c r="T249" s="165" t="str">
        <f>MID(PAA[[#This Row],[Meta Proyecto de Inversión]],6,2)</f>
        <v>9-</v>
      </c>
      <c r="U249" s="166" t="str">
        <f>IFERROR(VLOOKUP(N249,TD!$B$50:$F$54,2,0)," ")</f>
        <v>O230117</v>
      </c>
      <c r="V249" s="166" t="str">
        <f>IFERROR(VLOOKUP(N249,TD!$B$50:$F$54,3,0)," ")</f>
        <v>4503</v>
      </c>
      <c r="W249" s="166">
        <f>IFERROR(VLOOKUP(N249,TD!$B$50:$F$54,4,0)," ")</f>
        <v>20240255</v>
      </c>
      <c r="X249" s="165" t="s">
        <v>172</v>
      </c>
      <c r="Y249" s="166" t="str">
        <f>IFERROR(VLOOKUP(X249,TD!$J$51:$K$64,2,0)," ")</f>
        <v>Servicio de formación en gestión del riesgo de incendios para el personal UAECOB</v>
      </c>
      <c r="Z249" s="167" t="str">
        <f>CONCATENATE(X249,"-",Y249)</f>
        <v>07-Servicio de formación en gestión del riesgo de incendios para el personal UAECOB</v>
      </c>
      <c r="AA249" s="170" t="s">
        <v>222</v>
      </c>
      <c r="AB249" s="166" t="str">
        <f>IFERROR(VLOOKUP(AA249,TD!$N$51:$O$66,2,0)," ")</f>
        <v>Servicio de educación informal</v>
      </c>
      <c r="AC249" s="167" t="str">
        <f>CONCATENATE(AA249,"_",AB249)</f>
        <v>002_Servicio de educación informal</v>
      </c>
      <c r="AD249" s="167" t="str">
        <f>CONCATENATE(Z249," ",AC249)</f>
        <v>07-Servicio de formación en gestión del riesgo de incendios para el personal UAECOB 002_Servicio de educación informal</v>
      </c>
      <c r="AE249" s="166" t="str">
        <f>CONCATENATE(U249,V249,W249,X249,AA249)</f>
        <v>O23011745032024025507002</v>
      </c>
      <c r="AF249" s="166" t="str">
        <f>IFERROR(VLOOKUP(AD249,TD!$J$66:$K$89,2,0)," ")</f>
        <v>PM/0131/0107/45030020255</v>
      </c>
      <c r="AG249" s="117" t="s">
        <v>385</v>
      </c>
      <c r="AH249" s="165" t="s">
        <v>193</v>
      </c>
      <c r="AI249" s="168" t="str">
        <f>CONCATENATE(PAA[[#This Row],[Id Interno]],"-",PAA[[#This Row],[tipo de Contrato (TH talento humano - B/S bienes y/o servicios)]],"-",S249,"-",T249,"-",PAA[[#This Row],[Objeto de la contratación]])</f>
        <v>20260175-TH-8173-9--SGH - Prestar sus servicios profesionales jurídicos para apoyar a la Academia de la UAE Cuerpo Oficial de Bomberos de Bogotá D.C., desarrollando actividades de acompañamiento y soporte legal en los procesos pre contractuales, contractuales y post contractuales relacionados con el desarrollo e implementación de los programas de formación, capacitación y entrenamiento.</v>
      </c>
    </row>
    <row r="250" spans="2:35" ht="98" x14ac:dyDescent="0.35">
      <c r="B250" s="23">
        <v>20260176</v>
      </c>
      <c r="C250" s="99" t="s">
        <v>608</v>
      </c>
      <c r="D250" s="23" t="s">
        <v>105</v>
      </c>
      <c r="E250" s="23" t="s">
        <v>363</v>
      </c>
      <c r="F250" s="162" t="s">
        <v>145</v>
      </c>
      <c r="G250" s="163" t="s">
        <v>373</v>
      </c>
      <c r="H250" s="164">
        <v>11</v>
      </c>
      <c r="I250" s="164">
        <v>0</v>
      </c>
      <c r="J250" s="125">
        <v>40700000</v>
      </c>
      <c r="K250" s="88" t="s">
        <v>398</v>
      </c>
      <c r="L250" s="162" t="s">
        <v>154</v>
      </c>
      <c r="M250" s="165" t="s">
        <v>438</v>
      </c>
      <c r="N250" s="23" t="s">
        <v>198</v>
      </c>
      <c r="O250" s="147" t="s">
        <v>890</v>
      </c>
      <c r="P250" s="162" t="s">
        <v>348</v>
      </c>
      <c r="Q250" s="53">
        <v>80111600</v>
      </c>
      <c r="R250" s="165" t="s">
        <v>218</v>
      </c>
      <c r="S250" s="165" t="str">
        <f>MID(PAA[[#This Row],[Meta Proyecto de Inversión]],1,4)</f>
        <v>8173</v>
      </c>
      <c r="T250" s="165" t="str">
        <f>MID(PAA[[#This Row],[Meta Proyecto de Inversión]],6,2)</f>
        <v>9-</v>
      </c>
      <c r="U250" s="166" t="str">
        <f>IFERROR(VLOOKUP(N250,TD!$B$50:$F$54,2,0)," ")</f>
        <v>O230117</v>
      </c>
      <c r="V250" s="166" t="str">
        <f>IFERROR(VLOOKUP(N250,TD!$B$50:$F$54,3,0)," ")</f>
        <v>4503</v>
      </c>
      <c r="W250" s="166">
        <f>IFERROR(VLOOKUP(N250,TD!$B$50:$F$54,4,0)," ")</f>
        <v>20240255</v>
      </c>
      <c r="X250" s="165" t="s">
        <v>172</v>
      </c>
      <c r="Y250" s="166" t="str">
        <f>IFERROR(VLOOKUP(X250,TD!$J$51:$K$64,2,0)," ")</f>
        <v>Servicio de formación en gestión del riesgo de incendios para el personal UAECOB</v>
      </c>
      <c r="Z250" s="167" t="str">
        <f>CONCATENATE(X250,"-",Y250)</f>
        <v>07-Servicio de formación en gestión del riesgo de incendios para el personal UAECOB</v>
      </c>
      <c r="AA250" s="170" t="s">
        <v>222</v>
      </c>
      <c r="AB250" s="166" t="str">
        <f>IFERROR(VLOOKUP(AA250,TD!$N$51:$O$66,2,0)," ")</f>
        <v>Servicio de educación informal</v>
      </c>
      <c r="AC250" s="167" t="str">
        <f>CONCATENATE(AA250,"_",AB250)</f>
        <v>002_Servicio de educación informal</v>
      </c>
      <c r="AD250" s="167" t="str">
        <f>CONCATENATE(Z250," ",AC250)</f>
        <v>07-Servicio de formación en gestión del riesgo de incendios para el personal UAECOB 002_Servicio de educación informal</v>
      </c>
      <c r="AE250" s="166" t="str">
        <f>CONCATENATE(U250,V250,W250,X250,AA250)</f>
        <v>O23011745032024025507002</v>
      </c>
      <c r="AF250" s="166" t="str">
        <f>IFERROR(VLOOKUP(AD250,TD!$J$66:$K$89,2,0)," ")</f>
        <v>PM/0131/0107/45030020255</v>
      </c>
      <c r="AG250" s="117" t="s">
        <v>385</v>
      </c>
      <c r="AH250" s="165" t="s">
        <v>193</v>
      </c>
      <c r="AI250" s="168" t="str">
        <f>CONCATENATE(PAA[[#This Row],[Id Interno]],"-",PAA[[#This Row],[tipo de Contrato (TH talento humano - B/S bienes y/o servicios)]],"-",S250,"-",T250,"-",PAA[[#This Row],[Objeto de la contratación]])</f>
        <v>20260176-TH-8173-9--SGH - Prestar servicios de apoyo a la Academia de la UAE Cuerpo Oficial de Bomberos de Bogotá D.C., para el desarrollo logístico y administrativo, contribuyendo al fortalecimiento de la formación, capacitación y gestión institucional.</v>
      </c>
    </row>
    <row r="251" spans="2:35" ht="126" x14ac:dyDescent="0.35">
      <c r="B251" s="23">
        <v>20260177</v>
      </c>
      <c r="C251" s="99" t="s">
        <v>609</v>
      </c>
      <c r="D251" s="23" t="s">
        <v>105</v>
      </c>
      <c r="E251" s="23" t="s">
        <v>363</v>
      </c>
      <c r="F251" s="162" t="s">
        <v>144</v>
      </c>
      <c r="G251" s="163" t="s">
        <v>373</v>
      </c>
      <c r="H251" s="164">
        <v>11</v>
      </c>
      <c r="I251" s="164">
        <v>0</v>
      </c>
      <c r="J251" s="125">
        <v>81400000</v>
      </c>
      <c r="K251" s="88" t="s">
        <v>398</v>
      </c>
      <c r="L251" s="162" t="s">
        <v>154</v>
      </c>
      <c r="M251" s="165" t="s">
        <v>438</v>
      </c>
      <c r="N251" s="23" t="s">
        <v>198</v>
      </c>
      <c r="O251" s="147" t="s">
        <v>890</v>
      </c>
      <c r="P251" s="162" t="s">
        <v>348</v>
      </c>
      <c r="Q251" s="53">
        <v>80111600</v>
      </c>
      <c r="R251" s="165" t="s">
        <v>218</v>
      </c>
      <c r="S251" s="165" t="str">
        <f>MID(PAA[[#This Row],[Meta Proyecto de Inversión]],1,4)</f>
        <v>8173</v>
      </c>
      <c r="T251" s="165" t="str">
        <f>MID(PAA[[#This Row],[Meta Proyecto de Inversión]],6,2)</f>
        <v>9-</v>
      </c>
      <c r="U251" s="166" t="str">
        <f>IFERROR(VLOOKUP(N251,TD!$B$50:$F$54,2,0)," ")</f>
        <v>O230117</v>
      </c>
      <c r="V251" s="166" t="str">
        <f>IFERROR(VLOOKUP(N251,TD!$B$50:$F$54,3,0)," ")</f>
        <v>4503</v>
      </c>
      <c r="W251" s="166">
        <f>IFERROR(VLOOKUP(N251,TD!$B$50:$F$54,4,0)," ")</f>
        <v>20240255</v>
      </c>
      <c r="X251" s="165" t="s">
        <v>172</v>
      </c>
      <c r="Y251" s="166" t="str">
        <f>IFERROR(VLOOKUP(X251,TD!$J$51:$K$64,2,0)," ")</f>
        <v>Servicio de formación en gestión del riesgo de incendios para el personal UAECOB</v>
      </c>
      <c r="Z251" s="167" t="str">
        <f>CONCATENATE(X251,"-",Y251)</f>
        <v>07-Servicio de formación en gestión del riesgo de incendios para el personal UAECOB</v>
      </c>
      <c r="AA251" s="170" t="s">
        <v>222</v>
      </c>
      <c r="AB251" s="166" t="str">
        <f>IFERROR(VLOOKUP(AA251,TD!$N$51:$O$66,2,0)," ")</f>
        <v>Servicio de educación informal</v>
      </c>
      <c r="AC251" s="167" t="str">
        <f>CONCATENATE(AA251,"_",AB251)</f>
        <v>002_Servicio de educación informal</v>
      </c>
      <c r="AD251" s="167" t="str">
        <f>CONCATENATE(Z251," ",AC251)</f>
        <v>07-Servicio de formación en gestión del riesgo de incendios para el personal UAECOB 002_Servicio de educación informal</v>
      </c>
      <c r="AE251" s="166" t="str">
        <f>CONCATENATE(U251,V251,W251,X251,AA251)</f>
        <v>O23011745032024025507002</v>
      </c>
      <c r="AF251" s="166" t="str">
        <f>IFERROR(VLOOKUP(AD251,TD!$J$66:$K$89,2,0)," ")</f>
        <v>PM/0131/0107/45030020255</v>
      </c>
      <c r="AG251" s="117" t="s">
        <v>385</v>
      </c>
      <c r="AH251" s="165" t="s">
        <v>193</v>
      </c>
      <c r="AI251" s="168" t="str">
        <f>CONCATENATE(PAA[[#This Row],[Id Interno]],"-",PAA[[#This Row],[tipo de Contrato (TH talento humano - B/S bienes y/o servicios)]],"-",S251,"-",T251,"-",PAA[[#This Row],[Objeto de la contratación]])</f>
        <v>20260177-TH-8173-9--SGH - Prestar servicios profesionales para apoyar a la Subdirección de Gestión Humana de la UAE Cuerpo Oficial de Bomberos de Bogotá D.C., mediante el acompañamiento en la construcción del Plan Educativo Institucional y en el desarrollo de los procesos y procedimientos de la Academia, orientados al fortalecimiento de la formación y la capacitación institucional.</v>
      </c>
    </row>
    <row r="252" spans="2:35" ht="112" x14ac:dyDescent="0.35">
      <c r="B252" s="23">
        <v>20260178</v>
      </c>
      <c r="C252" s="99" t="s">
        <v>610</v>
      </c>
      <c r="D252" s="23" t="s">
        <v>105</v>
      </c>
      <c r="E252" s="23" t="s">
        <v>363</v>
      </c>
      <c r="F252" s="162" t="s">
        <v>144</v>
      </c>
      <c r="G252" s="163" t="s">
        <v>373</v>
      </c>
      <c r="H252" s="164">
        <v>11</v>
      </c>
      <c r="I252" s="164">
        <v>0</v>
      </c>
      <c r="J252" s="125">
        <v>84700000</v>
      </c>
      <c r="K252" s="88" t="s">
        <v>398</v>
      </c>
      <c r="L252" s="162" t="s">
        <v>154</v>
      </c>
      <c r="M252" s="165" t="s">
        <v>438</v>
      </c>
      <c r="N252" s="23" t="s">
        <v>198</v>
      </c>
      <c r="O252" s="147" t="s">
        <v>890</v>
      </c>
      <c r="P252" s="162" t="s">
        <v>348</v>
      </c>
      <c r="Q252" s="53">
        <v>80111600</v>
      </c>
      <c r="R252" s="165" t="s">
        <v>218</v>
      </c>
      <c r="S252" s="165" t="str">
        <f>MID(PAA[[#This Row],[Meta Proyecto de Inversión]],1,4)</f>
        <v>8173</v>
      </c>
      <c r="T252" s="165" t="str">
        <f>MID(PAA[[#This Row],[Meta Proyecto de Inversión]],6,2)</f>
        <v>9-</v>
      </c>
      <c r="U252" s="166" t="str">
        <f>IFERROR(VLOOKUP(N252,TD!$B$50:$F$54,2,0)," ")</f>
        <v>O230117</v>
      </c>
      <c r="V252" s="166" t="str">
        <f>IFERROR(VLOOKUP(N252,TD!$B$50:$F$54,3,0)," ")</f>
        <v>4503</v>
      </c>
      <c r="W252" s="166">
        <f>IFERROR(VLOOKUP(N252,TD!$B$50:$F$54,4,0)," ")</f>
        <v>20240255</v>
      </c>
      <c r="X252" s="165" t="s">
        <v>172</v>
      </c>
      <c r="Y252" s="166" t="str">
        <f>IFERROR(VLOOKUP(X252,TD!$J$51:$K$64,2,0)," ")</f>
        <v>Servicio de formación en gestión del riesgo de incendios para el personal UAECOB</v>
      </c>
      <c r="Z252" s="167" t="str">
        <f>CONCATENATE(X252,"-",Y252)</f>
        <v>07-Servicio de formación en gestión del riesgo de incendios para el personal UAECOB</v>
      </c>
      <c r="AA252" s="170" t="s">
        <v>222</v>
      </c>
      <c r="AB252" s="166" t="str">
        <f>IFERROR(VLOOKUP(AA252,TD!$N$51:$O$66,2,0)," ")</f>
        <v>Servicio de educación informal</v>
      </c>
      <c r="AC252" s="167" t="str">
        <f>CONCATENATE(AA252,"_",AB252)</f>
        <v>002_Servicio de educación informal</v>
      </c>
      <c r="AD252" s="167" t="str">
        <f>CONCATENATE(Z252," ",AC252)</f>
        <v>07-Servicio de formación en gestión del riesgo de incendios para el personal UAECOB 002_Servicio de educación informal</v>
      </c>
      <c r="AE252" s="166" t="str">
        <f>CONCATENATE(U252,V252,W252,X252,AA252)</f>
        <v>O23011745032024025507002</v>
      </c>
      <c r="AF252" s="166" t="str">
        <f>IFERROR(VLOOKUP(AD252,TD!$J$66:$K$89,2,0)," ")</f>
        <v>PM/0131/0107/45030020255</v>
      </c>
      <c r="AG252" s="117" t="s">
        <v>385</v>
      </c>
      <c r="AH252" s="165" t="s">
        <v>193</v>
      </c>
      <c r="AI252" s="168" t="str">
        <f>CONCATENATE(PAA[[#This Row],[Id Interno]],"-",PAA[[#This Row],[tipo de Contrato (TH talento humano - B/S bienes y/o servicios)]],"-",S252,"-",T252,"-",PAA[[#This Row],[Objeto de la contratación]])</f>
        <v>20260178-TH-8173-9--SGH - Prestar servicios profesionales a la Subdirección de la UAE Cuerpo Oficial de Bomberos de Bogotá D.C., orientados al fortalecimiento y seguimiento del proceso académico y formativo, mediante la estructuración de fichas técnicas y el acompañamiento en las etapas contractuales correspondientes, con especial énfasis en la integración del Sistema de Gestión de Seguridad y Salud en el Trabajo (SG-SST), de conformidad con la normatividad vigente y los lineamientos institucionales.</v>
      </c>
    </row>
    <row r="253" spans="2:35" ht="112" x14ac:dyDescent="0.35">
      <c r="B253" s="23">
        <v>20260179</v>
      </c>
      <c r="C253" s="99" t="s">
        <v>611</v>
      </c>
      <c r="D253" s="23" t="s">
        <v>105</v>
      </c>
      <c r="E253" s="23" t="s">
        <v>363</v>
      </c>
      <c r="F253" s="162" t="s">
        <v>144</v>
      </c>
      <c r="G253" s="163" t="s">
        <v>373</v>
      </c>
      <c r="H253" s="164">
        <v>10</v>
      </c>
      <c r="I253" s="164">
        <v>0</v>
      </c>
      <c r="J253" s="125">
        <v>55000000</v>
      </c>
      <c r="K253" s="88" t="s">
        <v>398</v>
      </c>
      <c r="L253" s="162" t="s">
        <v>154</v>
      </c>
      <c r="M253" s="165" t="s">
        <v>438</v>
      </c>
      <c r="N253" s="23" t="s">
        <v>198</v>
      </c>
      <c r="O253" s="147" t="s">
        <v>890</v>
      </c>
      <c r="P253" s="162" t="s">
        <v>348</v>
      </c>
      <c r="Q253" s="53">
        <v>80111600</v>
      </c>
      <c r="R253" s="165" t="s">
        <v>218</v>
      </c>
      <c r="S253" s="165" t="str">
        <f>MID(PAA[[#This Row],[Meta Proyecto de Inversión]],1,4)</f>
        <v>8173</v>
      </c>
      <c r="T253" s="165" t="str">
        <f>MID(PAA[[#This Row],[Meta Proyecto de Inversión]],6,2)</f>
        <v>9-</v>
      </c>
      <c r="U253" s="166" t="str">
        <f>IFERROR(VLOOKUP(N253,TD!$B$50:$F$54,2,0)," ")</f>
        <v>O230117</v>
      </c>
      <c r="V253" s="166" t="str">
        <f>IFERROR(VLOOKUP(N253,TD!$B$50:$F$54,3,0)," ")</f>
        <v>4503</v>
      </c>
      <c r="W253" s="166">
        <f>IFERROR(VLOOKUP(N253,TD!$B$50:$F$54,4,0)," ")</f>
        <v>20240255</v>
      </c>
      <c r="X253" s="165" t="s">
        <v>172</v>
      </c>
      <c r="Y253" s="166" t="str">
        <f>IFERROR(VLOOKUP(X253,TD!$J$51:$K$64,2,0)," ")</f>
        <v>Servicio de formación en gestión del riesgo de incendios para el personal UAECOB</v>
      </c>
      <c r="Z253" s="167" t="str">
        <f>CONCATENATE(X253,"-",Y253)</f>
        <v>07-Servicio de formación en gestión del riesgo de incendios para el personal UAECOB</v>
      </c>
      <c r="AA253" s="170" t="s">
        <v>222</v>
      </c>
      <c r="AB253" s="166" t="str">
        <f>IFERROR(VLOOKUP(AA253,TD!$N$51:$O$66,2,0)," ")</f>
        <v>Servicio de educación informal</v>
      </c>
      <c r="AC253" s="167" t="str">
        <f>CONCATENATE(AA253,"_",AB253)</f>
        <v>002_Servicio de educación informal</v>
      </c>
      <c r="AD253" s="167" t="str">
        <f>CONCATENATE(Z253," ",AC253)</f>
        <v>07-Servicio de formación en gestión del riesgo de incendios para el personal UAECOB 002_Servicio de educación informal</v>
      </c>
      <c r="AE253" s="166" t="str">
        <f>CONCATENATE(U253,V253,W253,X253,AA253)</f>
        <v>O23011745032024025507002</v>
      </c>
      <c r="AF253" s="166" t="str">
        <f>IFERROR(VLOOKUP(AD253,TD!$J$66:$K$89,2,0)," ")</f>
        <v>PM/0131/0107/45030020255</v>
      </c>
      <c r="AG253" s="117" t="s">
        <v>385</v>
      </c>
      <c r="AH253" s="165" t="s">
        <v>193</v>
      </c>
      <c r="AI253" s="168" t="str">
        <f>CONCATENATE(PAA[[#This Row],[Id Interno]],"-",PAA[[#This Row],[tipo de Contrato (TH talento humano - B/S bienes y/o servicios)]],"-",S253,"-",T253,"-",PAA[[#This Row],[Objeto de la contratación]])</f>
        <v>20260179-TH-8173-9--SGH - Prestar servicios profesionales para apoyar a la Academia de la UAE Cuerpo Oficial de Bomberos de Bogotá D.C., mediante la gestión y seguimiento de procesos contractuales, la atención de requerimientos de los entes de control u otras entidades, orientadas al fortalecimiento de la formación y la capacitación institucional.</v>
      </c>
    </row>
    <row r="254" spans="2:35" ht="112" x14ac:dyDescent="0.35">
      <c r="B254" s="23">
        <v>20260180</v>
      </c>
      <c r="C254" s="99" t="s">
        <v>612</v>
      </c>
      <c r="D254" s="23" t="s">
        <v>105</v>
      </c>
      <c r="E254" s="23" t="s">
        <v>363</v>
      </c>
      <c r="F254" s="162" t="s">
        <v>145</v>
      </c>
      <c r="G254" s="163" t="s">
        <v>373</v>
      </c>
      <c r="H254" s="164">
        <v>8</v>
      </c>
      <c r="I254" s="164">
        <v>0</v>
      </c>
      <c r="J254" s="125">
        <v>26000000</v>
      </c>
      <c r="K254" s="88" t="s">
        <v>398</v>
      </c>
      <c r="L254" s="162" t="s">
        <v>154</v>
      </c>
      <c r="M254" s="165" t="s">
        <v>438</v>
      </c>
      <c r="N254" s="23" t="s">
        <v>198</v>
      </c>
      <c r="O254" s="147" t="s">
        <v>890</v>
      </c>
      <c r="P254" s="162" t="s">
        <v>348</v>
      </c>
      <c r="Q254" s="53">
        <v>80111600</v>
      </c>
      <c r="R254" s="165" t="s">
        <v>218</v>
      </c>
      <c r="S254" s="165" t="str">
        <f>MID(PAA[[#This Row],[Meta Proyecto de Inversión]],1,4)</f>
        <v>8173</v>
      </c>
      <c r="T254" s="165" t="str">
        <f>MID(PAA[[#This Row],[Meta Proyecto de Inversión]],6,2)</f>
        <v>9-</v>
      </c>
      <c r="U254" s="166" t="str">
        <f>IFERROR(VLOOKUP(N254,TD!$B$50:$F$54,2,0)," ")</f>
        <v>O230117</v>
      </c>
      <c r="V254" s="166" t="str">
        <f>IFERROR(VLOOKUP(N254,TD!$B$50:$F$54,3,0)," ")</f>
        <v>4503</v>
      </c>
      <c r="W254" s="166">
        <f>IFERROR(VLOOKUP(N254,TD!$B$50:$F$54,4,0)," ")</f>
        <v>20240255</v>
      </c>
      <c r="X254" s="165" t="s">
        <v>172</v>
      </c>
      <c r="Y254" s="166" t="str">
        <f>IFERROR(VLOOKUP(X254,TD!$J$51:$K$64,2,0)," ")</f>
        <v>Servicio de formación en gestión del riesgo de incendios para el personal UAECOB</v>
      </c>
      <c r="Z254" s="167" t="str">
        <f>CONCATENATE(X254,"-",Y254)</f>
        <v>07-Servicio de formación en gestión del riesgo de incendios para el personal UAECOB</v>
      </c>
      <c r="AA254" s="170" t="s">
        <v>222</v>
      </c>
      <c r="AB254" s="166" t="str">
        <f>IFERROR(VLOOKUP(AA254,TD!$N$51:$O$66,2,0)," ")</f>
        <v>Servicio de educación informal</v>
      </c>
      <c r="AC254" s="167" t="str">
        <f>CONCATENATE(AA254,"_",AB254)</f>
        <v>002_Servicio de educación informal</v>
      </c>
      <c r="AD254" s="167" t="str">
        <f>CONCATENATE(Z254," ",AC254)</f>
        <v>07-Servicio de formación en gestión del riesgo de incendios para el personal UAECOB 002_Servicio de educación informal</v>
      </c>
      <c r="AE254" s="166" t="str">
        <f>CONCATENATE(U254,V254,W254,X254,AA254)</f>
        <v>O23011745032024025507002</v>
      </c>
      <c r="AF254" s="166" t="str">
        <f>IFERROR(VLOOKUP(AD254,TD!$J$66:$K$89,2,0)," ")</f>
        <v>PM/0131/0107/45030020255</v>
      </c>
      <c r="AG254" s="117" t="s">
        <v>385</v>
      </c>
      <c r="AH254" s="165" t="s">
        <v>193</v>
      </c>
      <c r="AI254" s="168" t="str">
        <f>CONCATENATE(PAA[[#This Row],[Id Interno]],"-",PAA[[#This Row],[tipo de Contrato (TH talento humano - B/S bienes y/o servicios)]],"-",S254,"-",T254,"-",PAA[[#This Row],[Objeto de la contratación]])</f>
        <v>20260180-TH-8173-9--SGH - 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v>
      </c>
    </row>
    <row r="255" spans="2:35" ht="70" x14ac:dyDescent="0.35">
      <c r="B255" s="23">
        <v>20260181</v>
      </c>
      <c r="C255" s="99" t="s">
        <v>613</v>
      </c>
      <c r="D255" s="23" t="s">
        <v>105</v>
      </c>
      <c r="E255" s="23" t="s">
        <v>363</v>
      </c>
      <c r="F255" s="162" t="s">
        <v>144</v>
      </c>
      <c r="G255" s="163" t="s">
        <v>373</v>
      </c>
      <c r="H255" s="164">
        <v>11</v>
      </c>
      <c r="I255" s="164">
        <v>0</v>
      </c>
      <c r="J255" s="125">
        <v>96800000</v>
      </c>
      <c r="K255" s="88" t="s">
        <v>398</v>
      </c>
      <c r="L255" s="162" t="s">
        <v>154</v>
      </c>
      <c r="M255" s="165" t="s">
        <v>438</v>
      </c>
      <c r="N255" s="23" t="s">
        <v>198</v>
      </c>
      <c r="O255" s="147" t="s">
        <v>890</v>
      </c>
      <c r="P255" s="162" t="s">
        <v>348</v>
      </c>
      <c r="Q255" s="53">
        <v>80111600</v>
      </c>
      <c r="R255" s="165" t="s">
        <v>218</v>
      </c>
      <c r="S255" s="165" t="str">
        <f>MID(PAA[[#This Row],[Meta Proyecto de Inversión]],1,4)</f>
        <v>8173</v>
      </c>
      <c r="T255" s="165" t="str">
        <f>MID(PAA[[#This Row],[Meta Proyecto de Inversión]],6,2)</f>
        <v>9-</v>
      </c>
      <c r="U255" s="166" t="str">
        <f>IFERROR(VLOOKUP(N255,TD!$B$50:$F$54,2,0)," ")</f>
        <v>O230117</v>
      </c>
      <c r="V255" s="166" t="str">
        <f>IFERROR(VLOOKUP(N255,TD!$B$50:$F$54,3,0)," ")</f>
        <v>4503</v>
      </c>
      <c r="W255" s="166">
        <f>IFERROR(VLOOKUP(N255,TD!$B$50:$F$54,4,0)," ")</f>
        <v>20240255</v>
      </c>
      <c r="X255" s="165" t="s">
        <v>172</v>
      </c>
      <c r="Y255" s="166" t="str">
        <f>IFERROR(VLOOKUP(X255,TD!$J$51:$K$64,2,0)," ")</f>
        <v>Servicio de formación en gestión del riesgo de incendios para el personal UAECOB</v>
      </c>
      <c r="Z255" s="167" t="str">
        <f>CONCATENATE(X255,"-",Y255)</f>
        <v>07-Servicio de formación en gestión del riesgo de incendios para el personal UAECOB</v>
      </c>
      <c r="AA255" s="170" t="s">
        <v>222</v>
      </c>
      <c r="AB255" s="166" t="str">
        <f>IFERROR(VLOOKUP(AA255,TD!$N$51:$O$66,2,0)," ")</f>
        <v>Servicio de educación informal</v>
      </c>
      <c r="AC255" s="167" t="str">
        <f>CONCATENATE(AA255,"_",AB255)</f>
        <v>002_Servicio de educación informal</v>
      </c>
      <c r="AD255" s="167" t="str">
        <f>CONCATENATE(Z255," ",AC255)</f>
        <v>07-Servicio de formación en gestión del riesgo de incendios para el personal UAECOB 002_Servicio de educación informal</v>
      </c>
      <c r="AE255" s="166" t="str">
        <f>CONCATENATE(U255,V255,W255,X255,AA255)</f>
        <v>O23011745032024025507002</v>
      </c>
      <c r="AF255" s="166" t="str">
        <f>IFERROR(VLOOKUP(AD255,TD!$J$66:$K$89,2,0)," ")</f>
        <v>PM/0131/0107/45030020255</v>
      </c>
      <c r="AG255" s="117" t="s">
        <v>385</v>
      </c>
      <c r="AH255" s="165" t="s">
        <v>193</v>
      </c>
      <c r="AI255" s="168" t="str">
        <f>CONCATENATE(PAA[[#This Row],[Id Interno]],"-",PAA[[#This Row],[tipo de Contrato (TH talento humano - B/S bienes y/o servicios)]],"-",S255,"-",T255,"-",PAA[[#This Row],[Objeto de la contratación]])</f>
        <v>20260181-TH-8173-9--SGH -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v>
      </c>
    </row>
    <row r="256" spans="2:35" ht="70" x14ac:dyDescent="0.35">
      <c r="B256" s="23">
        <v>20260182</v>
      </c>
      <c r="C256" s="99" t="s">
        <v>614</v>
      </c>
      <c r="D256" s="23" t="s">
        <v>105</v>
      </c>
      <c r="E256" s="23" t="s">
        <v>363</v>
      </c>
      <c r="F256" s="162" t="s">
        <v>144</v>
      </c>
      <c r="G256" s="163" t="s">
        <v>373</v>
      </c>
      <c r="H256" s="164">
        <v>11</v>
      </c>
      <c r="I256" s="164">
        <v>0</v>
      </c>
      <c r="J256" s="125">
        <v>93500000</v>
      </c>
      <c r="K256" s="88" t="s">
        <v>398</v>
      </c>
      <c r="L256" s="162" t="s">
        <v>154</v>
      </c>
      <c r="M256" s="165" t="s">
        <v>438</v>
      </c>
      <c r="N256" s="23" t="s">
        <v>198</v>
      </c>
      <c r="O256" s="147" t="s">
        <v>890</v>
      </c>
      <c r="P256" s="162" t="s">
        <v>348</v>
      </c>
      <c r="Q256" s="53">
        <v>80111600</v>
      </c>
      <c r="R256" s="165" t="s">
        <v>218</v>
      </c>
      <c r="S256" s="165" t="str">
        <f>MID(PAA[[#This Row],[Meta Proyecto de Inversión]],1,4)</f>
        <v>8173</v>
      </c>
      <c r="T256" s="165" t="str">
        <f>MID(PAA[[#This Row],[Meta Proyecto de Inversión]],6,2)</f>
        <v>9-</v>
      </c>
      <c r="U256" s="166" t="str">
        <f>IFERROR(VLOOKUP(N256,TD!$B$50:$F$54,2,0)," ")</f>
        <v>O230117</v>
      </c>
      <c r="V256" s="166" t="str">
        <f>IFERROR(VLOOKUP(N256,TD!$B$50:$F$54,3,0)," ")</f>
        <v>4503</v>
      </c>
      <c r="W256" s="166">
        <f>IFERROR(VLOOKUP(N256,TD!$B$50:$F$54,4,0)," ")</f>
        <v>20240255</v>
      </c>
      <c r="X256" s="165" t="s">
        <v>172</v>
      </c>
      <c r="Y256" s="166" t="str">
        <f>IFERROR(VLOOKUP(X256,TD!$J$51:$K$64,2,0)," ")</f>
        <v>Servicio de formación en gestión del riesgo de incendios para el personal UAECOB</v>
      </c>
      <c r="Z256" s="167" t="str">
        <f>CONCATENATE(X256,"-",Y256)</f>
        <v>07-Servicio de formación en gestión del riesgo de incendios para el personal UAECOB</v>
      </c>
      <c r="AA256" s="170" t="s">
        <v>222</v>
      </c>
      <c r="AB256" s="166" t="str">
        <f>IFERROR(VLOOKUP(AA256,TD!$N$51:$O$66,2,0)," ")</f>
        <v>Servicio de educación informal</v>
      </c>
      <c r="AC256" s="167" t="str">
        <f>CONCATENATE(AA256,"_",AB256)</f>
        <v>002_Servicio de educación informal</v>
      </c>
      <c r="AD256" s="167" t="str">
        <f>CONCATENATE(Z256," ",AC256)</f>
        <v>07-Servicio de formación en gestión del riesgo de incendios para el personal UAECOB 002_Servicio de educación informal</v>
      </c>
      <c r="AE256" s="166" t="str">
        <f>CONCATENATE(U256,V256,W256,X256,AA256)</f>
        <v>O23011745032024025507002</v>
      </c>
      <c r="AF256" s="166" t="str">
        <f>IFERROR(VLOOKUP(AD256,TD!$J$66:$K$89,2,0)," ")</f>
        <v>PM/0131/0107/45030020255</v>
      </c>
      <c r="AG256" s="117" t="s">
        <v>385</v>
      </c>
      <c r="AH256" s="165" t="s">
        <v>193</v>
      </c>
      <c r="AI256" s="168" t="str">
        <f>CONCATENATE(PAA[[#This Row],[Id Interno]],"-",PAA[[#This Row],[tipo de Contrato (TH talento humano - B/S bienes y/o servicios)]],"-",S256,"-",T256,"-",PAA[[#This Row],[Objeto de la contratación]])</f>
        <v>20260182-TH-8173-9--SGH- Prestar servicios profesionales especializados para apoyar a la Subdirección de Gestión Humana de la UAE Cuerpo Oficial de Bomberos de Bogotá D.C., en calidad de enlace con la Oficina Asesora de Planeación y las áreas internas de la Subdirección, con el propósito de consolidar, coordinar y hacer seguimiento a la información y acciones relacionadas con la planeación, gestión y reporte institucional, orientados al fortalecimiento de los programas de formación y capacitación.</v>
      </c>
    </row>
    <row r="257" spans="2:35" ht="115" customHeight="1" x14ac:dyDescent="0.35">
      <c r="B257" s="23">
        <v>20260183</v>
      </c>
      <c r="C257" s="99" t="s">
        <v>462</v>
      </c>
      <c r="D257" s="23" t="s">
        <v>105</v>
      </c>
      <c r="E257" s="23" t="s">
        <v>363</v>
      </c>
      <c r="F257" s="162" t="s">
        <v>144</v>
      </c>
      <c r="G257" s="163" t="s">
        <v>373</v>
      </c>
      <c r="H257" s="164">
        <v>11</v>
      </c>
      <c r="I257" s="164">
        <v>0</v>
      </c>
      <c r="J257" s="125">
        <v>88000000</v>
      </c>
      <c r="K257" s="88" t="s">
        <v>398</v>
      </c>
      <c r="L257" s="162" t="s">
        <v>154</v>
      </c>
      <c r="M257" s="165" t="s">
        <v>438</v>
      </c>
      <c r="N257" s="23" t="s">
        <v>197</v>
      </c>
      <c r="O257" s="147" t="s">
        <v>889</v>
      </c>
      <c r="P257" s="162" t="s">
        <v>348</v>
      </c>
      <c r="Q257" s="53">
        <v>80111600</v>
      </c>
      <c r="R257" s="165" t="s">
        <v>208</v>
      </c>
      <c r="S257" s="165" t="str">
        <f>MID(PAA[[#This Row],[Meta Proyecto de Inversión]],1,4)</f>
        <v>8126</v>
      </c>
      <c r="T257" s="165" t="str">
        <f>MID(PAA[[#This Row],[Meta Proyecto de Inversión]],6,2)</f>
        <v>9-</v>
      </c>
      <c r="U257" s="166" t="str">
        <f>IFERROR(VLOOKUP(N257,TD!$B$50:$F$54,2,0)," ")</f>
        <v>O230117</v>
      </c>
      <c r="V257" s="166" t="str">
        <f>IFERROR(VLOOKUP(N257,TD!$B$50:$F$54,3,0)," ")</f>
        <v>4599</v>
      </c>
      <c r="W257" s="166">
        <f>IFERROR(VLOOKUP(N257,TD!$B$50:$F$54,4,0)," ")</f>
        <v>20240207</v>
      </c>
      <c r="X257" s="165" t="s">
        <v>174</v>
      </c>
      <c r="Y257" s="166" t="str">
        <f>IFERROR(VLOOKUP(X257,TD!$J$51:$K$64,2,0)," ")</f>
        <v>Infraestructura física, mantenimiento y dotación (Sedes construidas, mantenidas reforzadas)</v>
      </c>
      <c r="Z257" s="167" t="str">
        <f>CONCATENATE(X257,"-",Y257)</f>
        <v>08-Infraestructura física, mantenimiento y dotación (Sedes construidas, mantenidas reforzadas)</v>
      </c>
      <c r="AA257" s="170" t="s">
        <v>227</v>
      </c>
      <c r="AB257" s="166" t="str">
        <f>IFERROR(VLOOKUP(AA257,TD!$N$51:$O$66,2,0)," ")</f>
        <v>Sedes mantenidas</v>
      </c>
      <c r="AC257" s="167" t="str">
        <f>CONCATENATE(AA257,"_",AB257)</f>
        <v>016_Sedes mantenidas</v>
      </c>
      <c r="AD257" s="167" t="str">
        <f>CONCATENATE(Z257," ",AC257)</f>
        <v>08-Infraestructura física, mantenimiento y dotación (Sedes construidas, mantenidas reforzadas) 016_Sedes mantenidas</v>
      </c>
      <c r="AE257" s="166" t="str">
        <f>CONCATENATE(U257,V257,W257,X257,AA257)</f>
        <v>O23011745992024020708016</v>
      </c>
      <c r="AF257" s="166" t="str">
        <f>IFERROR(VLOOKUP(AD257,TD!$J$66:$K$89,2,0)," ")</f>
        <v>PM/0131/0108/45990160207</v>
      </c>
      <c r="AG257" s="117" t="s">
        <v>385</v>
      </c>
      <c r="AH257" s="165" t="s">
        <v>193</v>
      </c>
      <c r="AI257" s="168" t="str">
        <f>CONCATENATE(PAA[[#This Row],[Id Interno]],"-",PAA[[#This Row],[tipo de Contrato (TH talento humano - B/S bienes y/o servicios)]],"-",S257,"-",T257,"-",PAA[[#This Row],[Objeto de la contratación]])</f>
        <v>20260183-TH-8126-9--SGH - Prestar sus servicios profesionales especializados para apoyar a la Subdirección de Gestión Humana de la UAE Cuerpo Oficial de Bomberos de Bogotá D.C., mediante el seguimiento y apoyo a la coordinación, control del desarrollo de actividades de carácter transversal en los procesos a cargo de la dependencia, en especial aquellos relacionados con el fortalecimiento de los procesos de formación, con el fin de contribuir a la eficiencia, calidad y mejora continua de la gestión institucional.</v>
      </c>
    </row>
    <row r="258" spans="2:35" ht="56" x14ac:dyDescent="0.35">
      <c r="B258" s="23">
        <v>20260184</v>
      </c>
      <c r="C258" s="99" t="s">
        <v>615</v>
      </c>
      <c r="D258" s="23" t="s">
        <v>105</v>
      </c>
      <c r="E258" s="23" t="s">
        <v>363</v>
      </c>
      <c r="F258" s="162" t="s">
        <v>144</v>
      </c>
      <c r="G258" s="163" t="s">
        <v>373</v>
      </c>
      <c r="H258" s="164">
        <v>11</v>
      </c>
      <c r="I258" s="164">
        <v>0</v>
      </c>
      <c r="J258" s="125">
        <v>114400000</v>
      </c>
      <c r="K258" s="88" t="s">
        <v>398</v>
      </c>
      <c r="L258" s="162" t="s">
        <v>154</v>
      </c>
      <c r="M258" s="165" t="s">
        <v>438</v>
      </c>
      <c r="N258" s="23" t="s">
        <v>198</v>
      </c>
      <c r="O258" s="147" t="s">
        <v>890</v>
      </c>
      <c r="P258" s="162" t="s">
        <v>348</v>
      </c>
      <c r="Q258" s="53">
        <v>80111600</v>
      </c>
      <c r="R258" s="165" t="s">
        <v>218</v>
      </c>
      <c r="S258" s="165" t="str">
        <f>MID(PAA[[#This Row],[Meta Proyecto de Inversión]],1,4)</f>
        <v>8173</v>
      </c>
      <c r="T258" s="165" t="str">
        <f>MID(PAA[[#This Row],[Meta Proyecto de Inversión]],6,2)</f>
        <v>9-</v>
      </c>
      <c r="U258" s="166" t="str">
        <f>IFERROR(VLOOKUP(N258,TD!$B$50:$F$54,2,0)," ")</f>
        <v>O230117</v>
      </c>
      <c r="V258" s="166" t="str">
        <f>IFERROR(VLOOKUP(N258,TD!$B$50:$F$54,3,0)," ")</f>
        <v>4503</v>
      </c>
      <c r="W258" s="166">
        <f>IFERROR(VLOOKUP(N258,TD!$B$50:$F$54,4,0)," ")</f>
        <v>20240255</v>
      </c>
      <c r="X258" s="165" t="s">
        <v>172</v>
      </c>
      <c r="Y258" s="166" t="str">
        <f>IFERROR(VLOOKUP(X258,TD!$J$51:$K$64,2,0)," ")</f>
        <v>Servicio de formación en gestión del riesgo de incendios para el personal UAECOB</v>
      </c>
      <c r="Z258" s="167" t="str">
        <f>CONCATENATE(X258,"-",Y258)</f>
        <v>07-Servicio de formación en gestión del riesgo de incendios para el personal UAECOB</v>
      </c>
      <c r="AA258" s="170" t="s">
        <v>222</v>
      </c>
      <c r="AB258" s="166" t="str">
        <f>IFERROR(VLOOKUP(AA258,TD!$N$51:$O$66,2,0)," ")</f>
        <v>Servicio de educación informal</v>
      </c>
      <c r="AC258" s="167" t="str">
        <f>CONCATENATE(AA258,"_",AB258)</f>
        <v>002_Servicio de educación informal</v>
      </c>
      <c r="AD258" s="167" t="str">
        <f>CONCATENATE(Z258," ",AC258)</f>
        <v>07-Servicio de formación en gestión del riesgo de incendios para el personal UAECOB 002_Servicio de educación informal</v>
      </c>
      <c r="AE258" s="166" t="str">
        <f>CONCATENATE(U258,V258,W258,X258,AA258)</f>
        <v>O23011745032024025507002</v>
      </c>
      <c r="AF258" s="166" t="str">
        <f>IFERROR(VLOOKUP(AD258,TD!$J$66:$K$89,2,0)," ")</f>
        <v>PM/0131/0107/45030020255</v>
      </c>
      <c r="AG258" s="117" t="s">
        <v>385</v>
      </c>
      <c r="AH258" s="165" t="s">
        <v>193</v>
      </c>
      <c r="AI258" s="168" t="str">
        <f>CONCATENATE(PAA[[#This Row],[Id Interno]],"-",PAA[[#This Row],[tipo de Contrato (TH talento humano - B/S bienes y/o servicios)]],"-",S258,"-",T258,"-",PAA[[#This Row],[Objeto de la contratación]])</f>
        <v xml:space="preserve">20260184-TH-8173-9--SGH - Prestar sus servicios profesionales con plena autonomia tecnica y administrativa para acompañar a la Subdireccion de Gestion Humana de la UAE Cuerpo Oficial de Bomberos de Bogotá D.C.,  mediante la estructuración y definición de aspectos jurídicos en las etapas precontractuales, contractuales y poscontractuales de los procesos y procedimientos a cargo de la dependencia, en especial de aquellos orientados al fortalecimiento de los programas y procesos de formación. </v>
      </c>
    </row>
    <row r="259" spans="2:35" ht="42" x14ac:dyDescent="0.35">
      <c r="B259" s="23">
        <v>20260186</v>
      </c>
      <c r="C259" s="99" t="s">
        <v>463</v>
      </c>
      <c r="D259" s="23" t="s">
        <v>119</v>
      </c>
      <c r="E259" s="23" t="s">
        <v>402</v>
      </c>
      <c r="F259" s="162" t="s">
        <v>89</v>
      </c>
      <c r="G259" s="163" t="s">
        <v>374</v>
      </c>
      <c r="H259" s="164">
        <v>11</v>
      </c>
      <c r="I259" s="164">
        <v>0</v>
      </c>
      <c r="J259" s="125">
        <v>160000000</v>
      </c>
      <c r="K259" s="88" t="s">
        <v>398</v>
      </c>
      <c r="L259" s="162" t="s">
        <v>154</v>
      </c>
      <c r="M259" s="165" t="s">
        <v>438</v>
      </c>
      <c r="N259" s="23" t="s">
        <v>198</v>
      </c>
      <c r="O259" s="147" t="s">
        <v>890</v>
      </c>
      <c r="P259" s="162" t="s">
        <v>348</v>
      </c>
      <c r="Q259" s="53">
        <v>90121800</v>
      </c>
      <c r="R259" s="165" t="s">
        <v>218</v>
      </c>
      <c r="S259" s="165" t="str">
        <f>MID(PAA[[#This Row],[Meta Proyecto de Inversión]],1,4)</f>
        <v>8173</v>
      </c>
      <c r="T259" s="165" t="str">
        <f>MID(PAA[[#This Row],[Meta Proyecto de Inversión]],6,2)</f>
        <v>9-</v>
      </c>
      <c r="U259" s="166" t="str">
        <f>IFERROR(VLOOKUP(N259,TD!$B$50:$F$54,2,0)," ")</f>
        <v>O230117</v>
      </c>
      <c r="V259" s="166" t="str">
        <f>IFERROR(VLOOKUP(N259,TD!$B$50:$F$54,3,0)," ")</f>
        <v>4503</v>
      </c>
      <c r="W259" s="166">
        <f>IFERROR(VLOOKUP(N259,TD!$B$50:$F$54,4,0)," ")</f>
        <v>20240255</v>
      </c>
      <c r="X259" s="165" t="s">
        <v>172</v>
      </c>
      <c r="Y259" s="166" t="str">
        <f>IFERROR(VLOOKUP(X259,TD!$J$51:$K$64,2,0)," ")</f>
        <v>Servicio de formación en gestión del riesgo de incendios para el personal UAECOB</v>
      </c>
      <c r="Z259" s="167" t="str">
        <f>CONCATENATE(X259,"-",Y259)</f>
        <v>07-Servicio de formación en gestión del riesgo de incendios para el personal UAECOB</v>
      </c>
      <c r="AA259" s="170" t="s">
        <v>222</v>
      </c>
      <c r="AB259" s="166" t="str">
        <f>IFERROR(VLOOKUP(AA259,TD!$N$51:$O$66,2,0)," ")</f>
        <v>Servicio de educación informal</v>
      </c>
      <c r="AC259" s="167" t="str">
        <f>CONCATENATE(AA259,"_",AB259)</f>
        <v>002_Servicio de educación informal</v>
      </c>
      <c r="AD259" s="167" t="str">
        <f>CONCATENATE(Z259," ",AC259)</f>
        <v>07-Servicio de formación en gestión del riesgo de incendios para el personal UAECOB 002_Servicio de educación informal</v>
      </c>
      <c r="AE259" s="166" t="str">
        <f>CONCATENATE(U259,V259,W259,X259,AA259)</f>
        <v>O23011745032024025507002</v>
      </c>
      <c r="AF259" s="166" t="str">
        <f>IFERROR(VLOOKUP(AD259,TD!$J$66:$K$89,2,0)," ")</f>
        <v>PM/0131/0107/45030020255</v>
      </c>
      <c r="AG259" s="117" t="s">
        <v>547</v>
      </c>
      <c r="AH259" s="165" t="s">
        <v>193</v>
      </c>
      <c r="AI259" s="168" t="str">
        <f>CONCATENATE(PAA[[#This Row],[Id Interno]],"-",PAA[[#This Row],[tipo de Contrato (TH talento humano - B/S bienes y/o servicios)]],"-",S259,"-",T259,"-",PAA[[#This Row],[Objeto de la contratación]])</f>
        <v>20260186-BS-8173-9--SGH - Garantizar los recursos para movilización efectiva del personal operativo en la atención de emergencias</v>
      </c>
    </row>
    <row r="260" spans="2:35" ht="42" x14ac:dyDescent="0.35">
      <c r="B260" s="23">
        <v>20260187</v>
      </c>
      <c r="C260" s="99" t="s">
        <v>464</v>
      </c>
      <c r="D260" s="23" t="s">
        <v>119</v>
      </c>
      <c r="E260" s="23" t="s">
        <v>402</v>
      </c>
      <c r="F260" s="162" t="s">
        <v>89</v>
      </c>
      <c r="G260" s="163" t="s">
        <v>374</v>
      </c>
      <c r="H260" s="164">
        <v>11</v>
      </c>
      <c r="I260" s="164">
        <v>0</v>
      </c>
      <c r="J260" s="125">
        <v>330000000</v>
      </c>
      <c r="K260" s="88" t="s">
        <v>398</v>
      </c>
      <c r="L260" s="162" t="s">
        <v>154</v>
      </c>
      <c r="M260" s="165" t="s">
        <v>438</v>
      </c>
      <c r="N260" s="23" t="s">
        <v>198</v>
      </c>
      <c r="O260" s="147" t="s">
        <v>890</v>
      </c>
      <c r="P260" s="162" t="s">
        <v>348</v>
      </c>
      <c r="Q260" s="53">
        <v>90121800</v>
      </c>
      <c r="R260" s="165" t="s">
        <v>218</v>
      </c>
      <c r="S260" s="165" t="str">
        <f>MID(PAA[[#This Row],[Meta Proyecto de Inversión]],1,4)</f>
        <v>8173</v>
      </c>
      <c r="T260" s="165" t="str">
        <f>MID(PAA[[#This Row],[Meta Proyecto de Inversión]],6,2)</f>
        <v>9-</v>
      </c>
      <c r="U260" s="166" t="str">
        <f>IFERROR(VLOOKUP(N260,TD!$B$50:$F$54,2,0)," ")</f>
        <v>O230117</v>
      </c>
      <c r="V260" s="166" t="str">
        <f>IFERROR(VLOOKUP(N260,TD!$B$50:$F$54,3,0)," ")</f>
        <v>4503</v>
      </c>
      <c r="W260" s="166">
        <f>IFERROR(VLOOKUP(N260,TD!$B$50:$F$54,4,0)," ")</f>
        <v>20240255</v>
      </c>
      <c r="X260" s="165" t="s">
        <v>172</v>
      </c>
      <c r="Y260" s="166" t="str">
        <f>IFERROR(VLOOKUP(X260,TD!$J$51:$K$64,2,0)," ")</f>
        <v>Servicio de formación en gestión del riesgo de incendios para el personal UAECOB</v>
      </c>
      <c r="Z260" s="167" t="str">
        <f>CONCATENATE(X260,"-",Y260)</f>
        <v>07-Servicio de formación en gestión del riesgo de incendios para el personal UAECOB</v>
      </c>
      <c r="AA260" s="170" t="s">
        <v>222</v>
      </c>
      <c r="AB260" s="166" t="str">
        <f>IFERROR(VLOOKUP(AA260,TD!$N$51:$O$66,2,0)," ")</f>
        <v>Servicio de educación informal</v>
      </c>
      <c r="AC260" s="167" t="str">
        <f>CONCATENATE(AA260,"_",AB260)</f>
        <v>002_Servicio de educación informal</v>
      </c>
      <c r="AD260" s="167" t="str">
        <f>CONCATENATE(Z260," ",AC260)</f>
        <v>07-Servicio de formación en gestión del riesgo de incendios para el personal UAECOB 002_Servicio de educación informal</v>
      </c>
      <c r="AE260" s="166" t="str">
        <f>CONCATENATE(U260,V260,W260,X260,AA260)</f>
        <v>O23011745032024025507002</v>
      </c>
      <c r="AF260" s="166" t="str">
        <f>IFERROR(VLOOKUP(AD260,TD!$J$66:$K$89,2,0)," ")</f>
        <v>PM/0131/0107/45030020255</v>
      </c>
      <c r="AG260" s="117" t="s">
        <v>547</v>
      </c>
      <c r="AH260" s="165" t="s">
        <v>193</v>
      </c>
      <c r="AI260" s="168" t="str">
        <f>CONCATENATE(PAA[[#This Row],[Id Interno]],"-",PAA[[#This Row],[tipo de Contrato (TH talento humano - B/S bienes y/o servicios)]],"-",S260,"-",T260,"-",PAA[[#This Row],[Objeto de la contratación]])</f>
        <v xml:space="preserve">20260187-BS-8173-9--SGH - Garantizar los recursos para viáticos y adquisición de tiquetes, con el fin de permitir el desplazamiento del personal en desarrollo de actividades misionales, operativas o de capacitación  </v>
      </c>
    </row>
    <row r="261" spans="2:35" ht="84" x14ac:dyDescent="0.35">
      <c r="B261" s="23">
        <v>20260189</v>
      </c>
      <c r="C261" s="99" t="s">
        <v>616</v>
      </c>
      <c r="D261" s="23" t="s">
        <v>88</v>
      </c>
      <c r="E261" s="23" t="s">
        <v>402</v>
      </c>
      <c r="F261" s="162" t="s">
        <v>101</v>
      </c>
      <c r="G261" s="163" t="s">
        <v>375</v>
      </c>
      <c r="H261" s="164">
        <v>6</v>
      </c>
      <c r="I261" s="164">
        <v>0</v>
      </c>
      <c r="J261" s="125">
        <v>200000000</v>
      </c>
      <c r="K261" s="88" t="s">
        <v>398</v>
      </c>
      <c r="L261" s="162" t="s">
        <v>154</v>
      </c>
      <c r="M261" s="165" t="s">
        <v>438</v>
      </c>
      <c r="N261" s="23" t="s">
        <v>198</v>
      </c>
      <c r="O261" s="147" t="s">
        <v>890</v>
      </c>
      <c r="P261" s="162" t="s">
        <v>348</v>
      </c>
      <c r="Q261" s="53" t="s">
        <v>466</v>
      </c>
      <c r="R261" s="165" t="s">
        <v>218</v>
      </c>
      <c r="S261" s="165" t="str">
        <f>MID(PAA[[#This Row],[Meta Proyecto de Inversión]],1,4)</f>
        <v>8173</v>
      </c>
      <c r="T261" s="165" t="str">
        <f>MID(PAA[[#This Row],[Meta Proyecto de Inversión]],6,2)</f>
        <v>9-</v>
      </c>
      <c r="U261" s="166" t="str">
        <f>IFERROR(VLOOKUP(N261,TD!$B$50:$F$54,2,0)," ")</f>
        <v>O230117</v>
      </c>
      <c r="V261" s="166" t="str">
        <f>IFERROR(VLOOKUP(N261,TD!$B$50:$F$54,3,0)," ")</f>
        <v>4503</v>
      </c>
      <c r="W261" s="166">
        <f>IFERROR(VLOOKUP(N261,TD!$B$50:$F$54,4,0)," ")</f>
        <v>20240255</v>
      </c>
      <c r="X261" s="165" t="s">
        <v>172</v>
      </c>
      <c r="Y261" s="166" t="str">
        <f>IFERROR(VLOOKUP(X261,TD!$J$51:$K$64,2,0)," ")</f>
        <v>Servicio de formación en gestión del riesgo de incendios para el personal UAECOB</v>
      </c>
      <c r="Z261" s="167" t="str">
        <f>CONCATENATE(X261,"-",Y261)</f>
        <v>07-Servicio de formación en gestión del riesgo de incendios para el personal UAECOB</v>
      </c>
      <c r="AA261" s="170" t="s">
        <v>222</v>
      </c>
      <c r="AB261" s="166" t="str">
        <f>IFERROR(VLOOKUP(AA261,TD!$N$51:$O$66,2,0)," ")</f>
        <v>Servicio de educación informal</v>
      </c>
      <c r="AC261" s="167" t="str">
        <f>CONCATENATE(AA261,"_",AB261)</f>
        <v>002_Servicio de educación informal</v>
      </c>
      <c r="AD261" s="167" t="str">
        <f>CONCATENATE(Z261," ",AC261)</f>
        <v>07-Servicio de formación en gestión del riesgo de incendios para el personal UAECOB 002_Servicio de educación informal</v>
      </c>
      <c r="AE261" s="166" t="str">
        <f>CONCATENATE(U261,V261,W261,X261,AA261)</f>
        <v>O23011745032024025507002</v>
      </c>
      <c r="AF261" s="166" t="str">
        <f>IFERROR(VLOOKUP(AD261,TD!$J$66:$K$89,2,0)," ")</f>
        <v>PM/0131/0107/45030020255</v>
      </c>
      <c r="AG261" s="117" t="s">
        <v>869</v>
      </c>
      <c r="AH261" s="165" t="s">
        <v>193</v>
      </c>
      <c r="AI261" s="168" t="str">
        <f>CONCATENATE(PAA[[#This Row],[Id Interno]],"-",PAA[[#This Row],[tipo de Contrato (TH talento humano - B/S bienes y/o servicios)]],"-",S261,"-",T261,"-",PAA[[#This Row],[Objeto de la contratación]])</f>
        <v>20260189-BS-8173-9--SGH - Adquisición de Equipos y Herramientas para los procesos de Capacitación a cargo de la Academia de la UAE Cuerpo Oficial de Bomberos de Bogotá</v>
      </c>
    </row>
    <row r="262" spans="2:35" ht="84" x14ac:dyDescent="0.35">
      <c r="B262" s="23">
        <v>20260193</v>
      </c>
      <c r="C262" s="99" t="s">
        <v>617</v>
      </c>
      <c r="D262" s="23" t="s">
        <v>83</v>
      </c>
      <c r="E262" s="23" t="s">
        <v>402</v>
      </c>
      <c r="F262" s="162" t="s">
        <v>89</v>
      </c>
      <c r="G262" s="163" t="s">
        <v>380</v>
      </c>
      <c r="H262" s="164">
        <v>6</v>
      </c>
      <c r="I262" s="164">
        <v>0</v>
      </c>
      <c r="J262" s="125">
        <v>509200000</v>
      </c>
      <c r="K262" s="88" t="s">
        <v>398</v>
      </c>
      <c r="L262" s="162" t="s">
        <v>154</v>
      </c>
      <c r="M262" s="165" t="s">
        <v>438</v>
      </c>
      <c r="N262" s="23" t="s">
        <v>330</v>
      </c>
      <c r="O262" s="147" t="s">
        <v>889</v>
      </c>
      <c r="P262" s="162" t="s">
        <v>161</v>
      </c>
      <c r="Q262" s="53" t="s">
        <v>618</v>
      </c>
      <c r="R262" s="165" t="s">
        <v>331</v>
      </c>
      <c r="S262" s="165" t="str">
        <f>MID(PAA[[#This Row],[Meta Proyecto de Inversión]],1,4)</f>
        <v>No a</v>
      </c>
      <c r="T262" s="165" t="str">
        <f>MID(PAA[[#This Row],[Meta Proyecto de Inversión]],6,2)</f>
        <v>li</v>
      </c>
      <c r="U262" s="166" t="str">
        <f>IFERROR(VLOOKUP(N262,TD!$B$50:$F$54,2,0)," ")</f>
        <v>NA</v>
      </c>
      <c r="V262" s="166" t="str">
        <f>IFERROR(VLOOKUP(N262,TD!$B$50:$F$54,3,0)," ")</f>
        <v>NA</v>
      </c>
      <c r="W262" s="166" t="str">
        <f>IFERROR(VLOOKUP(N262,TD!$B$50:$F$54,4,0)," ")</f>
        <v>NA</v>
      </c>
      <c r="X262" s="165" t="s">
        <v>335</v>
      </c>
      <c r="Y262" s="166" t="str">
        <f>IFERROR(VLOOKUP(X262,TD!$J$51:$K$64,2,0)," ")</f>
        <v>N/A</v>
      </c>
      <c r="Z262" s="167" t="str">
        <f>CONCATENATE(X262,"-",Y262)</f>
        <v>N/A-N/A</v>
      </c>
      <c r="AA262" s="170" t="s">
        <v>335</v>
      </c>
      <c r="AB262" s="166" t="str">
        <f>IFERROR(VLOOKUP(AA262,TD!$N$51:$O$66,2,0)," ")</f>
        <v>N/A</v>
      </c>
      <c r="AC262" s="167" t="str">
        <f>CONCATENATE(AA262,"_",AB262)</f>
        <v>N/A_N/A</v>
      </c>
      <c r="AD262" s="167" t="str">
        <f>CONCATENATE(Z262," ",AC262)</f>
        <v>N/A-N/A N/A_N/A</v>
      </c>
      <c r="AE262" s="166" t="str">
        <f>CONCATENATE(U262,V262,W262,X262,AA262)</f>
        <v>NANANAN/AN/A</v>
      </c>
      <c r="AF262" s="166" t="str">
        <f>IFERROR(VLOOKUP(AD262,TD!$J$66:$K$89,2,0)," ")</f>
        <v>N/A</v>
      </c>
      <c r="AG262" s="117" t="s">
        <v>332</v>
      </c>
      <c r="AH262" s="165" t="s">
        <v>193</v>
      </c>
      <c r="AI262" s="168" t="str">
        <f>CONCATENATE(PAA[[#This Row],[Id Interno]],"-",PAA[[#This Row],[tipo de Contrato (TH talento humano - B/S bienes y/o servicios)]],"-",S262,"-",T262,"-",PAA[[#This Row],[Objeto de la contratación]])</f>
        <v>20260193-BS-No a-li-SGH -Contratar la realización de los exámenes Médicos Ocupacionales para el personal de la UAE Cuerpo Oficial de Bomberos de Bogotá</v>
      </c>
    </row>
    <row r="263" spans="2:35" ht="56" x14ac:dyDescent="0.35">
      <c r="B263" s="23">
        <v>20260194</v>
      </c>
      <c r="C263" s="99" t="s">
        <v>619</v>
      </c>
      <c r="D263" s="23" t="s">
        <v>105</v>
      </c>
      <c r="E263" s="23" t="s">
        <v>402</v>
      </c>
      <c r="F263" s="162" t="s">
        <v>89</v>
      </c>
      <c r="G263" s="163" t="s">
        <v>373</v>
      </c>
      <c r="H263" s="164">
        <v>10</v>
      </c>
      <c r="I263" s="164">
        <v>0</v>
      </c>
      <c r="J263" s="125">
        <v>1620000000</v>
      </c>
      <c r="K263" s="88" t="s">
        <v>398</v>
      </c>
      <c r="L263" s="162" t="s">
        <v>154</v>
      </c>
      <c r="M263" s="165" t="s">
        <v>438</v>
      </c>
      <c r="N263" s="23" t="s">
        <v>330</v>
      </c>
      <c r="O263" s="147" t="s">
        <v>889</v>
      </c>
      <c r="P263" s="162" t="s">
        <v>161</v>
      </c>
      <c r="Q263" s="53" t="s">
        <v>620</v>
      </c>
      <c r="R263" s="165" t="s">
        <v>331</v>
      </c>
      <c r="S263" s="165" t="str">
        <f>MID(PAA[[#This Row],[Meta Proyecto de Inversión]],1,4)</f>
        <v>No a</v>
      </c>
      <c r="T263" s="165" t="str">
        <f>MID(PAA[[#This Row],[Meta Proyecto de Inversión]],6,2)</f>
        <v>li</v>
      </c>
      <c r="U263" s="166" t="str">
        <f>IFERROR(VLOOKUP(N263,TD!$B$50:$F$54,2,0)," ")</f>
        <v>NA</v>
      </c>
      <c r="V263" s="166" t="str">
        <f>IFERROR(VLOOKUP(N263,TD!$B$50:$F$54,3,0)," ")</f>
        <v>NA</v>
      </c>
      <c r="W263" s="166" t="str">
        <f>IFERROR(VLOOKUP(N263,TD!$B$50:$F$54,4,0)," ")</f>
        <v>NA</v>
      </c>
      <c r="X263" s="165" t="s">
        <v>335</v>
      </c>
      <c r="Y263" s="166" t="str">
        <f>IFERROR(VLOOKUP(X263,TD!$J$51:$K$64,2,0)," ")</f>
        <v>N/A</v>
      </c>
      <c r="Z263" s="167" t="str">
        <f>CONCATENATE(X263,"-",Y263)</f>
        <v>N/A-N/A</v>
      </c>
      <c r="AA263" s="170" t="s">
        <v>335</v>
      </c>
      <c r="AB263" s="166" t="str">
        <f>IFERROR(VLOOKUP(AA263,TD!$N$51:$O$66,2,0)," ")</f>
        <v>N/A</v>
      </c>
      <c r="AC263" s="167" t="str">
        <f>CONCATENATE(AA263,"_",AB263)</f>
        <v>N/A_N/A</v>
      </c>
      <c r="AD263" s="167" t="str">
        <f>CONCATENATE(Z263," ",AC263)</f>
        <v>N/A-N/A N/A_N/A</v>
      </c>
      <c r="AE263" s="166" t="str">
        <f>CONCATENATE(U263,V263,W263,X263,AA263)</f>
        <v>NANANAN/AN/A</v>
      </c>
      <c r="AF263" s="166" t="str">
        <f>IFERROR(VLOOKUP(AD263,TD!$J$66:$K$89,2,0)," ")</f>
        <v>N/A</v>
      </c>
      <c r="AG263" s="117" t="s">
        <v>332</v>
      </c>
      <c r="AH263" s="165" t="s">
        <v>193</v>
      </c>
      <c r="AI263" s="168" t="str">
        <f>CONCATENATE(PAA[[#This Row],[Id Interno]],"-",PAA[[#This Row],[tipo de Contrato (TH talento humano - B/S bienes y/o servicios)]],"-",S263,"-",T263,"-",PAA[[#This Row],[Objeto de la contratación]])</f>
        <v>20260194-BS-No a-li-SGH - Contratar la Prestación de Servicios para desarrollar el Plan de Bienestar de la UAE Cuerpo Oficial de Bomberos para la Vigencia 2026</v>
      </c>
    </row>
    <row r="264" spans="2:35" ht="56" customHeight="1" x14ac:dyDescent="0.35">
      <c r="B264" s="23">
        <v>20260195</v>
      </c>
      <c r="C264" s="99" t="s">
        <v>1136</v>
      </c>
      <c r="D264" s="23" t="s">
        <v>83</v>
      </c>
      <c r="E264" s="23" t="s">
        <v>402</v>
      </c>
      <c r="F264" s="162" t="s">
        <v>101</v>
      </c>
      <c r="G264" s="163" t="s">
        <v>380</v>
      </c>
      <c r="H264" s="164">
        <v>4</v>
      </c>
      <c r="I264" s="164">
        <v>0</v>
      </c>
      <c r="J264" s="125">
        <v>62000000</v>
      </c>
      <c r="K264" s="88" t="s">
        <v>398</v>
      </c>
      <c r="L264" s="162" t="s">
        <v>154</v>
      </c>
      <c r="M264" s="165" t="s">
        <v>438</v>
      </c>
      <c r="N264" s="23" t="s">
        <v>330</v>
      </c>
      <c r="O264" s="147" t="s">
        <v>889</v>
      </c>
      <c r="P264" s="162" t="s">
        <v>161</v>
      </c>
      <c r="Q264" s="53" t="s">
        <v>621</v>
      </c>
      <c r="R264" s="165" t="s">
        <v>331</v>
      </c>
      <c r="S264" s="165" t="str">
        <f>MID(PAA[[#This Row],[Meta Proyecto de Inversión]],1,4)</f>
        <v>No a</v>
      </c>
      <c r="T264" s="165" t="str">
        <f>MID(PAA[[#This Row],[Meta Proyecto de Inversión]],6,2)</f>
        <v>li</v>
      </c>
      <c r="U264" s="166" t="str">
        <f>IFERROR(VLOOKUP(N264,TD!$B$50:$F$54,2,0)," ")</f>
        <v>NA</v>
      </c>
      <c r="V264" s="166" t="str">
        <f>IFERROR(VLOOKUP(N264,TD!$B$50:$F$54,3,0)," ")</f>
        <v>NA</v>
      </c>
      <c r="W264" s="166" t="str">
        <f>IFERROR(VLOOKUP(N264,TD!$B$50:$F$54,4,0)," ")</f>
        <v>NA</v>
      </c>
      <c r="X264" s="165" t="s">
        <v>335</v>
      </c>
      <c r="Y264" s="166" t="str">
        <f>IFERROR(VLOOKUP(X264,TD!$J$51:$K$64,2,0)," ")</f>
        <v>N/A</v>
      </c>
      <c r="Z264" s="167" t="str">
        <f>CONCATENATE(X264,"-",Y264)</f>
        <v>N/A-N/A</v>
      </c>
      <c r="AA264" s="170" t="s">
        <v>335</v>
      </c>
      <c r="AB264" s="166" t="str">
        <f>IFERROR(VLOOKUP(AA264,TD!$N$51:$O$66,2,0)," ")</f>
        <v>N/A</v>
      </c>
      <c r="AC264" s="167" t="str">
        <f>CONCATENATE(AA264,"_",AB264)</f>
        <v>N/A_N/A</v>
      </c>
      <c r="AD264" s="167" t="str">
        <f>CONCATENATE(Z264," ",AC264)</f>
        <v>N/A-N/A N/A_N/A</v>
      </c>
      <c r="AE264" s="166" t="str">
        <f>CONCATENATE(U264,V264,W264,X264,AA264)</f>
        <v>NANANAN/AN/A</v>
      </c>
      <c r="AF264" s="166" t="str">
        <f>IFERROR(VLOOKUP(AD264,TD!$J$66:$K$89,2,0)," ")</f>
        <v>N/A</v>
      </c>
      <c r="AG264" s="117" t="s">
        <v>332</v>
      </c>
      <c r="AH264" s="165" t="s">
        <v>193</v>
      </c>
      <c r="AI264" s="168" t="str">
        <f>CONCATENATE(PAA[[#This Row],[Id Interno]],"-",PAA[[#This Row],[tipo de Contrato (TH talento humano - B/S bienes y/o servicios)]],"-",S264,"-",T264,"-",PAA[[#This Row],[Objeto de la contratación]])</f>
        <v>20260195-BS-No a-li-SGH - Adquirir elementos de protección personal para prevenir la aparición de enfermedades ocupacionales en el oido, de los funcionarios de la UAE Cuerpo Oficial de Bomberos de Bogotá</v>
      </c>
    </row>
    <row r="265" spans="2:35" ht="70" x14ac:dyDescent="0.35">
      <c r="B265" s="23">
        <v>20260196</v>
      </c>
      <c r="C265" s="99" t="s">
        <v>482</v>
      </c>
      <c r="D265" s="23" t="s">
        <v>78</v>
      </c>
      <c r="E265" s="23" t="s">
        <v>402</v>
      </c>
      <c r="F265" s="162" t="s">
        <v>136</v>
      </c>
      <c r="G265" s="163" t="s">
        <v>373</v>
      </c>
      <c r="H265" s="164">
        <v>12</v>
      </c>
      <c r="I265" s="164">
        <v>0</v>
      </c>
      <c r="J265" s="125">
        <v>6689476699</v>
      </c>
      <c r="K265" s="88" t="s">
        <v>397</v>
      </c>
      <c r="L265" s="162" t="s">
        <v>157</v>
      </c>
      <c r="M265" s="165" t="s">
        <v>483</v>
      </c>
      <c r="N265" s="23" t="s">
        <v>198</v>
      </c>
      <c r="O265" s="147" t="s">
        <v>890</v>
      </c>
      <c r="P265" s="162" t="s">
        <v>348</v>
      </c>
      <c r="Q265" s="53">
        <v>78181500</v>
      </c>
      <c r="R265" s="165" t="s">
        <v>213</v>
      </c>
      <c r="S265" s="165" t="str">
        <f>MID(PAA[[#This Row],[Meta Proyecto de Inversión]],1,4)</f>
        <v>8173</v>
      </c>
      <c r="T265" s="165" t="str">
        <f>MID(PAA[[#This Row],[Meta Proyecto de Inversión]],6,2)</f>
        <v>4-</v>
      </c>
      <c r="U265" s="166" t="str">
        <f>IFERROR(VLOOKUP(N265,TD!$B$50:$F$54,2,0)," ")</f>
        <v>O230117</v>
      </c>
      <c r="V265" s="166" t="str">
        <f>IFERROR(VLOOKUP(N265,TD!$B$50:$F$54,3,0)," ")</f>
        <v>4503</v>
      </c>
      <c r="W265" s="166">
        <f>IFERROR(VLOOKUP(N265,TD!$B$50:$F$54,4,0)," ")</f>
        <v>20240255</v>
      </c>
      <c r="X265" s="165" t="s">
        <v>176</v>
      </c>
      <c r="Y265" s="166" t="str">
        <f>IFERROR(VLOOKUP(X265,TD!$J$51:$K$64,2,0)," ")</f>
        <v>Servicio de mantenimiento, dotación (HEA´s y equipo menor) y adquisición de vehiculos   especializados para la atención de emergencias.</v>
      </c>
      <c r="Z265" s="167" t="str">
        <f>CONCATENATE(X265,"-",Y265)</f>
        <v>09-Servicio de mantenimiento, dotación (HEA´s y equipo menor) y adquisición de vehiculos   especializados para la atención de emergencias.</v>
      </c>
      <c r="AA265" s="170" t="s">
        <v>221</v>
      </c>
      <c r="AB265" s="166" t="str">
        <f>IFERROR(VLOOKUP(AA265,TD!$N$51:$O$66,2,0)," ")</f>
        <v>Servicio de atención a emergencias y desastres</v>
      </c>
      <c r="AC265" s="167" t="str">
        <f>CONCATENATE(AA265,"_",AB265)</f>
        <v>004_Servicio de atención a emergencias y desastres</v>
      </c>
      <c r="AD265" s="167" t="str">
        <f>CONCATENATE(Z265," ",AC265)</f>
        <v>09-Servicio de mantenimiento, dotación (HEA´s y equipo menor) y adquisición de vehiculos   especializados para la atención de emergencias. 004_Servicio de atención a emergencias y desastres</v>
      </c>
      <c r="AE265" s="166" t="str">
        <f>CONCATENATE(U265,V265,W265,X265,AA265)</f>
        <v>O23011745032024025509004</v>
      </c>
      <c r="AF265" s="166" t="str">
        <f>IFERROR(VLOOKUP(AD265,TD!$J$66:$K$89,2,0)," ")</f>
        <v>PM/0131/0109/45030040255</v>
      </c>
      <c r="AG265" s="117" t="s">
        <v>387</v>
      </c>
      <c r="AH265" s="165" t="s">
        <v>193</v>
      </c>
      <c r="AI265" s="168" t="str">
        <f>CONCATENATE(PAA[[#This Row],[Id Interno]],"-",PAA[[#This Row],[tipo de Contrato (TH talento humano - B/S bienes y/o servicios)]],"-",S265,"-",T265,"-",PAA[[#This Row],[Objeto de la contratación]])</f>
        <v>20260196-BS-8173-4--Prestar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v>
      </c>
    </row>
    <row r="266" spans="2:35" ht="56" x14ac:dyDescent="0.35">
      <c r="B266" s="99">
        <v>20260197</v>
      </c>
      <c r="C266" s="99" t="s">
        <v>1065</v>
      </c>
      <c r="D266" s="99" t="s">
        <v>88</v>
      </c>
      <c r="E266" s="99" t="s">
        <v>402</v>
      </c>
      <c r="F266" s="163" t="s">
        <v>111</v>
      </c>
      <c r="G266" s="163" t="s">
        <v>379</v>
      </c>
      <c r="H266" s="169">
        <v>12</v>
      </c>
      <c r="I266" s="169">
        <v>0</v>
      </c>
      <c r="J266" s="117">
        <v>102400000</v>
      </c>
      <c r="K266" s="124" t="s">
        <v>398</v>
      </c>
      <c r="L266" s="163" t="s">
        <v>157</v>
      </c>
      <c r="M266" s="170" t="s">
        <v>483</v>
      </c>
      <c r="N266" s="99" t="s">
        <v>198</v>
      </c>
      <c r="O266" s="147" t="s">
        <v>890</v>
      </c>
      <c r="P266" s="163" t="s">
        <v>348</v>
      </c>
      <c r="Q266" s="126">
        <v>25172500</v>
      </c>
      <c r="R266" s="170" t="s">
        <v>213</v>
      </c>
      <c r="S266" s="165" t="str">
        <f>MID(PAA[[#This Row],[Meta Proyecto de Inversión]],1,4)</f>
        <v>8173</v>
      </c>
      <c r="T266" s="165" t="str">
        <f>MID(PAA[[#This Row],[Meta Proyecto de Inversión]],6,2)</f>
        <v>4-</v>
      </c>
      <c r="U266" s="171" t="str">
        <f>IFERROR(VLOOKUP(N266,TD!$B$50:$F$54,2,0)," ")</f>
        <v>O230117</v>
      </c>
      <c r="V266" s="171" t="str">
        <f>IFERROR(VLOOKUP(N266,TD!$B$50:$F$54,3,0)," ")</f>
        <v>4503</v>
      </c>
      <c r="W266" s="171">
        <f>IFERROR(VLOOKUP(N266,TD!$B$50:$F$54,4,0)," ")</f>
        <v>20240255</v>
      </c>
      <c r="X266" s="170" t="s">
        <v>176</v>
      </c>
      <c r="Y266" s="171" t="str">
        <f>IFERROR(VLOOKUP(X266,TD!$J$51:$K$64,2,0)," ")</f>
        <v>Servicio de mantenimiento, dotación (HEA´s y equipo menor) y adquisición de vehiculos   especializados para la atención de emergencias.</v>
      </c>
      <c r="Z266" s="167" t="str">
        <f>CONCATENATE(X266,"-",Y266)</f>
        <v>09-Servicio de mantenimiento, dotación (HEA´s y equipo menor) y adquisición de vehiculos   especializados para la atención de emergencias.</v>
      </c>
      <c r="AA266" s="170" t="s">
        <v>221</v>
      </c>
      <c r="AB266" s="171" t="str">
        <f>IFERROR(VLOOKUP(AA266,TD!$N$51:$O$66,2,0)," ")</f>
        <v>Servicio de atención a emergencias y desastres</v>
      </c>
      <c r="AC266" s="167" t="str">
        <f>CONCATENATE(AA266,"_",AB266)</f>
        <v>004_Servicio de atención a emergencias y desastres</v>
      </c>
      <c r="AD266" s="167" t="str">
        <f>CONCATENATE(Z266," ",AC266)</f>
        <v>09-Servicio de mantenimiento, dotación (HEA´s y equipo menor) y adquisición de vehiculos   especializados para la atención de emergencias. 004_Servicio de atención a emergencias y desastres</v>
      </c>
      <c r="AE266" s="171" t="str">
        <f>CONCATENATE(U266,V266,W266,X266,AA266)</f>
        <v>O23011745032024025509004</v>
      </c>
      <c r="AF266" s="171" t="str">
        <f>IFERROR(VLOOKUP(AD266,TD!$J$66:$K$89,2,0)," ")</f>
        <v>PM/0131/0109/45030040255</v>
      </c>
      <c r="AG266" s="117" t="s">
        <v>549</v>
      </c>
      <c r="AH266" s="170" t="s">
        <v>193</v>
      </c>
      <c r="AI266" s="172" t="str">
        <f>CONCATENATE(PAA[[#This Row],[Id Interno]],"-",PAA[[#This Row],[tipo de Contrato (TH talento humano - B/S bienes y/o servicios)]],"-",S266,"-",T266,"-",PAA[[#This Row],[Objeto de la contratación]])</f>
        <v>20260197-BS-8173-4--Suministro e instalación de llantas para los vehículos y equipos menores incluye (alineación, balanceo y servicios conexos) de la U.A.E Cuerpo Oficial de Bogotá-SBLG</v>
      </c>
    </row>
    <row r="267" spans="2:35" ht="56" x14ac:dyDescent="0.35">
      <c r="B267" s="23">
        <v>20260198</v>
      </c>
      <c r="C267" s="99" t="s">
        <v>774</v>
      </c>
      <c r="D267" s="23" t="s">
        <v>105</v>
      </c>
      <c r="E267" s="23" t="s">
        <v>363</v>
      </c>
      <c r="F267" s="162" t="s">
        <v>144</v>
      </c>
      <c r="G267" s="163" t="s">
        <v>373</v>
      </c>
      <c r="H267" s="164">
        <v>10</v>
      </c>
      <c r="I267" s="164">
        <v>0</v>
      </c>
      <c r="J267" s="125">
        <v>90000000</v>
      </c>
      <c r="K267" s="88" t="s">
        <v>398</v>
      </c>
      <c r="L267" s="162" t="s">
        <v>157</v>
      </c>
      <c r="M267" s="165" t="s">
        <v>483</v>
      </c>
      <c r="N267" s="23" t="s">
        <v>198</v>
      </c>
      <c r="O267" s="147" t="s">
        <v>890</v>
      </c>
      <c r="P267" s="162" t="s">
        <v>348</v>
      </c>
      <c r="Q267" s="53">
        <v>80111600</v>
      </c>
      <c r="R267" s="165" t="s">
        <v>213</v>
      </c>
      <c r="S267" s="165" t="str">
        <f>MID(PAA[[#This Row],[Meta Proyecto de Inversión]],1,4)</f>
        <v>8173</v>
      </c>
      <c r="T267" s="165" t="str">
        <f>MID(PAA[[#This Row],[Meta Proyecto de Inversión]],6,2)</f>
        <v>4-</v>
      </c>
      <c r="U267" s="166" t="str">
        <f>IFERROR(VLOOKUP(N267,TD!$B$50:$F$54,2,0)," ")</f>
        <v>O230117</v>
      </c>
      <c r="V267" s="166" t="str">
        <f>IFERROR(VLOOKUP(N267,TD!$B$50:$F$54,3,0)," ")</f>
        <v>4503</v>
      </c>
      <c r="W267" s="166">
        <f>IFERROR(VLOOKUP(N267,TD!$B$50:$F$54,4,0)," ")</f>
        <v>20240255</v>
      </c>
      <c r="X267" s="165" t="s">
        <v>180</v>
      </c>
      <c r="Y267" s="166" t="str">
        <f>IFERROR(VLOOKUP(X267,TD!$J$51:$K$64,2,0)," ")</f>
        <v>Servicio de apoyo   logístico  en eventos operativos y/o emergencias.</v>
      </c>
      <c r="Z267" s="167" t="str">
        <f>CONCATENATE(X267,"-",Y267)</f>
        <v>12-Servicio de apoyo   logístico  en eventos operativos y/o emergencias.</v>
      </c>
      <c r="AA267" s="165" t="s">
        <v>221</v>
      </c>
      <c r="AB267" s="166" t="str">
        <f>IFERROR(VLOOKUP(AA267,TD!$N$51:$O$66,2,0)," ")</f>
        <v>Servicio de atención a emergencias y desastres</v>
      </c>
      <c r="AC267" s="167" t="str">
        <f>CONCATENATE(AA267,"_",AB267)</f>
        <v>004_Servicio de atención a emergencias y desastres</v>
      </c>
      <c r="AD267" s="167" t="str">
        <f>CONCATENATE(Z267," ",AC267)</f>
        <v>12-Servicio de apoyo   logístico  en eventos operativos y/o emergencias. 004_Servicio de atención a emergencias y desastres</v>
      </c>
      <c r="AE267" s="166" t="str">
        <f>CONCATENATE(U267,V267,W267,X267,AA267)</f>
        <v>O23011745032024025512004</v>
      </c>
      <c r="AF267" s="166" t="str">
        <f>IFERROR(VLOOKUP(AD267,TD!$J$66:$K$89,2,0)," ")</f>
        <v>PM/0131/0112/45030040255</v>
      </c>
      <c r="AG267" s="117" t="s">
        <v>385</v>
      </c>
      <c r="AH267" s="165" t="s">
        <v>193</v>
      </c>
      <c r="AI267" s="168" t="str">
        <f>CONCATENATE(PAA[[#This Row],[Id Interno]],"-",PAA[[#This Row],[tipo de Contrato (TH talento humano - B/S bienes y/o servicios)]],"-",S267,"-",T267,"-",PAA[[#This Row],[Objeto de la contratación]])</f>
        <v>20260198-TH-8173-4--Prestación de servicios profesionales apoyando el control legal de los procesos y acciones, especialmente la gestión contractual para el desarrollo de las estrategías de la Subdirección Logística - SBLG</v>
      </c>
    </row>
    <row r="268" spans="2:35" ht="56" x14ac:dyDescent="0.35">
      <c r="B268" s="23">
        <v>20260199</v>
      </c>
      <c r="C268" s="99" t="s">
        <v>775</v>
      </c>
      <c r="D268" s="23" t="s">
        <v>105</v>
      </c>
      <c r="E268" s="23" t="s">
        <v>363</v>
      </c>
      <c r="F268" s="162" t="s">
        <v>144</v>
      </c>
      <c r="G268" s="163" t="s">
        <v>373</v>
      </c>
      <c r="H268" s="164">
        <v>5</v>
      </c>
      <c r="I268" s="164">
        <v>0</v>
      </c>
      <c r="J268" s="125">
        <v>32500000</v>
      </c>
      <c r="K268" s="88" t="s">
        <v>398</v>
      </c>
      <c r="L268" s="162" t="s">
        <v>157</v>
      </c>
      <c r="M268" s="165" t="s">
        <v>483</v>
      </c>
      <c r="N268" s="23" t="s">
        <v>198</v>
      </c>
      <c r="O268" s="147" t="s">
        <v>890</v>
      </c>
      <c r="P268" s="162" t="s">
        <v>348</v>
      </c>
      <c r="Q268" s="53">
        <v>80111600</v>
      </c>
      <c r="R268" s="165" t="s">
        <v>213</v>
      </c>
      <c r="S268" s="165" t="str">
        <f>MID(PAA[[#This Row],[Meta Proyecto de Inversión]],1,4)</f>
        <v>8173</v>
      </c>
      <c r="T268" s="165" t="str">
        <f>MID(PAA[[#This Row],[Meta Proyecto de Inversión]],6,2)</f>
        <v>4-</v>
      </c>
      <c r="U268" s="166" t="str">
        <f>IFERROR(VLOOKUP(N268,TD!$B$50:$F$54,2,0)," ")</f>
        <v>O230117</v>
      </c>
      <c r="V268" s="166" t="str">
        <f>IFERROR(VLOOKUP(N268,TD!$B$50:$F$54,3,0)," ")</f>
        <v>4503</v>
      </c>
      <c r="W268" s="166">
        <f>IFERROR(VLOOKUP(N268,TD!$B$50:$F$54,4,0)," ")</f>
        <v>20240255</v>
      </c>
      <c r="X268" s="165" t="s">
        <v>180</v>
      </c>
      <c r="Y268" s="166" t="str">
        <f>IFERROR(VLOOKUP(X268,TD!$J$51:$K$64,2,0)," ")</f>
        <v>Servicio de apoyo   logístico  en eventos operativos y/o emergencias.</v>
      </c>
      <c r="Z268" s="167" t="str">
        <f>CONCATENATE(X268,"-",Y268)</f>
        <v>12-Servicio de apoyo   logístico  en eventos operativos y/o emergencias.</v>
      </c>
      <c r="AA268" s="165" t="s">
        <v>221</v>
      </c>
      <c r="AB268" s="166" t="str">
        <f>IFERROR(VLOOKUP(AA268,TD!$N$51:$O$66,2,0)," ")</f>
        <v>Servicio de atención a emergencias y desastres</v>
      </c>
      <c r="AC268" s="167" t="str">
        <f>CONCATENATE(AA268,"_",AB268)</f>
        <v>004_Servicio de atención a emergencias y desastres</v>
      </c>
      <c r="AD268" s="167" t="str">
        <f>CONCATENATE(Z268," ",AC268)</f>
        <v>12-Servicio de apoyo   logístico  en eventos operativos y/o emergencias. 004_Servicio de atención a emergencias y desastres</v>
      </c>
      <c r="AE268" s="166" t="str">
        <f>CONCATENATE(U268,V268,W268,X268,AA268)</f>
        <v>O23011745032024025512004</v>
      </c>
      <c r="AF268" s="166" t="str">
        <f>IFERROR(VLOOKUP(AD268,TD!$J$66:$K$89,2,0)," ")</f>
        <v>PM/0131/0112/45030040255</v>
      </c>
      <c r="AG268" s="117" t="s">
        <v>385</v>
      </c>
      <c r="AH268" s="165" t="s">
        <v>193</v>
      </c>
      <c r="AI268" s="168" t="str">
        <f>CONCATENATE(PAA[[#This Row],[Id Interno]],"-",PAA[[#This Row],[tipo de Contrato (TH talento humano - B/S bienes y/o servicios)]],"-",S268,"-",T268,"-",PAA[[#This Row],[Objeto de la contratación]])</f>
        <v>20260199-TH-8173-4--Prestación de servicios profesionales para apoyar en la elaboración, tramite e impulso de los procesos de contratación en sus diferentes etapas para el desarrollo de las estrategías de la Subdirección Logística - SBLG.</v>
      </c>
    </row>
    <row r="269" spans="2:35" ht="70" x14ac:dyDescent="0.35">
      <c r="B269" s="23">
        <v>20260200</v>
      </c>
      <c r="C269" s="99" t="s">
        <v>861</v>
      </c>
      <c r="D269" s="23" t="s">
        <v>105</v>
      </c>
      <c r="E269" s="23" t="s">
        <v>363</v>
      </c>
      <c r="F269" s="162" t="s">
        <v>144</v>
      </c>
      <c r="G269" s="163" t="s">
        <v>373</v>
      </c>
      <c r="H269" s="164">
        <v>8</v>
      </c>
      <c r="I269" s="164">
        <v>0</v>
      </c>
      <c r="J269" s="125">
        <v>64000000</v>
      </c>
      <c r="K269" s="88" t="s">
        <v>398</v>
      </c>
      <c r="L269" s="162" t="s">
        <v>157</v>
      </c>
      <c r="M269" s="165" t="s">
        <v>483</v>
      </c>
      <c r="N269" s="23" t="s">
        <v>198</v>
      </c>
      <c r="O269" s="147" t="s">
        <v>890</v>
      </c>
      <c r="P269" s="162" t="s">
        <v>348</v>
      </c>
      <c r="Q269" s="53">
        <v>80111600</v>
      </c>
      <c r="R269" s="165" t="s">
        <v>213</v>
      </c>
      <c r="S269" s="165" t="str">
        <f>MID(PAA[[#This Row],[Meta Proyecto de Inversión]],1,4)</f>
        <v>8173</v>
      </c>
      <c r="T269" s="165" t="str">
        <f>MID(PAA[[#This Row],[Meta Proyecto de Inversión]],6,2)</f>
        <v>4-</v>
      </c>
      <c r="U269" s="166" t="str">
        <f>IFERROR(VLOOKUP(N269,TD!$B$50:$F$54,2,0)," ")</f>
        <v>O230117</v>
      </c>
      <c r="V269" s="166" t="str">
        <f>IFERROR(VLOOKUP(N269,TD!$B$50:$F$54,3,0)," ")</f>
        <v>4503</v>
      </c>
      <c r="W269" s="166">
        <f>IFERROR(VLOOKUP(N269,TD!$B$50:$F$54,4,0)," ")</f>
        <v>20240255</v>
      </c>
      <c r="X269" s="165" t="s">
        <v>180</v>
      </c>
      <c r="Y269" s="166" t="str">
        <f>IFERROR(VLOOKUP(X269,TD!$J$51:$K$64,2,0)," ")</f>
        <v>Servicio de apoyo   logístico  en eventos operativos y/o emergencias.</v>
      </c>
      <c r="Z269" s="167" t="str">
        <f>CONCATENATE(X269,"-",Y269)</f>
        <v>12-Servicio de apoyo   logístico  en eventos operativos y/o emergencias.</v>
      </c>
      <c r="AA269" s="165" t="s">
        <v>221</v>
      </c>
      <c r="AB269" s="166" t="str">
        <f>IFERROR(VLOOKUP(AA269,TD!$N$51:$O$66,2,0)," ")</f>
        <v>Servicio de atención a emergencias y desastres</v>
      </c>
      <c r="AC269" s="167" t="str">
        <f>CONCATENATE(AA269,"_",AB269)</f>
        <v>004_Servicio de atención a emergencias y desastres</v>
      </c>
      <c r="AD269" s="167" t="str">
        <f>CONCATENATE(Z269," ",AC269)</f>
        <v>12-Servicio de apoyo   logístico  en eventos operativos y/o emergencias. 004_Servicio de atención a emergencias y desastres</v>
      </c>
      <c r="AE269" s="166" t="str">
        <f>CONCATENATE(U269,V269,W269,X269,AA269)</f>
        <v>O23011745032024025512004</v>
      </c>
      <c r="AF269" s="166" t="str">
        <f>IFERROR(VLOOKUP(AD269,TD!$J$66:$K$89,2,0)," ")</f>
        <v>PM/0131/0112/45030040255</v>
      </c>
      <c r="AG269" s="117" t="s">
        <v>385</v>
      </c>
      <c r="AH269" s="165" t="s">
        <v>193</v>
      </c>
      <c r="AI269" s="168" t="str">
        <f>CONCATENATE(PAA[[#This Row],[Id Interno]],"-",PAA[[#This Row],[tipo de Contrato (TH talento humano - B/S bienes y/o servicios)]],"-",S269,"-",T269,"-",PAA[[#This Row],[Objeto de la contratación]])</f>
        <v>20260200-TH-8173-4--Prestación de servicios profesionales para apoyar en la elaboracion, seguimiento e impulso de la actuaciones procesales en cada una de las etapas para la adquisición de bienes y servicios en el desarrollo de las estrategias de la Subdirección Logística. SBLG.</v>
      </c>
    </row>
    <row r="270" spans="2:35" ht="70" customHeight="1" x14ac:dyDescent="0.35">
      <c r="B270" s="23">
        <v>20260201</v>
      </c>
      <c r="C270" s="99" t="s">
        <v>775</v>
      </c>
      <c r="D270" s="23" t="s">
        <v>105</v>
      </c>
      <c r="E270" s="23" t="s">
        <v>363</v>
      </c>
      <c r="F270" s="162" t="s">
        <v>144</v>
      </c>
      <c r="G270" s="163" t="s">
        <v>373</v>
      </c>
      <c r="H270" s="164">
        <v>5</v>
      </c>
      <c r="I270" s="164">
        <v>0</v>
      </c>
      <c r="J270" s="125">
        <v>30000000</v>
      </c>
      <c r="K270" s="88" t="s">
        <v>398</v>
      </c>
      <c r="L270" s="162" t="s">
        <v>157</v>
      </c>
      <c r="M270" s="165" t="s">
        <v>483</v>
      </c>
      <c r="N270" s="23" t="s">
        <v>198</v>
      </c>
      <c r="O270" s="147" t="s">
        <v>890</v>
      </c>
      <c r="P270" s="162" t="s">
        <v>348</v>
      </c>
      <c r="Q270" s="53">
        <v>80111600</v>
      </c>
      <c r="R270" s="165" t="s">
        <v>213</v>
      </c>
      <c r="S270" s="165" t="str">
        <f>MID(PAA[[#This Row],[Meta Proyecto de Inversión]],1,4)</f>
        <v>8173</v>
      </c>
      <c r="T270" s="165" t="str">
        <f>MID(PAA[[#This Row],[Meta Proyecto de Inversión]],6,2)</f>
        <v>4-</v>
      </c>
      <c r="U270" s="166" t="str">
        <f>IFERROR(VLOOKUP(N270,TD!$B$50:$F$54,2,0)," ")</f>
        <v>O230117</v>
      </c>
      <c r="V270" s="166" t="str">
        <f>IFERROR(VLOOKUP(N270,TD!$B$50:$F$54,3,0)," ")</f>
        <v>4503</v>
      </c>
      <c r="W270" s="166">
        <f>IFERROR(VLOOKUP(N270,TD!$B$50:$F$54,4,0)," ")</f>
        <v>20240255</v>
      </c>
      <c r="X270" s="165" t="s">
        <v>180</v>
      </c>
      <c r="Y270" s="166" t="str">
        <f>IFERROR(VLOOKUP(X270,TD!$J$51:$K$64,2,0)," ")</f>
        <v>Servicio de apoyo   logístico  en eventos operativos y/o emergencias.</v>
      </c>
      <c r="Z270" s="167" t="str">
        <f>CONCATENATE(X270,"-",Y270)</f>
        <v>12-Servicio de apoyo   logístico  en eventos operativos y/o emergencias.</v>
      </c>
      <c r="AA270" s="165" t="s">
        <v>221</v>
      </c>
      <c r="AB270" s="166" t="str">
        <f>IFERROR(VLOOKUP(AA270,TD!$N$51:$O$66,2,0)," ")</f>
        <v>Servicio de atención a emergencias y desastres</v>
      </c>
      <c r="AC270" s="167" t="str">
        <f>CONCATENATE(AA270,"_",AB270)</f>
        <v>004_Servicio de atención a emergencias y desastres</v>
      </c>
      <c r="AD270" s="167" t="str">
        <f>CONCATENATE(Z270," ",AC270)</f>
        <v>12-Servicio de apoyo   logístico  en eventos operativos y/o emergencias. 004_Servicio de atención a emergencias y desastres</v>
      </c>
      <c r="AE270" s="166" t="str">
        <f>CONCATENATE(U270,V270,W270,X270,AA270)</f>
        <v>O23011745032024025512004</v>
      </c>
      <c r="AF270" s="166" t="str">
        <f>IFERROR(VLOOKUP(AD270,TD!$J$66:$K$89,2,0)," ")</f>
        <v>PM/0131/0112/45030040255</v>
      </c>
      <c r="AG270" s="117" t="s">
        <v>385</v>
      </c>
      <c r="AH270" s="165" t="s">
        <v>193</v>
      </c>
      <c r="AI270" s="168" t="str">
        <f>CONCATENATE(PAA[[#This Row],[Id Interno]],"-",PAA[[#This Row],[tipo de Contrato (TH talento humano - B/S bienes y/o servicios)]],"-",S270,"-",T270,"-",PAA[[#This Row],[Objeto de la contratación]])</f>
        <v>20260201-TH-8173-4--Prestación de servicios profesionales para apoyar en la elaboración, tramite e impulso de los procesos de contratación en sus diferentes etapas para el desarrollo de las estrategías de la Subdirección Logística - SBLG.</v>
      </c>
    </row>
    <row r="271" spans="2:35" ht="56" customHeight="1" x14ac:dyDescent="0.35">
      <c r="B271" s="23">
        <v>20260202</v>
      </c>
      <c r="C271" s="99" t="s">
        <v>776</v>
      </c>
      <c r="D271" s="23" t="s">
        <v>105</v>
      </c>
      <c r="E271" s="23" t="s">
        <v>363</v>
      </c>
      <c r="F271" s="162" t="s">
        <v>144</v>
      </c>
      <c r="G271" s="163" t="s">
        <v>373</v>
      </c>
      <c r="H271" s="164">
        <v>9</v>
      </c>
      <c r="I271" s="164">
        <v>0</v>
      </c>
      <c r="J271" s="125">
        <v>72000000</v>
      </c>
      <c r="K271" s="88" t="s">
        <v>398</v>
      </c>
      <c r="L271" s="162" t="s">
        <v>157</v>
      </c>
      <c r="M271" s="165" t="s">
        <v>483</v>
      </c>
      <c r="N271" s="23" t="s">
        <v>198</v>
      </c>
      <c r="O271" s="147" t="s">
        <v>890</v>
      </c>
      <c r="P271" s="162" t="s">
        <v>348</v>
      </c>
      <c r="Q271" s="53">
        <v>80111600</v>
      </c>
      <c r="R271" s="165" t="s">
        <v>213</v>
      </c>
      <c r="S271" s="165" t="str">
        <f>MID(PAA[[#This Row],[Meta Proyecto de Inversión]],1,4)</f>
        <v>8173</v>
      </c>
      <c r="T271" s="165" t="str">
        <f>MID(PAA[[#This Row],[Meta Proyecto de Inversión]],6,2)</f>
        <v>4-</v>
      </c>
      <c r="U271" s="166" t="str">
        <f>IFERROR(VLOOKUP(N271,TD!$B$50:$F$54,2,0)," ")</f>
        <v>O230117</v>
      </c>
      <c r="V271" s="166" t="str">
        <f>IFERROR(VLOOKUP(N271,TD!$B$50:$F$54,3,0)," ")</f>
        <v>4503</v>
      </c>
      <c r="W271" s="166">
        <f>IFERROR(VLOOKUP(N271,TD!$B$50:$F$54,4,0)," ")</f>
        <v>20240255</v>
      </c>
      <c r="X271" s="165" t="s">
        <v>180</v>
      </c>
      <c r="Y271" s="166" t="str">
        <f>IFERROR(VLOOKUP(X271,TD!$J$51:$K$64,2,0)," ")</f>
        <v>Servicio de apoyo   logístico  en eventos operativos y/o emergencias.</v>
      </c>
      <c r="Z271" s="167" t="str">
        <f>CONCATENATE(X271,"-",Y271)</f>
        <v>12-Servicio de apoyo   logístico  en eventos operativos y/o emergencias.</v>
      </c>
      <c r="AA271" s="165" t="s">
        <v>221</v>
      </c>
      <c r="AB271" s="166" t="str">
        <f>IFERROR(VLOOKUP(AA271,TD!$N$51:$O$66,2,0)," ")</f>
        <v>Servicio de atención a emergencias y desastres</v>
      </c>
      <c r="AC271" s="167" t="str">
        <f>CONCATENATE(AA271,"_",AB271)</f>
        <v>004_Servicio de atención a emergencias y desastres</v>
      </c>
      <c r="AD271" s="167" t="str">
        <f>CONCATENATE(Z271," ",AC271)</f>
        <v>12-Servicio de apoyo   logístico  en eventos operativos y/o emergencias. 004_Servicio de atención a emergencias y desastres</v>
      </c>
      <c r="AE271" s="166" t="str">
        <f>CONCATENATE(U271,V271,W271,X271,AA271)</f>
        <v>O23011745032024025512004</v>
      </c>
      <c r="AF271" s="166" t="str">
        <f>IFERROR(VLOOKUP(AD271,TD!$J$66:$K$89,2,0)," ")</f>
        <v>PM/0131/0112/45030040255</v>
      </c>
      <c r="AG271" s="117" t="s">
        <v>385</v>
      </c>
      <c r="AH271" s="165" t="s">
        <v>193</v>
      </c>
      <c r="AI271" s="168" t="str">
        <f>CONCATENATE(PAA[[#This Row],[Id Interno]],"-",PAA[[#This Row],[tipo de Contrato (TH talento humano - B/S bienes y/o servicios)]],"-",S271,"-",T271,"-",PAA[[#This Row],[Objeto de la contratación]])</f>
        <v>20260202-TH-8173-4--Prestación de servicios profesionales, para apoyar la estructuración y elaboración de los asuntos contractuales en sus diferentes etapas en la adquisicion de bienes y servicios para el desarrollo de las estrategías de la Subdirección Logística.- SBLG</v>
      </c>
    </row>
    <row r="272" spans="2:35" ht="56" x14ac:dyDescent="0.35">
      <c r="B272" s="23">
        <v>20260203</v>
      </c>
      <c r="C272" s="99" t="s">
        <v>884</v>
      </c>
      <c r="D272" s="23" t="s">
        <v>105</v>
      </c>
      <c r="E272" s="23" t="s">
        <v>363</v>
      </c>
      <c r="F272" s="162" t="s">
        <v>144</v>
      </c>
      <c r="G272" s="163" t="s">
        <v>373</v>
      </c>
      <c r="H272" s="164">
        <v>9</v>
      </c>
      <c r="I272" s="164">
        <v>0</v>
      </c>
      <c r="J272" s="125">
        <v>35000000</v>
      </c>
      <c r="K272" s="88" t="s">
        <v>398</v>
      </c>
      <c r="L272" s="162" t="s">
        <v>157</v>
      </c>
      <c r="M272" s="165" t="s">
        <v>483</v>
      </c>
      <c r="N272" s="23" t="s">
        <v>198</v>
      </c>
      <c r="O272" s="147" t="s">
        <v>890</v>
      </c>
      <c r="P272" s="162" t="s">
        <v>348</v>
      </c>
      <c r="Q272" s="53">
        <v>80111600</v>
      </c>
      <c r="R272" s="165" t="s">
        <v>213</v>
      </c>
      <c r="S272" s="165" t="str">
        <f>MID(PAA[[#This Row],[Meta Proyecto de Inversión]],1,4)</f>
        <v>8173</v>
      </c>
      <c r="T272" s="165" t="str">
        <f>MID(PAA[[#This Row],[Meta Proyecto de Inversión]],6,2)</f>
        <v>4-</v>
      </c>
      <c r="U272" s="166" t="str">
        <f>IFERROR(VLOOKUP(N272,TD!$B$50:$F$54,2,0)," ")</f>
        <v>O230117</v>
      </c>
      <c r="V272" s="166" t="str">
        <f>IFERROR(VLOOKUP(N272,TD!$B$50:$F$54,3,0)," ")</f>
        <v>4503</v>
      </c>
      <c r="W272" s="166">
        <f>IFERROR(VLOOKUP(N272,TD!$B$50:$F$54,4,0)," ")</f>
        <v>20240255</v>
      </c>
      <c r="X272" s="165" t="s">
        <v>180</v>
      </c>
      <c r="Y272" s="166" t="str">
        <f>IFERROR(VLOOKUP(X272,TD!$J$51:$K$64,2,0)," ")</f>
        <v>Servicio de apoyo   logístico  en eventos operativos y/o emergencias.</v>
      </c>
      <c r="Z272" s="167" t="str">
        <f>CONCATENATE(X272,"-",Y272)</f>
        <v>12-Servicio de apoyo   logístico  en eventos operativos y/o emergencias.</v>
      </c>
      <c r="AA272" s="165" t="s">
        <v>221</v>
      </c>
      <c r="AB272" s="166" t="str">
        <f>IFERROR(VLOOKUP(AA272,TD!$N$51:$O$66,2,0)," ")</f>
        <v>Servicio de atención a emergencias y desastres</v>
      </c>
      <c r="AC272" s="167" t="str">
        <f>CONCATENATE(AA272,"_",AB272)</f>
        <v>004_Servicio de atención a emergencias y desastres</v>
      </c>
      <c r="AD272" s="167" t="str">
        <f>CONCATENATE(Z272," ",AC272)</f>
        <v>12-Servicio de apoyo   logístico  en eventos operativos y/o emergencias. 004_Servicio de atención a emergencias y desastres</v>
      </c>
      <c r="AE272" s="166" t="str">
        <f>CONCATENATE(U272,V272,W272,X272,AA272)</f>
        <v>O23011745032024025512004</v>
      </c>
      <c r="AF272" s="166" t="str">
        <f>IFERROR(VLOOKUP(AD272,TD!$J$66:$K$89,2,0)," ")</f>
        <v>PM/0131/0112/45030040255</v>
      </c>
      <c r="AG272" s="117" t="s">
        <v>385</v>
      </c>
      <c r="AH272" s="165" t="s">
        <v>193</v>
      </c>
      <c r="AI272" s="168" t="str">
        <f>CONCATENATE(PAA[[#This Row],[Id Interno]],"-",PAA[[#This Row],[tipo de Contrato (TH talento humano - B/S bienes y/o servicios)]],"-",S272,"-",T272,"-",PAA[[#This Row],[Objeto de la contratación]])</f>
        <v>20260203-TH-8173-4--Prestación de servicios profesionales de carácter jurídico para apoyar la gestión administrativa y la adquisición de bienes y servicios para el desarrollo de las estrategias de la Subdirección Logística. -SBLG</v>
      </c>
    </row>
    <row r="273" spans="2:35" ht="56" x14ac:dyDescent="0.35">
      <c r="B273" s="23">
        <v>20260204</v>
      </c>
      <c r="C273" s="99" t="s">
        <v>777</v>
      </c>
      <c r="D273" s="23" t="s">
        <v>105</v>
      </c>
      <c r="E273" s="23" t="s">
        <v>363</v>
      </c>
      <c r="F273" s="162" t="s">
        <v>144</v>
      </c>
      <c r="G273" s="163" t="s">
        <v>373</v>
      </c>
      <c r="H273" s="164">
        <v>11</v>
      </c>
      <c r="I273" s="164">
        <v>0</v>
      </c>
      <c r="J273" s="125">
        <v>109924440</v>
      </c>
      <c r="K273" s="88" t="s">
        <v>398</v>
      </c>
      <c r="L273" s="162" t="s">
        <v>157</v>
      </c>
      <c r="M273" s="165" t="s">
        <v>483</v>
      </c>
      <c r="N273" s="23" t="s">
        <v>198</v>
      </c>
      <c r="O273" s="147" t="s">
        <v>890</v>
      </c>
      <c r="P273" s="162" t="s">
        <v>348</v>
      </c>
      <c r="Q273" s="53">
        <v>80111600</v>
      </c>
      <c r="R273" s="165" t="s">
        <v>213</v>
      </c>
      <c r="S273" s="165" t="str">
        <f>MID(PAA[[#This Row],[Meta Proyecto de Inversión]],1,4)</f>
        <v>8173</v>
      </c>
      <c r="T273" s="165" t="str">
        <f>MID(PAA[[#This Row],[Meta Proyecto de Inversión]],6,2)</f>
        <v>4-</v>
      </c>
      <c r="U273" s="166" t="str">
        <f>IFERROR(VLOOKUP(N273,TD!$B$50:$F$54,2,0)," ")</f>
        <v>O230117</v>
      </c>
      <c r="V273" s="166" t="str">
        <f>IFERROR(VLOOKUP(N273,TD!$B$50:$F$54,3,0)," ")</f>
        <v>4503</v>
      </c>
      <c r="W273" s="166">
        <f>IFERROR(VLOOKUP(N273,TD!$B$50:$F$54,4,0)," ")</f>
        <v>20240255</v>
      </c>
      <c r="X273" s="165" t="s">
        <v>180</v>
      </c>
      <c r="Y273" s="166" t="str">
        <f>IFERROR(VLOOKUP(X273,TD!$J$51:$K$64,2,0)," ")</f>
        <v>Servicio de apoyo   logístico  en eventos operativos y/o emergencias.</v>
      </c>
      <c r="Z273" s="167" t="str">
        <f>CONCATENATE(X273,"-",Y273)</f>
        <v>12-Servicio de apoyo   logístico  en eventos operativos y/o emergencias.</v>
      </c>
      <c r="AA273" s="165" t="s">
        <v>221</v>
      </c>
      <c r="AB273" s="166" t="str">
        <f>IFERROR(VLOOKUP(AA273,TD!$N$51:$O$66,2,0)," ")</f>
        <v>Servicio de atención a emergencias y desastres</v>
      </c>
      <c r="AC273" s="167" t="str">
        <f>CONCATENATE(AA273,"_",AB273)</f>
        <v>004_Servicio de atención a emergencias y desastres</v>
      </c>
      <c r="AD273" s="167" t="str">
        <f>CONCATENATE(Z273," ",AC273)</f>
        <v>12-Servicio de apoyo   logístico  en eventos operativos y/o emergencias. 004_Servicio de atención a emergencias y desastres</v>
      </c>
      <c r="AE273" s="166" t="str">
        <f>CONCATENATE(U273,V273,W273,X273,AA273)</f>
        <v>O23011745032024025512004</v>
      </c>
      <c r="AF273" s="166" t="str">
        <f>IFERROR(VLOOKUP(AD273,TD!$J$66:$K$89,2,0)," ")</f>
        <v>PM/0131/0112/45030040255</v>
      </c>
      <c r="AG273" s="117" t="s">
        <v>385</v>
      </c>
      <c r="AH273" s="165" t="s">
        <v>193</v>
      </c>
      <c r="AI273" s="168" t="str">
        <f>CONCATENATE(PAA[[#This Row],[Id Interno]],"-",PAA[[#This Row],[tipo de Contrato (TH talento humano - B/S bienes y/o servicios)]],"-",S273,"-",T273,"-",PAA[[#This Row],[Objeto de la contratación]])</f>
        <v>20260204-TH-8173-4--Prestar servicios profesionales para apoyar el seguimiento y garantizar la adecuada ejecución presupuestal y financiera de los diferentes planes, programas, proyectos administrativos y financieros a cargo de la Subdirección Logística- SBLG</v>
      </c>
    </row>
    <row r="274" spans="2:35" ht="84" x14ac:dyDescent="0.35">
      <c r="B274" s="23">
        <v>20260205</v>
      </c>
      <c r="C274" s="99" t="s">
        <v>622</v>
      </c>
      <c r="D274" s="23" t="s">
        <v>105</v>
      </c>
      <c r="E274" s="23" t="s">
        <v>363</v>
      </c>
      <c r="F274" s="162" t="s">
        <v>144</v>
      </c>
      <c r="G274" s="163" t="s">
        <v>373</v>
      </c>
      <c r="H274" s="164">
        <v>9</v>
      </c>
      <c r="I274" s="164">
        <v>0</v>
      </c>
      <c r="J274" s="125">
        <v>36000000</v>
      </c>
      <c r="K274" s="88" t="s">
        <v>398</v>
      </c>
      <c r="L274" s="162" t="s">
        <v>157</v>
      </c>
      <c r="M274" s="165" t="s">
        <v>483</v>
      </c>
      <c r="N274" s="23" t="s">
        <v>198</v>
      </c>
      <c r="O274" s="147" t="s">
        <v>890</v>
      </c>
      <c r="P274" s="162" t="s">
        <v>348</v>
      </c>
      <c r="Q274" s="53">
        <v>80111600</v>
      </c>
      <c r="R274" s="165" t="s">
        <v>213</v>
      </c>
      <c r="S274" s="165" t="str">
        <f>MID(PAA[[#This Row],[Meta Proyecto de Inversión]],1,4)</f>
        <v>8173</v>
      </c>
      <c r="T274" s="165" t="str">
        <f>MID(PAA[[#This Row],[Meta Proyecto de Inversión]],6,2)</f>
        <v>4-</v>
      </c>
      <c r="U274" s="166" t="str">
        <f>IFERROR(VLOOKUP(N274,TD!$B$50:$F$54,2,0)," ")</f>
        <v>O230117</v>
      </c>
      <c r="V274" s="166" t="str">
        <f>IFERROR(VLOOKUP(N274,TD!$B$50:$F$54,3,0)," ")</f>
        <v>4503</v>
      </c>
      <c r="W274" s="166">
        <f>IFERROR(VLOOKUP(N274,TD!$B$50:$F$54,4,0)," ")</f>
        <v>20240255</v>
      </c>
      <c r="X274" s="165" t="s">
        <v>180</v>
      </c>
      <c r="Y274" s="166" t="str">
        <f>IFERROR(VLOOKUP(X274,TD!$J$51:$K$64,2,0)," ")</f>
        <v>Servicio de apoyo   logístico  en eventos operativos y/o emergencias.</v>
      </c>
      <c r="Z274" s="167" t="str">
        <f>CONCATENATE(X274,"-",Y274)</f>
        <v>12-Servicio de apoyo   logístico  en eventos operativos y/o emergencias.</v>
      </c>
      <c r="AA274" s="165" t="s">
        <v>221</v>
      </c>
      <c r="AB274" s="166" t="str">
        <f>IFERROR(VLOOKUP(AA274,TD!$N$51:$O$66,2,0)," ")</f>
        <v>Servicio de atención a emergencias y desastres</v>
      </c>
      <c r="AC274" s="167" t="str">
        <f>CONCATENATE(AA274,"_",AB274)</f>
        <v>004_Servicio de atención a emergencias y desastres</v>
      </c>
      <c r="AD274" s="167" t="str">
        <f>CONCATENATE(Z274," ",AC274)</f>
        <v>12-Servicio de apoyo   logístico  en eventos operativos y/o emergencias. 004_Servicio de atención a emergencias y desastres</v>
      </c>
      <c r="AE274" s="166" t="str">
        <f>CONCATENATE(U274,V274,W274,X274,AA274)</f>
        <v>O23011745032024025512004</v>
      </c>
      <c r="AF274" s="166" t="str">
        <f>IFERROR(VLOOKUP(AD274,TD!$J$66:$K$89,2,0)," ")</f>
        <v>PM/0131/0112/45030040255</v>
      </c>
      <c r="AG274" s="117" t="s">
        <v>385</v>
      </c>
      <c r="AH274" s="165" t="s">
        <v>193</v>
      </c>
      <c r="AI274" s="168" t="str">
        <f>CONCATENATE(PAA[[#This Row],[Id Interno]],"-",PAA[[#This Row],[tipo de Contrato (TH talento humano - B/S bienes y/o servicios)]],"-",S274,"-",T274,"-",PAA[[#This Row],[Objeto de la contratación]])</f>
        <v>20260205-TH-8173-4--Prestar los servicios profesionales para la gestión, financiera de los proyectos y procesos para el fortalecimiento de las estrategías de la Subdirección Logística - SBLG.</v>
      </c>
    </row>
    <row r="275" spans="2:35" ht="84" customHeight="1" x14ac:dyDescent="0.3">
      <c r="B275" s="23">
        <v>20260206</v>
      </c>
      <c r="C275" s="143" t="s">
        <v>885</v>
      </c>
      <c r="D275" s="23" t="s">
        <v>105</v>
      </c>
      <c r="E275" s="23" t="s">
        <v>363</v>
      </c>
      <c r="F275" s="162" t="s">
        <v>144</v>
      </c>
      <c r="G275" s="163" t="s">
        <v>373</v>
      </c>
      <c r="H275" s="164">
        <v>7</v>
      </c>
      <c r="I275" s="164">
        <v>15</v>
      </c>
      <c r="J275" s="125">
        <v>45000000</v>
      </c>
      <c r="K275" s="88" t="s">
        <v>398</v>
      </c>
      <c r="L275" s="162" t="s">
        <v>157</v>
      </c>
      <c r="M275" s="165" t="s">
        <v>483</v>
      </c>
      <c r="N275" s="23" t="s">
        <v>198</v>
      </c>
      <c r="O275" s="147" t="s">
        <v>890</v>
      </c>
      <c r="P275" s="162" t="s">
        <v>348</v>
      </c>
      <c r="Q275" s="53">
        <v>80111600</v>
      </c>
      <c r="R275" s="165" t="s">
        <v>213</v>
      </c>
      <c r="S275" s="165" t="str">
        <f>MID(PAA[[#This Row],[Meta Proyecto de Inversión]],1,4)</f>
        <v>8173</v>
      </c>
      <c r="T275" s="165" t="str">
        <f>MID(PAA[[#This Row],[Meta Proyecto de Inversión]],6,2)</f>
        <v>4-</v>
      </c>
      <c r="U275" s="166" t="str">
        <f>IFERROR(VLOOKUP(N275,TD!$B$50:$F$54,2,0)," ")</f>
        <v>O230117</v>
      </c>
      <c r="V275" s="166" t="str">
        <f>IFERROR(VLOOKUP(N275,TD!$B$50:$F$54,3,0)," ")</f>
        <v>4503</v>
      </c>
      <c r="W275" s="166">
        <f>IFERROR(VLOOKUP(N275,TD!$B$50:$F$54,4,0)," ")</f>
        <v>20240255</v>
      </c>
      <c r="X275" s="165" t="s">
        <v>180</v>
      </c>
      <c r="Y275" s="166" t="str">
        <f>IFERROR(VLOOKUP(X275,TD!$J$51:$K$64,2,0)," ")</f>
        <v>Servicio de apoyo   logístico  en eventos operativos y/o emergencias.</v>
      </c>
      <c r="Z275" s="167" t="str">
        <f>CONCATENATE(X275,"-",Y275)</f>
        <v>12-Servicio de apoyo   logístico  en eventos operativos y/o emergencias.</v>
      </c>
      <c r="AA275" s="165" t="s">
        <v>221</v>
      </c>
      <c r="AB275" s="166" t="str">
        <f>IFERROR(VLOOKUP(AA275,TD!$N$51:$O$66,2,0)," ")</f>
        <v>Servicio de atención a emergencias y desastres</v>
      </c>
      <c r="AC275" s="167" t="str">
        <f>CONCATENATE(AA275,"_",AB275)</f>
        <v>004_Servicio de atención a emergencias y desastres</v>
      </c>
      <c r="AD275" s="167" t="str">
        <f>CONCATENATE(Z275," ",AC275)</f>
        <v>12-Servicio de apoyo   logístico  en eventos operativos y/o emergencias. 004_Servicio de atención a emergencias y desastres</v>
      </c>
      <c r="AE275" s="166" t="str">
        <f>CONCATENATE(U275,V275,W275,X275,AA275)</f>
        <v>O23011745032024025512004</v>
      </c>
      <c r="AF275" s="166" t="str">
        <f>IFERROR(VLOOKUP(AD275,TD!$J$66:$K$89,2,0)," ")</f>
        <v>PM/0131/0112/45030040255</v>
      </c>
      <c r="AG275" s="117" t="s">
        <v>385</v>
      </c>
      <c r="AH275" s="165" t="s">
        <v>193</v>
      </c>
      <c r="AI275" s="168" t="str">
        <f>CONCATENATE(PAA[[#This Row],[Id Interno]],"-",PAA[[#This Row],[tipo de Contrato (TH talento humano - B/S bienes y/o servicios)]],"-",S275,"-",T275,"-",PAA[[#This Row],[Objeto de la contratación]])</f>
        <v>20260206-TH-8173-4--Prestación de servicios profesionales para apoyar la gestión financiera y presupuestal de los proyectos, planes y estrategias a cargo de la Subdirección Logística - SBLG</v>
      </c>
    </row>
    <row r="276" spans="2:35" ht="84" x14ac:dyDescent="0.35">
      <c r="B276" s="23">
        <v>20260207</v>
      </c>
      <c r="C276" s="99" t="s">
        <v>623</v>
      </c>
      <c r="D276" s="23" t="s">
        <v>105</v>
      </c>
      <c r="E276" s="23" t="s">
        <v>363</v>
      </c>
      <c r="F276" s="162" t="s">
        <v>145</v>
      </c>
      <c r="G276" s="163" t="s">
        <v>373</v>
      </c>
      <c r="H276" s="164">
        <v>7</v>
      </c>
      <c r="I276" s="164">
        <v>15</v>
      </c>
      <c r="J276" s="125">
        <v>28000000</v>
      </c>
      <c r="K276" s="88" t="s">
        <v>398</v>
      </c>
      <c r="L276" s="162" t="s">
        <v>157</v>
      </c>
      <c r="M276" s="165" t="s">
        <v>483</v>
      </c>
      <c r="N276" s="23" t="s">
        <v>198</v>
      </c>
      <c r="O276" s="147" t="s">
        <v>890</v>
      </c>
      <c r="P276" s="162" t="s">
        <v>348</v>
      </c>
      <c r="Q276" s="53">
        <v>80111600</v>
      </c>
      <c r="R276" s="165" t="s">
        <v>213</v>
      </c>
      <c r="S276" s="165" t="str">
        <f>MID(PAA[[#This Row],[Meta Proyecto de Inversión]],1,4)</f>
        <v>8173</v>
      </c>
      <c r="T276" s="165" t="str">
        <f>MID(PAA[[#This Row],[Meta Proyecto de Inversión]],6,2)</f>
        <v>4-</v>
      </c>
      <c r="U276" s="166" t="str">
        <f>IFERROR(VLOOKUP(N276,TD!$B$50:$F$54,2,0)," ")</f>
        <v>O230117</v>
      </c>
      <c r="V276" s="166" t="str">
        <f>IFERROR(VLOOKUP(N276,TD!$B$50:$F$54,3,0)," ")</f>
        <v>4503</v>
      </c>
      <c r="W276" s="166">
        <f>IFERROR(VLOOKUP(N276,TD!$B$50:$F$54,4,0)," ")</f>
        <v>20240255</v>
      </c>
      <c r="X276" s="165" t="s">
        <v>180</v>
      </c>
      <c r="Y276" s="166" t="str">
        <f>IFERROR(VLOOKUP(X276,TD!$J$51:$K$64,2,0)," ")</f>
        <v>Servicio de apoyo   logístico  en eventos operativos y/o emergencias.</v>
      </c>
      <c r="Z276" s="167" t="str">
        <f>CONCATENATE(X276,"-",Y276)</f>
        <v>12-Servicio de apoyo   logístico  en eventos operativos y/o emergencias.</v>
      </c>
      <c r="AA276" s="170" t="s">
        <v>221</v>
      </c>
      <c r="AB276" s="166" t="str">
        <f>IFERROR(VLOOKUP(AA276,TD!$N$51:$O$66,2,0)," ")</f>
        <v>Servicio de atención a emergencias y desastres</v>
      </c>
      <c r="AC276" s="167" t="str">
        <f>CONCATENATE(AA276,"_",AB276)</f>
        <v>004_Servicio de atención a emergencias y desastres</v>
      </c>
      <c r="AD276" s="167" t="str">
        <f>CONCATENATE(Z276," ",AC276)</f>
        <v>12-Servicio de apoyo   logístico  en eventos operativos y/o emergencias. 004_Servicio de atención a emergencias y desastres</v>
      </c>
      <c r="AE276" s="166" t="str">
        <f>CONCATENATE(U276,V276,W276,X276,AA276)</f>
        <v>O23011745032024025512004</v>
      </c>
      <c r="AF276" s="166" t="str">
        <f>IFERROR(VLOOKUP(AD276,TD!$J$66:$K$89,2,0)," ")</f>
        <v>PM/0131/0112/45030040255</v>
      </c>
      <c r="AG276" s="117" t="s">
        <v>385</v>
      </c>
      <c r="AH276" s="165" t="s">
        <v>193</v>
      </c>
      <c r="AI276" s="168" t="str">
        <f>CONCATENATE(PAA[[#This Row],[Id Interno]],"-",PAA[[#This Row],[tipo de Contrato (TH talento humano - B/S bienes y/o servicios)]],"-",S276,"-",T276,"-",PAA[[#This Row],[Objeto de la contratación]])</f>
        <v>20260207-TH-8173-4--Prestar servicios de apoyo técnico en asuntos administrativos, financieros, documentales y emisión de informes para el desarrollo de las estrategías de la Subdireccion Logística-SBLG</v>
      </c>
    </row>
    <row r="277" spans="2:35" ht="84" x14ac:dyDescent="0.35">
      <c r="B277" s="23">
        <v>20260208</v>
      </c>
      <c r="C277" s="99" t="s">
        <v>778</v>
      </c>
      <c r="D277" s="23" t="s">
        <v>105</v>
      </c>
      <c r="E277" s="23" t="s">
        <v>363</v>
      </c>
      <c r="F277" s="162" t="s">
        <v>144</v>
      </c>
      <c r="G277" s="163" t="s">
        <v>373</v>
      </c>
      <c r="H277" s="164">
        <v>10</v>
      </c>
      <c r="I277" s="164">
        <v>0</v>
      </c>
      <c r="J277" s="125">
        <v>61200000</v>
      </c>
      <c r="K277" s="88" t="s">
        <v>398</v>
      </c>
      <c r="L277" s="162" t="s">
        <v>157</v>
      </c>
      <c r="M277" s="165" t="s">
        <v>483</v>
      </c>
      <c r="N277" s="23" t="s">
        <v>198</v>
      </c>
      <c r="O277" s="147" t="s">
        <v>890</v>
      </c>
      <c r="P277" s="162" t="s">
        <v>348</v>
      </c>
      <c r="Q277" s="53">
        <v>80111600</v>
      </c>
      <c r="R277" s="165" t="s">
        <v>213</v>
      </c>
      <c r="S277" s="165" t="str">
        <f>MID(PAA[[#This Row],[Meta Proyecto de Inversión]],1,4)</f>
        <v>8173</v>
      </c>
      <c r="T277" s="165" t="str">
        <f>MID(PAA[[#This Row],[Meta Proyecto de Inversión]],6,2)</f>
        <v>4-</v>
      </c>
      <c r="U277" s="166" t="str">
        <f>IFERROR(VLOOKUP(N277,TD!$B$50:$F$54,2,0)," ")</f>
        <v>O230117</v>
      </c>
      <c r="V277" s="166" t="str">
        <f>IFERROR(VLOOKUP(N277,TD!$B$50:$F$54,3,0)," ")</f>
        <v>4503</v>
      </c>
      <c r="W277" s="166">
        <f>IFERROR(VLOOKUP(N277,TD!$B$50:$F$54,4,0)," ")</f>
        <v>20240255</v>
      </c>
      <c r="X277" s="165" t="s">
        <v>180</v>
      </c>
      <c r="Y277" s="166" t="str">
        <f>IFERROR(VLOOKUP(X277,TD!$J$51:$K$64,2,0)," ")</f>
        <v>Servicio de apoyo   logístico  en eventos operativos y/o emergencias.</v>
      </c>
      <c r="Z277" s="167" t="str">
        <f>CONCATENATE(X277,"-",Y277)</f>
        <v>12-Servicio de apoyo   logístico  en eventos operativos y/o emergencias.</v>
      </c>
      <c r="AA277" s="165" t="s">
        <v>221</v>
      </c>
      <c r="AB277" s="166" t="str">
        <f>IFERROR(VLOOKUP(AA277,TD!$N$51:$O$66,2,0)," ")</f>
        <v>Servicio de atención a emergencias y desastres</v>
      </c>
      <c r="AC277" s="167" t="str">
        <f>CONCATENATE(AA277,"_",AB277)</f>
        <v>004_Servicio de atención a emergencias y desastres</v>
      </c>
      <c r="AD277" s="167" t="str">
        <f>CONCATENATE(Z277," ",AC277)</f>
        <v>12-Servicio de apoyo   logístico  en eventos operativos y/o emergencias. 004_Servicio de atención a emergencias y desastres</v>
      </c>
      <c r="AE277" s="166" t="str">
        <f>CONCATENATE(U277,V277,W277,X277,AA277)</f>
        <v>O23011745032024025512004</v>
      </c>
      <c r="AF277" s="166" t="str">
        <f>IFERROR(VLOOKUP(AD277,TD!$J$66:$K$89,2,0)," ")</f>
        <v>PM/0131/0112/45030040255</v>
      </c>
      <c r="AG277" s="117" t="s">
        <v>385</v>
      </c>
      <c r="AH277" s="165" t="s">
        <v>193</v>
      </c>
      <c r="AI277" s="168" t="str">
        <f>CONCATENATE(PAA[[#This Row],[Id Interno]],"-",PAA[[#This Row],[tipo de Contrato (TH talento humano - B/S bienes y/o servicios)]],"-",S277,"-",T277,"-",PAA[[#This Row],[Objeto de la contratación]])</f>
        <v>20260208-TH-8173-4--Prestar servicios profesionales para realizar el seguimiento, revisión y validación de los asuntos presupuestales, financieros y administrativos necesarios para la gestión de pagos de los contratos a cargo de la subdirección logística. - SBLG</v>
      </c>
    </row>
    <row r="278" spans="2:35" ht="84" x14ac:dyDescent="0.35">
      <c r="B278" s="23">
        <v>20260209</v>
      </c>
      <c r="C278" s="99" t="s">
        <v>504</v>
      </c>
      <c r="D278" s="23" t="s">
        <v>105</v>
      </c>
      <c r="E278" s="23" t="s">
        <v>363</v>
      </c>
      <c r="F278" s="162" t="s">
        <v>144</v>
      </c>
      <c r="G278" s="163" t="s">
        <v>373</v>
      </c>
      <c r="H278" s="164">
        <v>10</v>
      </c>
      <c r="I278" s="164">
        <v>0</v>
      </c>
      <c r="J278" s="125">
        <v>83700000</v>
      </c>
      <c r="K278" s="88" t="s">
        <v>398</v>
      </c>
      <c r="L278" s="162" t="s">
        <v>157</v>
      </c>
      <c r="M278" s="165" t="s">
        <v>483</v>
      </c>
      <c r="N278" s="23" t="s">
        <v>198</v>
      </c>
      <c r="O278" s="147" t="s">
        <v>890</v>
      </c>
      <c r="P278" s="162" t="s">
        <v>348</v>
      </c>
      <c r="Q278" s="53">
        <v>80111600</v>
      </c>
      <c r="R278" s="165" t="s">
        <v>213</v>
      </c>
      <c r="S278" s="165" t="str">
        <f>MID(PAA[[#This Row],[Meta Proyecto de Inversión]],1,4)</f>
        <v>8173</v>
      </c>
      <c r="T278" s="165" t="str">
        <f>MID(PAA[[#This Row],[Meta Proyecto de Inversión]],6,2)</f>
        <v>4-</v>
      </c>
      <c r="U278" s="166" t="str">
        <f>IFERROR(VLOOKUP(N278,TD!$B$50:$F$54,2,0)," ")</f>
        <v>O230117</v>
      </c>
      <c r="V278" s="166" t="str">
        <f>IFERROR(VLOOKUP(N278,TD!$B$50:$F$54,3,0)," ")</f>
        <v>4503</v>
      </c>
      <c r="W278" s="166">
        <f>IFERROR(VLOOKUP(N278,TD!$B$50:$F$54,4,0)," ")</f>
        <v>20240255</v>
      </c>
      <c r="X278" s="165" t="s">
        <v>176</v>
      </c>
      <c r="Y278" s="166" t="str">
        <f>IFERROR(VLOOKUP(X278,TD!$J$51:$K$64,2,0)," ")</f>
        <v>Servicio de mantenimiento, dotación (HEA´s y equipo menor) y adquisición de vehiculos   especializados para la atención de emergencias.</v>
      </c>
      <c r="Z278" s="167" t="str">
        <f>CONCATENATE(X278,"-",Y278)</f>
        <v>09-Servicio de mantenimiento, dotación (HEA´s y equipo menor) y adquisición de vehiculos   especializados para la atención de emergencias.</v>
      </c>
      <c r="AA278" s="165" t="s">
        <v>221</v>
      </c>
      <c r="AB278" s="166" t="str">
        <f>IFERROR(VLOOKUP(AA278,TD!$N$51:$O$66,2,0)," ")</f>
        <v>Servicio de atención a emergencias y desastres</v>
      </c>
      <c r="AC278" s="167" t="str">
        <f>CONCATENATE(AA278,"_",AB278)</f>
        <v>004_Servicio de atención a emergencias y desastres</v>
      </c>
      <c r="AD278" s="167" t="str">
        <f>CONCATENATE(Z278," ",AC278)</f>
        <v>09-Servicio de mantenimiento, dotación (HEA´s y equipo menor) y adquisición de vehiculos   especializados para la atención de emergencias. 004_Servicio de atención a emergencias y desastres</v>
      </c>
      <c r="AE278" s="166" t="str">
        <f>CONCATENATE(U278,V278,W278,X278,AA278)</f>
        <v>O23011745032024025509004</v>
      </c>
      <c r="AF278" s="166" t="str">
        <f>IFERROR(VLOOKUP(AD278,TD!$J$66:$K$89,2,0)," ")</f>
        <v>PM/0131/0109/45030040255</v>
      </c>
      <c r="AG278" s="117" t="s">
        <v>385</v>
      </c>
      <c r="AH278" s="165" t="s">
        <v>193</v>
      </c>
      <c r="AI278" s="168" t="str">
        <f>CONCATENATE(PAA[[#This Row],[Id Interno]],"-",PAA[[#This Row],[tipo de Contrato (TH talento humano - B/S bienes y/o servicios)]],"-",S278,"-",T278,"-",PAA[[#This Row],[Objeto de la contratación]])</f>
        <v>20260209-TH-8173-4--Prestación de servicios profesionales para la gestión, seguimiento y control administrativo, técnico y operativo del proceso de mantenimiento del parque automotor a cargo de la Subdirección Logística - SBLG.</v>
      </c>
    </row>
    <row r="279" spans="2:35" ht="84" x14ac:dyDescent="0.35">
      <c r="B279" s="23">
        <v>20260210</v>
      </c>
      <c r="C279" s="99" t="s">
        <v>504</v>
      </c>
      <c r="D279" s="23" t="s">
        <v>105</v>
      </c>
      <c r="E279" s="23" t="s">
        <v>363</v>
      </c>
      <c r="F279" s="162" t="s">
        <v>144</v>
      </c>
      <c r="G279" s="163" t="s">
        <v>373</v>
      </c>
      <c r="H279" s="164">
        <v>9</v>
      </c>
      <c r="I279" s="164">
        <v>0</v>
      </c>
      <c r="J279" s="125">
        <v>64000000</v>
      </c>
      <c r="K279" s="88" t="s">
        <v>398</v>
      </c>
      <c r="L279" s="162" t="s">
        <v>157</v>
      </c>
      <c r="M279" s="165" t="s">
        <v>483</v>
      </c>
      <c r="N279" s="23" t="s">
        <v>198</v>
      </c>
      <c r="O279" s="147" t="s">
        <v>890</v>
      </c>
      <c r="P279" s="162" t="s">
        <v>348</v>
      </c>
      <c r="Q279" s="53">
        <v>80111600</v>
      </c>
      <c r="R279" s="165" t="s">
        <v>213</v>
      </c>
      <c r="S279" s="165" t="str">
        <f>MID(PAA[[#This Row],[Meta Proyecto de Inversión]],1,4)</f>
        <v>8173</v>
      </c>
      <c r="T279" s="165" t="str">
        <f>MID(PAA[[#This Row],[Meta Proyecto de Inversión]],6,2)</f>
        <v>4-</v>
      </c>
      <c r="U279" s="166" t="str">
        <f>IFERROR(VLOOKUP(N279,TD!$B$50:$F$54,2,0)," ")</f>
        <v>O230117</v>
      </c>
      <c r="V279" s="166" t="str">
        <f>IFERROR(VLOOKUP(N279,TD!$B$50:$F$54,3,0)," ")</f>
        <v>4503</v>
      </c>
      <c r="W279" s="166">
        <f>IFERROR(VLOOKUP(N279,TD!$B$50:$F$54,4,0)," ")</f>
        <v>20240255</v>
      </c>
      <c r="X279" s="165" t="s">
        <v>176</v>
      </c>
      <c r="Y279" s="166" t="str">
        <f>IFERROR(VLOOKUP(X279,TD!$J$51:$K$64,2,0)," ")</f>
        <v>Servicio de mantenimiento, dotación (HEA´s y equipo menor) y adquisición de vehiculos   especializados para la atención de emergencias.</v>
      </c>
      <c r="Z279" s="167" t="str">
        <f>CONCATENATE(X279,"-",Y279)</f>
        <v>09-Servicio de mantenimiento, dotación (HEA´s y equipo menor) y adquisición de vehiculos   especializados para la atención de emergencias.</v>
      </c>
      <c r="AA279" s="165" t="s">
        <v>221</v>
      </c>
      <c r="AB279" s="166" t="str">
        <f>IFERROR(VLOOKUP(AA279,TD!$N$51:$O$66,2,0)," ")</f>
        <v>Servicio de atención a emergencias y desastres</v>
      </c>
      <c r="AC279" s="167" t="str">
        <f>CONCATENATE(AA279,"_",AB279)</f>
        <v>004_Servicio de atención a emergencias y desastres</v>
      </c>
      <c r="AD279" s="167" t="str">
        <f>CONCATENATE(Z279," ",AC279)</f>
        <v>09-Servicio de mantenimiento, dotación (HEA´s y equipo menor) y adquisición de vehiculos   especializados para la atención de emergencias. 004_Servicio de atención a emergencias y desastres</v>
      </c>
      <c r="AE279" s="166" t="str">
        <f>CONCATENATE(U279,V279,W279,X279,AA279)</f>
        <v>O23011745032024025509004</v>
      </c>
      <c r="AF279" s="166" t="str">
        <f>IFERROR(VLOOKUP(AD279,TD!$J$66:$K$89,2,0)," ")</f>
        <v>PM/0131/0109/45030040255</v>
      </c>
      <c r="AG279" s="117" t="s">
        <v>385</v>
      </c>
      <c r="AH279" s="165" t="s">
        <v>193</v>
      </c>
      <c r="AI279" s="168" t="str">
        <f>CONCATENATE(PAA[[#This Row],[Id Interno]],"-",PAA[[#This Row],[tipo de Contrato (TH talento humano - B/S bienes y/o servicios)]],"-",S279,"-",T279,"-",PAA[[#This Row],[Objeto de la contratación]])</f>
        <v>20260210-TH-8173-4--Prestación de servicios profesionales para la gestión, seguimiento y control administrativo, técnico y operativo del proceso de mantenimiento del parque automotor a cargo de la Subdirección Logística - SBLG.</v>
      </c>
    </row>
    <row r="280" spans="2:35" ht="84" x14ac:dyDescent="0.35">
      <c r="B280" s="23">
        <v>20260211</v>
      </c>
      <c r="C280" s="99" t="s">
        <v>779</v>
      </c>
      <c r="D280" s="23" t="s">
        <v>105</v>
      </c>
      <c r="E280" s="23" t="s">
        <v>363</v>
      </c>
      <c r="F280" s="162" t="s">
        <v>144</v>
      </c>
      <c r="G280" s="163" t="s">
        <v>373</v>
      </c>
      <c r="H280" s="164">
        <v>7</v>
      </c>
      <c r="I280" s="164">
        <v>0</v>
      </c>
      <c r="J280" s="125">
        <v>52500000</v>
      </c>
      <c r="K280" s="88" t="s">
        <v>398</v>
      </c>
      <c r="L280" s="162" t="s">
        <v>157</v>
      </c>
      <c r="M280" s="165" t="s">
        <v>483</v>
      </c>
      <c r="N280" s="23" t="s">
        <v>198</v>
      </c>
      <c r="O280" s="147" t="s">
        <v>890</v>
      </c>
      <c r="P280" s="162" t="s">
        <v>348</v>
      </c>
      <c r="Q280" s="53">
        <v>80111600</v>
      </c>
      <c r="R280" s="165" t="s">
        <v>213</v>
      </c>
      <c r="S280" s="165" t="str">
        <f>MID(PAA[[#This Row],[Meta Proyecto de Inversión]],1,4)</f>
        <v>8173</v>
      </c>
      <c r="T280" s="165" t="str">
        <f>MID(PAA[[#This Row],[Meta Proyecto de Inversión]],6,2)</f>
        <v>4-</v>
      </c>
      <c r="U280" s="166" t="str">
        <f>IFERROR(VLOOKUP(N280,TD!$B$50:$F$54,2,0)," ")</f>
        <v>O230117</v>
      </c>
      <c r="V280" s="166" t="str">
        <f>IFERROR(VLOOKUP(N280,TD!$B$50:$F$54,3,0)," ")</f>
        <v>4503</v>
      </c>
      <c r="W280" s="166">
        <f>IFERROR(VLOOKUP(N280,TD!$B$50:$F$54,4,0)," ")</f>
        <v>20240255</v>
      </c>
      <c r="X280" s="165" t="s">
        <v>176</v>
      </c>
      <c r="Y280" s="166" t="str">
        <f>IFERROR(VLOOKUP(X280,TD!$J$51:$K$64,2,0)," ")</f>
        <v>Servicio de mantenimiento, dotación (HEA´s y equipo menor) y adquisición de vehiculos   especializados para la atención de emergencias.</v>
      </c>
      <c r="Z280" s="167" t="str">
        <f>CONCATENATE(X280,"-",Y280)</f>
        <v>09-Servicio de mantenimiento, dotación (HEA´s y equipo menor) y adquisición de vehiculos   especializados para la atención de emergencias.</v>
      </c>
      <c r="AA280" s="165" t="s">
        <v>221</v>
      </c>
      <c r="AB280" s="166" t="str">
        <f>IFERROR(VLOOKUP(AA280,TD!$N$51:$O$66,2,0)," ")</f>
        <v>Servicio de atención a emergencias y desastres</v>
      </c>
      <c r="AC280" s="167" t="str">
        <f>CONCATENATE(AA280,"_",AB280)</f>
        <v>004_Servicio de atención a emergencias y desastres</v>
      </c>
      <c r="AD280" s="167" t="str">
        <f>CONCATENATE(Z280," ",AC280)</f>
        <v>09-Servicio de mantenimiento, dotación (HEA´s y equipo menor) y adquisición de vehiculos   especializados para la atención de emergencias. 004_Servicio de atención a emergencias y desastres</v>
      </c>
      <c r="AE280" s="166" t="str">
        <f>CONCATENATE(U280,V280,W280,X280,AA280)</f>
        <v>O23011745032024025509004</v>
      </c>
      <c r="AF280" s="166" t="str">
        <f>IFERROR(VLOOKUP(AD280,TD!$J$66:$K$89,2,0)," ")</f>
        <v>PM/0131/0109/45030040255</v>
      </c>
      <c r="AG280" s="117" t="s">
        <v>385</v>
      </c>
      <c r="AH280" s="165" t="s">
        <v>193</v>
      </c>
      <c r="AI280" s="168" t="str">
        <f>CONCATENATE(PAA[[#This Row],[Id Interno]],"-",PAA[[#This Row],[tipo de Contrato (TH talento humano - B/S bienes y/o servicios)]],"-",S280,"-",T280,"-",PAA[[#This Row],[Objeto de la contratación]])</f>
        <v>20260211-TH-8173-4--Prestación de servicios profesionales en la gestión, seguimiento y control administrativo, financiero, presupuestal y contractual del proceso de mantenimiento del parque automotor a cargo de la Subdirección Logística - SBLG.</v>
      </c>
    </row>
    <row r="281" spans="2:35" ht="84" x14ac:dyDescent="0.35">
      <c r="B281" s="23">
        <v>20260212</v>
      </c>
      <c r="C281" s="99" t="s">
        <v>780</v>
      </c>
      <c r="D281" s="23" t="s">
        <v>105</v>
      </c>
      <c r="E281" s="23" t="s">
        <v>363</v>
      </c>
      <c r="F281" s="162" t="s">
        <v>144</v>
      </c>
      <c r="G281" s="163" t="s">
        <v>373</v>
      </c>
      <c r="H281" s="164">
        <v>10</v>
      </c>
      <c r="I281" s="164">
        <v>0</v>
      </c>
      <c r="J281" s="125">
        <v>64000000</v>
      </c>
      <c r="K281" s="88" t="s">
        <v>398</v>
      </c>
      <c r="L281" s="162" t="s">
        <v>157</v>
      </c>
      <c r="M281" s="165" t="s">
        <v>483</v>
      </c>
      <c r="N281" s="23" t="s">
        <v>198</v>
      </c>
      <c r="O281" s="147" t="s">
        <v>890</v>
      </c>
      <c r="P281" s="162" t="s">
        <v>348</v>
      </c>
      <c r="Q281" s="53">
        <v>80111600</v>
      </c>
      <c r="R281" s="165" t="s">
        <v>213</v>
      </c>
      <c r="S281" s="165" t="str">
        <f>MID(PAA[[#This Row],[Meta Proyecto de Inversión]],1,4)</f>
        <v>8173</v>
      </c>
      <c r="T281" s="165" t="str">
        <f>MID(PAA[[#This Row],[Meta Proyecto de Inversión]],6,2)</f>
        <v>4-</v>
      </c>
      <c r="U281" s="166" t="str">
        <f>IFERROR(VLOOKUP(N281,TD!$B$50:$F$54,2,0)," ")</f>
        <v>O230117</v>
      </c>
      <c r="V281" s="166" t="str">
        <f>IFERROR(VLOOKUP(N281,TD!$B$50:$F$54,3,0)," ")</f>
        <v>4503</v>
      </c>
      <c r="W281" s="166">
        <f>IFERROR(VLOOKUP(N281,TD!$B$50:$F$54,4,0)," ")</f>
        <v>20240255</v>
      </c>
      <c r="X281" s="165" t="s">
        <v>176</v>
      </c>
      <c r="Y281" s="166" t="str">
        <f>IFERROR(VLOOKUP(X281,TD!$J$51:$K$64,2,0)," ")</f>
        <v>Servicio de mantenimiento, dotación (HEA´s y equipo menor) y adquisición de vehiculos   especializados para la atención de emergencias.</v>
      </c>
      <c r="Z281" s="167" t="str">
        <f>CONCATENATE(X281,"-",Y281)</f>
        <v>09-Servicio de mantenimiento, dotación (HEA´s y equipo menor) y adquisición de vehiculos   especializados para la atención de emergencias.</v>
      </c>
      <c r="AA281" s="165" t="s">
        <v>221</v>
      </c>
      <c r="AB281" s="166" t="str">
        <f>IFERROR(VLOOKUP(AA281,TD!$N$51:$O$66,2,0)," ")</f>
        <v>Servicio de atención a emergencias y desastres</v>
      </c>
      <c r="AC281" s="167" t="str">
        <f>CONCATENATE(AA281,"_",AB281)</f>
        <v>004_Servicio de atención a emergencias y desastres</v>
      </c>
      <c r="AD281" s="167" t="str">
        <f>CONCATENATE(Z281," ",AC281)</f>
        <v>09-Servicio de mantenimiento, dotación (HEA´s y equipo menor) y adquisición de vehiculos   especializados para la atención de emergencias. 004_Servicio de atención a emergencias y desastres</v>
      </c>
      <c r="AE281" s="166" t="str">
        <f>CONCATENATE(U281,V281,W281,X281,AA281)</f>
        <v>O23011745032024025509004</v>
      </c>
      <c r="AF281" s="166" t="str">
        <f>IFERROR(VLOOKUP(AD281,TD!$J$66:$K$89,2,0)," ")</f>
        <v>PM/0131/0109/45030040255</v>
      </c>
      <c r="AG281" s="117" t="s">
        <v>385</v>
      </c>
      <c r="AH281" s="165" t="s">
        <v>193</v>
      </c>
      <c r="AI281" s="168" t="str">
        <f>CONCATENATE(PAA[[#This Row],[Id Interno]],"-",PAA[[#This Row],[tipo de Contrato (TH talento humano - B/S bienes y/o servicios)]],"-",S281,"-",T281,"-",PAA[[#This Row],[Objeto de la contratación]])</f>
        <v>20260212-TH-8173-4--Prestación de servicios profesionales para la gestión, seguimiento y control  técnico y operativo del proceso de mantenimiento del parque automotor a cargo de la Subdirección Logística - SBLG.</v>
      </c>
    </row>
    <row r="282" spans="2:35" ht="56" x14ac:dyDescent="0.35">
      <c r="B282" s="23">
        <v>20260213</v>
      </c>
      <c r="C282" s="99" t="s">
        <v>624</v>
      </c>
      <c r="D282" s="23" t="s">
        <v>105</v>
      </c>
      <c r="E282" s="23" t="s">
        <v>363</v>
      </c>
      <c r="F282" s="162" t="s">
        <v>144</v>
      </c>
      <c r="G282" s="163" t="s">
        <v>373</v>
      </c>
      <c r="H282" s="164">
        <v>9</v>
      </c>
      <c r="I282" s="164">
        <v>0</v>
      </c>
      <c r="J282" s="125">
        <v>31500000</v>
      </c>
      <c r="K282" s="88" t="s">
        <v>398</v>
      </c>
      <c r="L282" s="162" t="s">
        <v>157</v>
      </c>
      <c r="M282" s="165" t="s">
        <v>483</v>
      </c>
      <c r="N282" s="23" t="s">
        <v>198</v>
      </c>
      <c r="O282" s="147" t="s">
        <v>890</v>
      </c>
      <c r="P282" s="162" t="s">
        <v>348</v>
      </c>
      <c r="Q282" s="53">
        <v>80111600</v>
      </c>
      <c r="R282" s="165" t="s">
        <v>213</v>
      </c>
      <c r="S282" s="165" t="str">
        <f>MID(PAA[[#This Row],[Meta Proyecto de Inversión]],1,4)</f>
        <v>8173</v>
      </c>
      <c r="T282" s="165" t="str">
        <f>MID(PAA[[#This Row],[Meta Proyecto de Inversión]],6,2)</f>
        <v>4-</v>
      </c>
      <c r="U282" s="166" t="str">
        <f>IFERROR(VLOOKUP(N282,TD!$B$50:$F$54,2,0)," ")</f>
        <v>O230117</v>
      </c>
      <c r="V282" s="166" t="str">
        <f>IFERROR(VLOOKUP(N282,TD!$B$50:$F$54,3,0)," ")</f>
        <v>4503</v>
      </c>
      <c r="W282" s="166">
        <f>IFERROR(VLOOKUP(N282,TD!$B$50:$F$54,4,0)," ")</f>
        <v>20240255</v>
      </c>
      <c r="X282" s="165" t="s">
        <v>176</v>
      </c>
      <c r="Y282" s="166" t="str">
        <f>IFERROR(VLOOKUP(X282,TD!$J$51:$K$64,2,0)," ")</f>
        <v>Servicio de mantenimiento, dotación (HEA´s y equipo menor) y adquisición de vehiculos   especializados para la atención de emergencias.</v>
      </c>
      <c r="Z282" s="167" t="str">
        <f>CONCATENATE(X282,"-",Y282)</f>
        <v>09-Servicio de mantenimiento, dotación (HEA´s y equipo menor) y adquisición de vehiculos   especializados para la atención de emergencias.</v>
      </c>
      <c r="AA282" s="165" t="s">
        <v>221</v>
      </c>
      <c r="AB282" s="166" t="str">
        <f>IFERROR(VLOOKUP(AA282,TD!$N$51:$O$66,2,0)," ")</f>
        <v>Servicio de atención a emergencias y desastres</v>
      </c>
      <c r="AC282" s="167" t="str">
        <f>CONCATENATE(AA282,"_",AB282)</f>
        <v>004_Servicio de atención a emergencias y desastres</v>
      </c>
      <c r="AD282" s="167" t="str">
        <f>CONCATENATE(Z282," ",AC282)</f>
        <v>09-Servicio de mantenimiento, dotación (HEA´s y equipo menor) y adquisición de vehiculos   especializados para la atención de emergencias. 004_Servicio de atención a emergencias y desastres</v>
      </c>
      <c r="AE282" s="166" t="str">
        <f>CONCATENATE(U282,V282,W282,X282,AA282)</f>
        <v>O23011745032024025509004</v>
      </c>
      <c r="AF282" s="166" t="str">
        <f>IFERROR(VLOOKUP(AD282,TD!$J$66:$K$89,2,0)," ")</f>
        <v>PM/0131/0109/45030040255</v>
      </c>
      <c r="AG282" s="117" t="s">
        <v>385</v>
      </c>
      <c r="AH282" s="165" t="s">
        <v>193</v>
      </c>
      <c r="AI282" s="168" t="str">
        <f>CONCATENATE(PAA[[#This Row],[Id Interno]],"-",PAA[[#This Row],[tipo de Contrato (TH talento humano - B/S bienes y/o servicios)]],"-",S282,"-",T282,"-",PAA[[#This Row],[Objeto de la contratación]])</f>
        <v>20260213-TH-8173-4--Prestar servicios profesionales en las actividades administrativas y financieras que requieran los procesos para el desarrollo de las estrategías de la Subdirección Logística- SBLG</v>
      </c>
    </row>
    <row r="283" spans="2:35" ht="56" x14ac:dyDescent="0.35">
      <c r="B283" s="23">
        <v>20260214</v>
      </c>
      <c r="C283" s="99" t="s">
        <v>886</v>
      </c>
      <c r="D283" s="23" t="s">
        <v>105</v>
      </c>
      <c r="E283" s="23" t="s">
        <v>363</v>
      </c>
      <c r="F283" s="162" t="s">
        <v>145</v>
      </c>
      <c r="G283" s="163" t="s">
        <v>373</v>
      </c>
      <c r="H283" s="164">
        <v>5</v>
      </c>
      <c r="I283" s="164">
        <v>0</v>
      </c>
      <c r="J283" s="125">
        <v>16400000</v>
      </c>
      <c r="K283" s="88" t="s">
        <v>398</v>
      </c>
      <c r="L283" s="162" t="s">
        <v>157</v>
      </c>
      <c r="M283" s="165" t="s">
        <v>483</v>
      </c>
      <c r="N283" s="23" t="s">
        <v>198</v>
      </c>
      <c r="O283" s="147" t="s">
        <v>890</v>
      </c>
      <c r="P283" s="162" t="s">
        <v>348</v>
      </c>
      <c r="Q283" s="53">
        <v>80111600</v>
      </c>
      <c r="R283" s="165" t="s">
        <v>213</v>
      </c>
      <c r="S283" s="165" t="str">
        <f>MID(PAA[[#This Row],[Meta Proyecto de Inversión]],1,4)</f>
        <v>8173</v>
      </c>
      <c r="T283" s="165" t="str">
        <f>MID(PAA[[#This Row],[Meta Proyecto de Inversión]],6,2)</f>
        <v>4-</v>
      </c>
      <c r="U283" s="166" t="str">
        <f>IFERROR(VLOOKUP(N283,TD!$B$50:$F$54,2,0)," ")</f>
        <v>O230117</v>
      </c>
      <c r="V283" s="166" t="str">
        <f>IFERROR(VLOOKUP(N283,TD!$B$50:$F$54,3,0)," ")</f>
        <v>4503</v>
      </c>
      <c r="W283" s="166">
        <f>IFERROR(VLOOKUP(N283,TD!$B$50:$F$54,4,0)," ")</f>
        <v>20240255</v>
      </c>
      <c r="X283" s="165" t="s">
        <v>176</v>
      </c>
      <c r="Y283" s="166" t="str">
        <f>IFERROR(VLOOKUP(X283,TD!$J$51:$K$64,2,0)," ")</f>
        <v>Servicio de mantenimiento, dotación (HEA´s y equipo menor) y adquisición de vehiculos   especializados para la atención de emergencias.</v>
      </c>
      <c r="Z283" s="167" t="str">
        <f>CONCATENATE(X283,"-",Y283)</f>
        <v>09-Servicio de mantenimiento, dotación (HEA´s y equipo menor) y adquisición de vehiculos   especializados para la atención de emergencias.</v>
      </c>
      <c r="AA283" s="165" t="s">
        <v>221</v>
      </c>
      <c r="AB283" s="166" t="str">
        <f>IFERROR(VLOOKUP(AA283,TD!$N$51:$O$66,2,0)," ")</f>
        <v>Servicio de atención a emergencias y desastres</v>
      </c>
      <c r="AC283" s="167" t="str">
        <f>CONCATENATE(AA283,"_",AB283)</f>
        <v>004_Servicio de atención a emergencias y desastres</v>
      </c>
      <c r="AD283" s="167" t="str">
        <f>CONCATENATE(Z283," ",AC283)</f>
        <v>09-Servicio de mantenimiento, dotación (HEA´s y equipo menor) y adquisición de vehiculos   especializados para la atención de emergencias. 004_Servicio de atención a emergencias y desastres</v>
      </c>
      <c r="AE283" s="166" t="str">
        <f>CONCATENATE(U283,V283,W283,X283,AA283)</f>
        <v>O23011745032024025509004</v>
      </c>
      <c r="AF283" s="166" t="str">
        <f>IFERROR(VLOOKUP(AD283,TD!$J$66:$K$89,2,0)," ")</f>
        <v>PM/0131/0109/45030040255</v>
      </c>
      <c r="AG283" s="117" t="s">
        <v>385</v>
      </c>
      <c r="AH283" s="165" t="s">
        <v>193</v>
      </c>
      <c r="AI283" s="168" t="str">
        <f>CONCATENATE(PAA[[#This Row],[Id Interno]],"-",PAA[[#This Row],[tipo de Contrato (TH talento humano - B/S bienes y/o servicios)]],"-",S283,"-",T283,"-",PAA[[#This Row],[Objeto de la contratación]])</f>
        <v>20260214-TH-8173-4--Prestar servicios de apoyo a la gestión en el manejo de las herramientas tecnológicas en la recepción diligenciamiento y trámite asociadas a la mesa logística. – SBLG</v>
      </c>
    </row>
    <row r="284" spans="2:35" ht="84" customHeight="1" x14ac:dyDescent="0.35">
      <c r="B284" s="23">
        <v>20260215</v>
      </c>
      <c r="C284" s="99" t="s">
        <v>781</v>
      </c>
      <c r="D284" s="23" t="s">
        <v>105</v>
      </c>
      <c r="E284" s="23" t="s">
        <v>363</v>
      </c>
      <c r="F284" s="162" t="s">
        <v>145</v>
      </c>
      <c r="G284" s="163" t="s">
        <v>373</v>
      </c>
      <c r="H284" s="164">
        <v>8</v>
      </c>
      <c r="I284" s="164">
        <v>0</v>
      </c>
      <c r="J284" s="125">
        <v>28800000</v>
      </c>
      <c r="K284" s="88" t="s">
        <v>398</v>
      </c>
      <c r="L284" s="162" t="s">
        <v>157</v>
      </c>
      <c r="M284" s="165" t="s">
        <v>483</v>
      </c>
      <c r="N284" s="23" t="s">
        <v>198</v>
      </c>
      <c r="O284" s="147" t="s">
        <v>890</v>
      </c>
      <c r="P284" s="162" t="s">
        <v>348</v>
      </c>
      <c r="Q284" s="53">
        <v>80111600</v>
      </c>
      <c r="R284" s="165" t="s">
        <v>213</v>
      </c>
      <c r="S284" s="165" t="str">
        <f>MID(PAA[[#This Row],[Meta Proyecto de Inversión]],1,4)</f>
        <v>8173</v>
      </c>
      <c r="T284" s="165" t="str">
        <f>MID(PAA[[#This Row],[Meta Proyecto de Inversión]],6,2)</f>
        <v>4-</v>
      </c>
      <c r="U284" s="166" t="str">
        <f>IFERROR(VLOOKUP(N284,TD!$B$50:$F$54,2,0)," ")</f>
        <v>O230117</v>
      </c>
      <c r="V284" s="166" t="str">
        <f>IFERROR(VLOOKUP(N284,TD!$B$50:$F$54,3,0)," ")</f>
        <v>4503</v>
      </c>
      <c r="W284" s="166">
        <f>IFERROR(VLOOKUP(N284,TD!$B$50:$F$54,4,0)," ")</f>
        <v>20240255</v>
      </c>
      <c r="X284" s="165" t="s">
        <v>176</v>
      </c>
      <c r="Y284" s="166" t="str">
        <f>IFERROR(VLOOKUP(X284,TD!$J$51:$K$64,2,0)," ")</f>
        <v>Servicio de mantenimiento, dotación (HEA´s y equipo menor) y adquisición de vehiculos   especializados para la atención de emergencias.</v>
      </c>
      <c r="Z284" s="167" t="str">
        <f>CONCATENATE(X284,"-",Y284)</f>
        <v>09-Servicio de mantenimiento, dotación (HEA´s y equipo menor) y adquisición de vehiculos   especializados para la atención de emergencias.</v>
      </c>
      <c r="AA284" s="165" t="s">
        <v>221</v>
      </c>
      <c r="AB284" s="166" t="str">
        <f>IFERROR(VLOOKUP(AA284,TD!$N$51:$O$66,2,0)," ")</f>
        <v>Servicio de atención a emergencias y desastres</v>
      </c>
      <c r="AC284" s="167" t="str">
        <f>CONCATENATE(AA284,"_",AB284)</f>
        <v>004_Servicio de atención a emergencias y desastres</v>
      </c>
      <c r="AD284" s="167" t="str">
        <f>CONCATENATE(Z284," ",AC284)</f>
        <v>09-Servicio de mantenimiento, dotación (HEA´s y equipo menor) y adquisición de vehiculos   especializados para la atención de emergencias. 004_Servicio de atención a emergencias y desastres</v>
      </c>
      <c r="AE284" s="166" t="str">
        <f>CONCATENATE(U284,V284,W284,X284,AA284)</f>
        <v>O23011745032024025509004</v>
      </c>
      <c r="AF284" s="166" t="str">
        <f>IFERROR(VLOOKUP(AD284,TD!$J$66:$K$89,2,0)," ")</f>
        <v>PM/0131/0109/45030040255</v>
      </c>
      <c r="AG284" s="117" t="s">
        <v>385</v>
      </c>
      <c r="AH284" s="165" t="s">
        <v>193</v>
      </c>
      <c r="AI284" s="168" t="str">
        <f>CONCATENATE(PAA[[#This Row],[Id Interno]],"-",PAA[[#This Row],[tipo de Contrato (TH talento humano - B/S bienes y/o servicios)]],"-",S284,"-",T284,"-",PAA[[#This Row],[Objeto de la contratación]])</f>
        <v>20260215-TH-8173-4--Prestar servicios de apoyo técnico en la gestión documental, administrando y diligenciando las bases de datos, y demás documentos para el desarrollo de las estrategias de la Subdirección logística. -SBLG</v>
      </c>
    </row>
    <row r="285" spans="2:35" ht="56" x14ac:dyDescent="0.35">
      <c r="B285" s="23">
        <v>20260216</v>
      </c>
      <c r="C285" s="99" t="s">
        <v>505</v>
      </c>
      <c r="D285" s="23" t="s">
        <v>105</v>
      </c>
      <c r="E285" s="23" t="s">
        <v>363</v>
      </c>
      <c r="F285" s="162" t="s">
        <v>145</v>
      </c>
      <c r="G285" s="163" t="s">
        <v>373</v>
      </c>
      <c r="H285" s="164">
        <v>9</v>
      </c>
      <c r="I285" s="164">
        <v>0</v>
      </c>
      <c r="J285" s="125">
        <v>28800000</v>
      </c>
      <c r="K285" s="88" t="s">
        <v>398</v>
      </c>
      <c r="L285" s="162" t="s">
        <v>157</v>
      </c>
      <c r="M285" s="165" t="s">
        <v>483</v>
      </c>
      <c r="N285" s="23" t="s">
        <v>198</v>
      </c>
      <c r="O285" s="147" t="s">
        <v>890</v>
      </c>
      <c r="P285" s="162" t="s">
        <v>348</v>
      </c>
      <c r="Q285" s="53">
        <v>80111600</v>
      </c>
      <c r="R285" s="165" t="s">
        <v>213</v>
      </c>
      <c r="S285" s="165" t="str">
        <f>MID(PAA[[#This Row],[Meta Proyecto de Inversión]],1,4)</f>
        <v>8173</v>
      </c>
      <c r="T285" s="165" t="str">
        <f>MID(PAA[[#This Row],[Meta Proyecto de Inversión]],6,2)</f>
        <v>4-</v>
      </c>
      <c r="U285" s="166" t="str">
        <f>IFERROR(VLOOKUP(N285,TD!$B$50:$F$54,2,0)," ")</f>
        <v>O230117</v>
      </c>
      <c r="V285" s="166" t="str">
        <f>IFERROR(VLOOKUP(N285,TD!$B$50:$F$54,3,0)," ")</f>
        <v>4503</v>
      </c>
      <c r="W285" s="166">
        <f>IFERROR(VLOOKUP(N285,TD!$B$50:$F$54,4,0)," ")</f>
        <v>20240255</v>
      </c>
      <c r="X285" s="165" t="s">
        <v>176</v>
      </c>
      <c r="Y285" s="166" t="str">
        <f>IFERROR(VLOOKUP(X285,TD!$J$51:$K$64,2,0)," ")</f>
        <v>Servicio de mantenimiento, dotación (HEA´s y equipo menor) y adquisición de vehiculos   especializados para la atención de emergencias.</v>
      </c>
      <c r="Z285" s="167" t="str">
        <f>CONCATENATE(X285,"-",Y285)</f>
        <v>09-Servicio de mantenimiento, dotación (HEA´s y equipo menor) y adquisición de vehiculos   especializados para la atención de emergencias.</v>
      </c>
      <c r="AA285" s="165" t="s">
        <v>221</v>
      </c>
      <c r="AB285" s="166" t="str">
        <f>IFERROR(VLOOKUP(AA285,TD!$N$51:$O$66,2,0)," ")</f>
        <v>Servicio de atención a emergencias y desastres</v>
      </c>
      <c r="AC285" s="167" t="str">
        <f>CONCATENATE(AA285,"_",AB285)</f>
        <v>004_Servicio de atención a emergencias y desastres</v>
      </c>
      <c r="AD285" s="167" t="str">
        <f>CONCATENATE(Z285," ",AC285)</f>
        <v>09-Servicio de mantenimiento, dotación (HEA´s y equipo menor) y adquisición de vehiculos   especializados para la atención de emergencias. 004_Servicio de atención a emergencias y desastres</v>
      </c>
      <c r="AE285" s="166" t="str">
        <f>CONCATENATE(U285,V285,W285,X285,AA285)</f>
        <v>O23011745032024025509004</v>
      </c>
      <c r="AF285" s="166" t="str">
        <f>IFERROR(VLOOKUP(AD285,TD!$J$66:$K$89,2,0)," ")</f>
        <v>PM/0131/0109/45030040255</v>
      </c>
      <c r="AG285" s="117" t="s">
        <v>385</v>
      </c>
      <c r="AH285" s="165" t="s">
        <v>193</v>
      </c>
      <c r="AI285" s="168" t="str">
        <f>CONCATENATE(PAA[[#This Row],[Id Interno]],"-",PAA[[#This Row],[tipo de Contrato (TH talento humano - B/S bienes y/o servicios)]],"-",S285,"-",T285,"-",PAA[[#This Row],[Objeto de la contratación]])</f>
        <v>20260216-TH-8173-4--Prestar servicio de apoyo a la gestión para asistir a la Subdirección Logística en el seguimiento técnico y administrativo de los mantenimientos requeridos en la Subdirección Logística - SBLG</v>
      </c>
    </row>
    <row r="286" spans="2:35" ht="70" x14ac:dyDescent="0.35">
      <c r="B286" s="23">
        <v>20260217</v>
      </c>
      <c r="C286" s="99" t="s">
        <v>782</v>
      </c>
      <c r="D286" s="23" t="s">
        <v>105</v>
      </c>
      <c r="E286" s="23" t="s">
        <v>363</v>
      </c>
      <c r="F286" s="162" t="s">
        <v>144</v>
      </c>
      <c r="G286" s="163" t="s">
        <v>373</v>
      </c>
      <c r="H286" s="164">
        <v>11</v>
      </c>
      <c r="I286" s="164">
        <v>0</v>
      </c>
      <c r="J286" s="125">
        <v>90000000</v>
      </c>
      <c r="K286" s="88" t="s">
        <v>398</v>
      </c>
      <c r="L286" s="162" t="s">
        <v>157</v>
      </c>
      <c r="M286" s="165" t="s">
        <v>483</v>
      </c>
      <c r="N286" s="23" t="s">
        <v>198</v>
      </c>
      <c r="O286" s="147" t="s">
        <v>890</v>
      </c>
      <c r="P286" s="162" t="s">
        <v>348</v>
      </c>
      <c r="Q286" s="53">
        <v>80111600</v>
      </c>
      <c r="R286" s="165" t="s">
        <v>213</v>
      </c>
      <c r="S286" s="165" t="str">
        <f>MID(PAA[[#This Row],[Meta Proyecto de Inversión]],1,4)</f>
        <v>8173</v>
      </c>
      <c r="T286" s="165" t="str">
        <f>MID(PAA[[#This Row],[Meta Proyecto de Inversión]],6,2)</f>
        <v>4-</v>
      </c>
      <c r="U286" s="166" t="str">
        <f>IFERROR(VLOOKUP(N286,TD!$B$50:$F$54,2,0)," ")</f>
        <v>O230117</v>
      </c>
      <c r="V286" s="166" t="str">
        <f>IFERROR(VLOOKUP(N286,TD!$B$50:$F$54,3,0)," ")</f>
        <v>4503</v>
      </c>
      <c r="W286" s="166">
        <f>IFERROR(VLOOKUP(N286,TD!$B$50:$F$54,4,0)," ")</f>
        <v>20240255</v>
      </c>
      <c r="X286" s="165" t="s">
        <v>180</v>
      </c>
      <c r="Y286" s="166" t="str">
        <f>IFERROR(VLOOKUP(X286,TD!$J$51:$K$64,2,0)," ")</f>
        <v>Servicio de apoyo   logístico  en eventos operativos y/o emergencias.</v>
      </c>
      <c r="Z286" s="167" t="str">
        <f>CONCATENATE(X286,"-",Y286)</f>
        <v>12-Servicio de apoyo   logístico  en eventos operativos y/o emergencias.</v>
      </c>
      <c r="AA286" s="165" t="s">
        <v>221</v>
      </c>
      <c r="AB286" s="166" t="str">
        <f>IFERROR(VLOOKUP(AA286,TD!$N$51:$O$66,2,0)," ")</f>
        <v>Servicio de atención a emergencias y desastres</v>
      </c>
      <c r="AC286" s="167" t="str">
        <f>CONCATENATE(AA286,"_",AB286)</f>
        <v>004_Servicio de atención a emergencias y desastres</v>
      </c>
      <c r="AD286" s="167" t="str">
        <f>CONCATENATE(Z286," ",AC286)</f>
        <v>12-Servicio de apoyo   logístico  en eventos operativos y/o emergencias. 004_Servicio de atención a emergencias y desastres</v>
      </c>
      <c r="AE286" s="166" t="str">
        <f>CONCATENATE(U286,V286,W286,X286,AA286)</f>
        <v>O23011745032024025512004</v>
      </c>
      <c r="AF286" s="166" t="str">
        <f>IFERROR(VLOOKUP(AD286,TD!$J$66:$K$89,2,0)," ")</f>
        <v>PM/0131/0112/45030040255</v>
      </c>
      <c r="AG286" s="117" t="s">
        <v>385</v>
      </c>
      <c r="AH286" s="165" t="s">
        <v>193</v>
      </c>
      <c r="AI286" s="168" t="str">
        <f>CONCATENATE(PAA[[#This Row],[Id Interno]],"-",PAA[[#This Row],[tipo de Contrato (TH talento humano - B/S bienes y/o servicios)]],"-",S286,"-",T286,"-",PAA[[#This Row],[Objeto de la contratación]])</f>
        <v>20260217-TH-8173-4--Prestar servicios profesionales en las diferentes estrategias adelantadas por la subdirección Logistica en los procesos de planeación, logísticos, administrativos y financieros que se deriven de las competencias propias del area - SBLG</v>
      </c>
    </row>
    <row r="287" spans="2:35" ht="56" x14ac:dyDescent="0.35">
      <c r="B287" s="23">
        <v>20260218</v>
      </c>
      <c r="C287" s="99" t="s">
        <v>783</v>
      </c>
      <c r="D287" s="23" t="s">
        <v>105</v>
      </c>
      <c r="E287" s="23" t="s">
        <v>363</v>
      </c>
      <c r="F287" s="162" t="s">
        <v>145</v>
      </c>
      <c r="G287" s="163" t="s">
        <v>373</v>
      </c>
      <c r="H287" s="164">
        <v>4</v>
      </c>
      <c r="I287" s="164">
        <v>0</v>
      </c>
      <c r="J287" s="125">
        <v>13120000</v>
      </c>
      <c r="K287" s="88" t="s">
        <v>398</v>
      </c>
      <c r="L287" s="162" t="s">
        <v>157</v>
      </c>
      <c r="M287" s="165" t="s">
        <v>483</v>
      </c>
      <c r="N287" s="23" t="s">
        <v>198</v>
      </c>
      <c r="O287" s="147" t="s">
        <v>890</v>
      </c>
      <c r="P287" s="162" t="s">
        <v>348</v>
      </c>
      <c r="Q287" s="53">
        <v>80111600</v>
      </c>
      <c r="R287" s="165" t="s">
        <v>213</v>
      </c>
      <c r="S287" s="165" t="str">
        <f>MID(PAA[[#This Row],[Meta Proyecto de Inversión]],1,4)</f>
        <v>8173</v>
      </c>
      <c r="T287" s="165" t="str">
        <f>MID(PAA[[#This Row],[Meta Proyecto de Inversión]],6,2)</f>
        <v>4-</v>
      </c>
      <c r="U287" s="166" t="str">
        <f>IFERROR(VLOOKUP(N287,TD!$B$50:$F$54,2,0)," ")</f>
        <v>O230117</v>
      </c>
      <c r="V287" s="166" t="str">
        <f>IFERROR(VLOOKUP(N287,TD!$B$50:$F$54,3,0)," ")</f>
        <v>4503</v>
      </c>
      <c r="W287" s="166">
        <f>IFERROR(VLOOKUP(N287,TD!$B$50:$F$54,4,0)," ")</f>
        <v>20240255</v>
      </c>
      <c r="X287" s="165" t="s">
        <v>180</v>
      </c>
      <c r="Y287" s="166" t="str">
        <f>IFERROR(VLOOKUP(X287,TD!$J$51:$K$64,2,0)," ")</f>
        <v>Servicio de apoyo   logístico  en eventos operativos y/o emergencias.</v>
      </c>
      <c r="Z287" s="167" t="str">
        <f>CONCATENATE(X287,"-",Y287)</f>
        <v>12-Servicio de apoyo   logístico  en eventos operativos y/o emergencias.</v>
      </c>
      <c r="AA287" s="165" t="s">
        <v>221</v>
      </c>
      <c r="AB287" s="166" t="str">
        <f>IFERROR(VLOOKUP(AA287,TD!$N$51:$O$66,2,0)," ")</f>
        <v>Servicio de atención a emergencias y desastres</v>
      </c>
      <c r="AC287" s="167" t="str">
        <f>CONCATENATE(AA287,"_",AB287)</f>
        <v>004_Servicio de atención a emergencias y desastres</v>
      </c>
      <c r="AD287" s="167" t="str">
        <f>CONCATENATE(Z287," ",AC287)</f>
        <v>12-Servicio de apoyo   logístico  en eventos operativos y/o emergencias. 004_Servicio de atención a emergencias y desastres</v>
      </c>
      <c r="AE287" s="166" t="str">
        <f>CONCATENATE(U287,V287,W287,X287,AA287)</f>
        <v>O23011745032024025512004</v>
      </c>
      <c r="AF287" s="166" t="str">
        <f>IFERROR(VLOOKUP(AD287,TD!$J$66:$K$89,2,0)," ")</f>
        <v>PM/0131/0112/45030040255</v>
      </c>
      <c r="AG287" s="117" t="s">
        <v>385</v>
      </c>
      <c r="AH287" s="165" t="s">
        <v>193</v>
      </c>
      <c r="AI287" s="168" t="str">
        <f>CONCATENATE(PAA[[#This Row],[Id Interno]],"-",PAA[[#This Row],[tipo de Contrato (TH talento humano - B/S bienes y/o servicios)]],"-",S287,"-",T287,"-",PAA[[#This Row],[Objeto de la contratación]])</f>
        <v>20260218-TH-8173-4--Prestar servicios de apoyo a la gestión en actividades administrativas y documentales para el desarrollo de las estrategías de la Subdirección Logística - SBLG</v>
      </c>
    </row>
    <row r="288" spans="2:35" ht="70" x14ac:dyDescent="0.35">
      <c r="B288" s="23">
        <v>20260220</v>
      </c>
      <c r="C288" s="99" t="s">
        <v>785</v>
      </c>
      <c r="D288" s="23" t="s">
        <v>105</v>
      </c>
      <c r="E288" s="23" t="s">
        <v>363</v>
      </c>
      <c r="F288" s="162" t="s">
        <v>145</v>
      </c>
      <c r="G288" s="163" t="s">
        <v>373</v>
      </c>
      <c r="H288" s="164">
        <v>5</v>
      </c>
      <c r="I288" s="164">
        <v>0</v>
      </c>
      <c r="J288" s="125">
        <v>17500000</v>
      </c>
      <c r="K288" s="88" t="s">
        <v>398</v>
      </c>
      <c r="L288" s="162" t="s">
        <v>157</v>
      </c>
      <c r="M288" s="165" t="s">
        <v>483</v>
      </c>
      <c r="N288" s="23" t="s">
        <v>198</v>
      </c>
      <c r="O288" s="147" t="s">
        <v>890</v>
      </c>
      <c r="P288" s="162" t="s">
        <v>348</v>
      </c>
      <c r="Q288" s="53">
        <v>80111600</v>
      </c>
      <c r="R288" s="165" t="s">
        <v>213</v>
      </c>
      <c r="S288" s="165" t="str">
        <f>MID(PAA[[#This Row],[Meta Proyecto de Inversión]],1,4)</f>
        <v>8173</v>
      </c>
      <c r="T288" s="165" t="str">
        <f>MID(PAA[[#This Row],[Meta Proyecto de Inversión]],6,2)</f>
        <v>4-</v>
      </c>
      <c r="U288" s="166" t="str">
        <f>IFERROR(VLOOKUP(N288,TD!$B$50:$F$54,2,0)," ")</f>
        <v>O230117</v>
      </c>
      <c r="V288" s="166" t="str">
        <f>IFERROR(VLOOKUP(N288,TD!$B$50:$F$54,3,0)," ")</f>
        <v>4503</v>
      </c>
      <c r="W288" s="166">
        <f>IFERROR(VLOOKUP(N288,TD!$B$50:$F$54,4,0)," ")</f>
        <v>20240255</v>
      </c>
      <c r="X288" s="165" t="s">
        <v>180</v>
      </c>
      <c r="Y288" s="166" t="str">
        <f>IFERROR(VLOOKUP(X288,TD!$J$51:$K$64,2,0)," ")</f>
        <v>Servicio de apoyo   logístico  en eventos operativos y/o emergencias.</v>
      </c>
      <c r="Z288" s="167" t="str">
        <f>CONCATENATE(X288,"-",Y288)</f>
        <v>12-Servicio de apoyo   logístico  en eventos operativos y/o emergencias.</v>
      </c>
      <c r="AA288" s="165" t="s">
        <v>221</v>
      </c>
      <c r="AB288" s="166" t="str">
        <f>IFERROR(VLOOKUP(AA288,TD!$N$51:$O$66,2,0)," ")</f>
        <v>Servicio de atención a emergencias y desastres</v>
      </c>
      <c r="AC288" s="167" t="str">
        <f>CONCATENATE(AA288,"_",AB288)</f>
        <v>004_Servicio de atención a emergencias y desastres</v>
      </c>
      <c r="AD288" s="167" t="str">
        <f>CONCATENATE(Z288," ",AC288)</f>
        <v>12-Servicio de apoyo   logístico  en eventos operativos y/o emergencias. 004_Servicio de atención a emergencias y desastres</v>
      </c>
      <c r="AE288" s="166" t="str">
        <f>CONCATENATE(U288,V288,W288,X288,AA288)</f>
        <v>O23011745032024025512004</v>
      </c>
      <c r="AF288" s="166" t="str">
        <f>IFERROR(VLOOKUP(AD288,TD!$J$66:$K$89,2,0)," ")</f>
        <v>PM/0131/0112/45030040255</v>
      </c>
      <c r="AG288" s="117" t="s">
        <v>385</v>
      </c>
      <c r="AH288" s="165" t="s">
        <v>193</v>
      </c>
      <c r="AI288" s="168" t="str">
        <f>CONCATENATE(PAA[[#This Row],[Id Interno]],"-",PAA[[#This Row],[tipo de Contrato (TH talento humano - B/S bienes y/o servicios)]],"-",S288,"-",T288,"-",PAA[[#This Row],[Objeto de la contratación]])</f>
        <v>20260220-TH-8173-4--Prestar servicios como conductor para apoyar en la gestiónes tecnicas y operativas para la Subdirección Logistica- SBLG.</v>
      </c>
    </row>
    <row r="289" spans="2:35" ht="56" x14ac:dyDescent="0.35">
      <c r="B289" s="23">
        <v>20260221</v>
      </c>
      <c r="C289" s="99" t="s">
        <v>785</v>
      </c>
      <c r="D289" s="23" t="s">
        <v>105</v>
      </c>
      <c r="E289" s="23" t="s">
        <v>363</v>
      </c>
      <c r="F289" s="162" t="s">
        <v>145</v>
      </c>
      <c r="G289" s="163" t="s">
        <v>373</v>
      </c>
      <c r="H289" s="164">
        <v>8</v>
      </c>
      <c r="I289" s="164">
        <v>0</v>
      </c>
      <c r="J289" s="125">
        <v>24500000</v>
      </c>
      <c r="K289" s="88" t="s">
        <v>398</v>
      </c>
      <c r="L289" s="162" t="s">
        <v>157</v>
      </c>
      <c r="M289" s="165" t="s">
        <v>483</v>
      </c>
      <c r="N289" s="23" t="s">
        <v>198</v>
      </c>
      <c r="O289" s="147" t="s">
        <v>890</v>
      </c>
      <c r="P289" s="162" t="s">
        <v>348</v>
      </c>
      <c r="Q289" s="53">
        <v>80111600</v>
      </c>
      <c r="R289" s="165" t="s">
        <v>213</v>
      </c>
      <c r="S289" s="165" t="str">
        <f>MID(PAA[[#This Row],[Meta Proyecto de Inversión]],1,4)</f>
        <v>8173</v>
      </c>
      <c r="T289" s="165" t="str">
        <f>MID(PAA[[#This Row],[Meta Proyecto de Inversión]],6,2)</f>
        <v>4-</v>
      </c>
      <c r="U289" s="166" t="str">
        <f>IFERROR(VLOOKUP(N289,TD!$B$50:$F$54,2,0)," ")</f>
        <v>O230117</v>
      </c>
      <c r="V289" s="166" t="str">
        <f>IFERROR(VLOOKUP(N289,TD!$B$50:$F$54,3,0)," ")</f>
        <v>4503</v>
      </c>
      <c r="W289" s="166">
        <f>IFERROR(VLOOKUP(N289,TD!$B$50:$F$54,4,0)," ")</f>
        <v>20240255</v>
      </c>
      <c r="X289" s="165" t="s">
        <v>180</v>
      </c>
      <c r="Y289" s="166" t="str">
        <f>IFERROR(VLOOKUP(X289,TD!$J$51:$K$64,2,0)," ")</f>
        <v>Servicio de apoyo   logístico  en eventos operativos y/o emergencias.</v>
      </c>
      <c r="Z289" s="167" t="str">
        <f>CONCATENATE(X289,"-",Y289)</f>
        <v>12-Servicio de apoyo   logístico  en eventos operativos y/o emergencias.</v>
      </c>
      <c r="AA289" s="165" t="s">
        <v>221</v>
      </c>
      <c r="AB289" s="166" t="str">
        <f>IFERROR(VLOOKUP(AA289,TD!$N$51:$O$66,2,0)," ")</f>
        <v>Servicio de atención a emergencias y desastres</v>
      </c>
      <c r="AC289" s="167" t="str">
        <f>CONCATENATE(AA289,"_",AB289)</f>
        <v>004_Servicio de atención a emergencias y desastres</v>
      </c>
      <c r="AD289" s="167" t="str">
        <f>CONCATENATE(Z289," ",AC289)</f>
        <v>12-Servicio de apoyo   logístico  en eventos operativos y/o emergencias. 004_Servicio de atención a emergencias y desastres</v>
      </c>
      <c r="AE289" s="166" t="str">
        <f>CONCATENATE(U289,V289,W289,X289,AA289)</f>
        <v>O23011745032024025512004</v>
      </c>
      <c r="AF289" s="166" t="str">
        <f>IFERROR(VLOOKUP(AD289,TD!$J$66:$K$89,2,0)," ")</f>
        <v>PM/0131/0112/45030040255</v>
      </c>
      <c r="AG289" s="117" t="s">
        <v>385</v>
      </c>
      <c r="AH289" s="165" t="s">
        <v>193</v>
      </c>
      <c r="AI289" s="168" t="str">
        <f>CONCATENATE(PAA[[#This Row],[Id Interno]],"-",PAA[[#This Row],[tipo de Contrato (TH talento humano - B/S bienes y/o servicios)]],"-",S289,"-",T289,"-",PAA[[#This Row],[Objeto de la contratación]])</f>
        <v>20260221-TH-8173-4--Prestar servicios como conductor para apoyar en la gestiónes tecnicas y operativas para la Subdirección Logistica- SBLG.</v>
      </c>
    </row>
    <row r="290" spans="2:35" ht="56" x14ac:dyDescent="0.35">
      <c r="B290" s="23">
        <v>20260222</v>
      </c>
      <c r="C290" s="99" t="s">
        <v>786</v>
      </c>
      <c r="D290" s="23" t="s">
        <v>105</v>
      </c>
      <c r="E290" s="23" t="s">
        <v>363</v>
      </c>
      <c r="F290" s="162" t="s">
        <v>144</v>
      </c>
      <c r="G290" s="163" t="s">
        <v>373</v>
      </c>
      <c r="H290" s="164">
        <v>10</v>
      </c>
      <c r="I290" s="164">
        <v>0</v>
      </c>
      <c r="J290" s="125">
        <v>49500000</v>
      </c>
      <c r="K290" s="88" t="s">
        <v>398</v>
      </c>
      <c r="L290" s="162" t="s">
        <v>157</v>
      </c>
      <c r="M290" s="165" t="s">
        <v>483</v>
      </c>
      <c r="N290" s="23" t="s">
        <v>198</v>
      </c>
      <c r="O290" s="147" t="s">
        <v>890</v>
      </c>
      <c r="P290" s="162" t="s">
        <v>348</v>
      </c>
      <c r="Q290" s="53">
        <v>80111600</v>
      </c>
      <c r="R290" s="165" t="s">
        <v>213</v>
      </c>
      <c r="S290" s="165" t="str">
        <f>MID(PAA[[#This Row],[Meta Proyecto de Inversión]],1,4)</f>
        <v>8173</v>
      </c>
      <c r="T290" s="165" t="str">
        <f>MID(PAA[[#This Row],[Meta Proyecto de Inversión]],6,2)</f>
        <v>4-</v>
      </c>
      <c r="U290" s="166" t="str">
        <f>IFERROR(VLOOKUP(N290,TD!$B$50:$F$54,2,0)," ")</f>
        <v>O230117</v>
      </c>
      <c r="V290" s="166" t="str">
        <f>IFERROR(VLOOKUP(N290,TD!$B$50:$F$54,3,0)," ")</f>
        <v>4503</v>
      </c>
      <c r="W290" s="166">
        <f>IFERROR(VLOOKUP(N290,TD!$B$50:$F$54,4,0)," ")</f>
        <v>20240255</v>
      </c>
      <c r="X290" s="165" t="s">
        <v>180</v>
      </c>
      <c r="Y290" s="166" t="str">
        <f>IFERROR(VLOOKUP(X290,TD!$J$51:$K$64,2,0)," ")</f>
        <v>Servicio de apoyo   logístico  en eventos operativos y/o emergencias.</v>
      </c>
      <c r="Z290" s="167" t="str">
        <f>CONCATENATE(X290,"-",Y290)</f>
        <v>12-Servicio de apoyo   logístico  en eventos operativos y/o emergencias.</v>
      </c>
      <c r="AA290" s="165" t="s">
        <v>221</v>
      </c>
      <c r="AB290" s="166" t="str">
        <f>IFERROR(VLOOKUP(AA290,TD!$N$51:$O$66,2,0)," ")</f>
        <v>Servicio de atención a emergencias y desastres</v>
      </c>
      <c r="AC290" s="167" t="str">
        <f>CONCATENATE(AA290,"_",AB290)</f>
        <v>004_Servicio de atención a emergencias y desastres</v>
      </c>
      <c r="AD290" s="167" t="str">
        <f>CONCATENATE(Z290," ",AC290)</f>
        <v>12-Servicio de apoyo   logístico  en eventos operativos y/o emergencias. 004_Servicio de atención a emergencias y desastres</v>
      </c>
      <c r="AE290" s="166" t="str">
        <f>CONCATENATE(U290,V290,W290,X290,AA290)</f>
        <v>O23011745032024025512004</v>
      </c>
      <c r="AF290" s="166" t="str">
        <f>IFERROR(VLOOKUP(AD290,TD!$J$66:$K$89,2,0)," ")</f>
        <v>PM/0131/0112/45030040255</v>
      </c>
      <c r="AG290" s="117" t="s">
        <v>385</v>
      </c>
      <c r="AH290" s="165" t="s">
        <v>193</v>
      </c>
      <c r="AI290" s="168" t="str">
        <f>CONCATENATE(PAA[[#This Row],[Id Interno]],"-",PAA[[#This Row],[tipo de Contrato (TH talento humano - B/S bienes y/o servicios)]],"-",S290,"-",T290,"-",PAA[[#This Row],[Objeto de la contratación]])</f>
        <v>20260222-TH-8173-4--Prestar servicios profesionales de manera articulada en la gestión, seguimiento y control de los procedimientos, lineamientos ambientales y de SST de los procesos, así como del sistema de Gestión de Calidad para el desarrollo de las estrategías de la Subdirección Logística – SBGL</v>
      </c>
    </row>
    <row r="291" spans="2:35" ht="56" x14ac:dyDescent="0.35">
      <c r="B291" s="23">
        <v>20260223</v>
      </c>
      <c r="C291" s="99" t="s">
        <v>787</v>
      </c>
      <c r="D291" s="23" t="s">
        <v>105</v>
      </c>
      <c r="E291" s="23" t="s">
        <v>363</v>
      </c>
      <c r="F291" s="162" t="s">
        <v>144</v>
      </c>
      <c r="G291" s="163" t="s">
        <v>373</v>
      </c>
      <c r="H291" s="164">
        <v>6</v>
      </c>
      <c r="I291" s="164">
        <v>0</v>
      </c>
      <c r="J291" s="125">
        <v>33000000</v>
      </c>
      <c r="K291" s="88" t="s">
        <v>398</v>
      </c>
      <c r="L291" s="162" t="s">
        <v>157</v>
      </c>
      <c r="M291" s="165" t="s">
        <v>483</v>
      </c>
      <c r="N291" s="23" t="s">
        <v>198</v>
      </c>
      <c r="O291" s="147" t="s">
        <v>890</v>
      </c>
      <c r="P291" s="162" t="s">
        <v>348</v>
      </c>
      <c r="Q291" s="53">
        <v>80111600</v>
      </c>
      <c r="R291" s="165" t="s">
        <v>213</v>
      </c>
      <c r="S291" s="165" t="str">
        <f>MID(PAA[[#This Row],[Meta Proyecto de Inversión]],1,4)</f>
        <v>8173</v>
      </c>
      <c r="T291" s="165" t="str">
        <f>MID(PAA[[#This Row],[Meta Proyecto de Inversión]],6,2)</f>
        <v>4-</v>
      </c>
      <c r="U291" s="166" t="str">
        <f>IFERROR(VLOOKUP(N291,TD!$B$50:$F$54,2,0)," ")</f>
        <v>O230117</v>
      </c>
      <c r="V291" s="166" t="str">
        <f>IFERROR(VLOOKUP(N291,TD!$B$50:$F$54,3,0)," ")</f>
        <v>4503</v>
      </c>
      <c r="W291" s="166">
        <f>IFERROR(VLOOKUP(N291,TD!$B$50:$F$54,4,0)," ")</f>
        <v>20240255</v>
      </c>
      <c r="X291" s="165" t="s">
        <v>180</v>
      </c>
      <c r="Y291" s="166" t="str">
        <f>IFERROR(VLOOKUP(X291,TD!$J$51:$K$64,2,0)," ")</f>
        <v>Servicio de apoyo   logístico  en eventos operativos y/o emergencias.</v>
      </c>
      <c r="Z291" s="167" t="str">
        <f>CONCATENATE(X291,"-",Y291)</f>
        <v>12-Servicio de apoyo   logístico  en eventos operativos y/o emergencias.</v>
      </c>
      <c r="AA291" s="165" t="s">
        <v>221</v>
      </c>
      <c r="AB291" s="166" t="str">
        <f>IFERROR(VLOOKUP(AA291,TD!$N$51:$O$66,2,0)," ")</f>
        <v>Servicio de atención a emergencias y desastres</v>
      </c>
      <c r="AC291" s="167" t="str">
        <f>CONCATENATE(AA291,"_",AB291)</f>
        <v>004_Servicio de atención a emergencias y desastres</v>
      </c>
      <c r="AD291" s="167" t="str">
        <f>CONCATENATE(Z291," ",AC291)</f>
        <v>12-Servicio de apoyo   logístico  en eventos operativos y/o emergencias. 004_Servicio de atención a emergencias y desastres</v>
      </c>
      <c r="AE291" s="166" t="str">
        <f>CONCATENATE(U291,V291,W291,X291,AA291)</f>
        <v>O23011745032024025512004</v>
      </c>
      <c r="AF291" s="166" t="str">
        <f>IFERROR(VLOOKUP(AD291,TD!$J$66:$K$89,2,0)," ")</f>
        <v>PM/0131/0112/45030040255</v>
      </c>
      <c r="AG291" s="117" t="s">
        <v>385</v>
      </c>
      <c r="AH291" s="165" t="s">
        <v>193</v>
      </c>
      <c r="AI291" s="168" t="str">
        <f>CONCATENATE(PAA[[#This Row],[Id Interno]],"-",PAA[[#This Row],[tipo de Contrato (TH talento humano - B/S bienes y/o servicios)]],"-",S291,"-",T291,"-",PAA[[#This Row],[Objeto de la contratación]])</f>
        <v>20260223-TH-8173-4--Prestar servicios profesionales para apoyar en las actividades administrativas y tecnicas de los elementos e inventario a cargo Subdirección Logistica  – SBLG.</v>
      </c>
    </row>
    <row r="292" spans="2:35" ht="56" x14ac:dyDescent="0.35">
      <c r="B292" s="23">
        <v>20260224</v>
      </c>
      <c r="C292" s="99" t="s">
        <v>625</v>
      </c>
      <c r="D292" s="23" t="s">
        <v>105</v>
      </c>
      <c r="E292" s="23" t="s">
        <v>363</v>
      </c>
      <c r="F292" s="162" t="s">
        <v>144</v>
      </c>
      <c r="G292" s="163" t="s">
        <v>373</v>
      </c>
      <c r="H292" s="164">
        <v>9</v>
      </c>
      <c r="I292" s="164">
        <v>0</v>
      </c>
      <c r="J292" s="125">
        <v>40000000</v>
      </c>
      <c r="K292" s="88" t="s">
        <v>398</v>
      </c>
      <c r="L292" s="162" t="s">
        <v>157</v>
      </c>
      <c r="M292" s="165" t="s">
        <v>483</v>
      </c>
      <c r="N292" s="23" t="s">
        <v>198</v>
      </c>
      <c r="O292" s="147" t="s">
        <v>890</v>
      </c>
      <c r="P292" s="162" t="s">
        <v>348</v>
      </c>
      <c r="Q292" s="53">
        <v>80111600</v>
      </c>
      <c r="R292" s="165" t="s">
        <v>213</v>
      </c>
      <c r="S292" s="165" t="str">
        <f>MID(PAA[[#This Row],[Meta Proyecto de Inversión]],1,4)</f>
        <v>8173</v>
      </c>
      <c r="T292" s="165" t="str">
        <f>MID(PAA[[#This Row],[Meta Proyecto de Inversión]],6,2)</f>
        <v>4-</v>
      </c>
      <c r="U292" s="166" t="str">
        <f>IFERROR(VLOOKUP(N292,TD!$B$50:$F$54,2,0)," ")</f>
        <v>O230117</v>
      </c>
      <c r="V292" s="166" t="str">
        <f>IFERROR(VLOOKUP(N292,TD!$B$50:$F$54,3,0)," ")</f>
        <v>4503</v>
      </c>
      <c r="W292" s="166">
        <f>IFERROR(VLOOKUP(N292,TD!$B$50:$F$54,4,0)," ")</f>
        <v>20240255</v>
      </c>
      <c r="X292" s="165" t="s">
        <v>180</v>
      </c>
      <c r="Y292" s="166" t="str">
        <f>IFERROR(VLOOKUP(X292,TD!$J$51:$K$64,2,0)," ")</f>
        <v>Servicio de apoyo   logístico  en eventos operativos y/o emergencias.</v>
      </c>
      <c r="Z292" s="167" t="str">
        <f>CONCATENATE(X292,"-",Y292)</f>
        <v>12-Servicio de apoyo   logístico  en eventos operativos y/o emergencias.</v>
      </c>
      <c r="AA292" s="165" t="s">
        <v>221</v>
      </c>
      <c r="AB292" s="166" t="str">
        <f>IFERROR(VLOOKUP(AA292,TD!$N$51:$O$66,2,0)," ")</f>
        <v>Servicio de atención a emergencias y desastres</v>
      </c>
      <c r="AC292" s="167" t="str">
        <f>CONCATENATE(AA292,"_",AB292)</f>
        <v>004_Servicio de atención a emergencias y desastres</v>
      </c>
      <c r="AD292" s="167" t="str">
        <f>CONCATENATE(Z292," ",AC292)</f>
        <v>12-Servicio de apoyo   logístico  en eventos operativos y/o emergencias. 004_Servicio de atención a emergencias y desastres</v>
      </c>
      <c r="AE292" s="166" t="str">
        <f>CONCATENATE(U292,V292,W292,X292,AA292)</f>
        <v>O23011745032024025512004</v>
      </c>
      <c r="AF292" s="166" t="str">
        <f>IFERROR(VLOOKUP(AD292,TD!$J$66:$K$89,2,0)," ")</f>
        <v>PM/0131/0112/45030040255</v>
      </c>
      <c r="AG292" s="117" t="s">
        <v>385</v>
      </c>
      <c r="AH292" s="165" t="s">
        <v>193</v>
      </c>
      <c r="AI292" s="168" t="str">
        <f>CONCATENATE(PAA[[#This Row],[Id Interno]],"-",PAA[[#This Row],[tipo de Contrato (TH talento humano - B/S bienes y/o servicios)]],"-",S292,"-",T292,"-",PAA[[#This Row],[Objeto de la contratación]])</f>
        <v>20260224-TH-8173-4--Prestar servicios profesionales para la gestión del Plan Estratégico de Seguridad Vial (PESV), participación en el comité correspondiente y el desarrollo de programas y actividades asignadas para el desarrollo de las estrategías de la Subdirección Logística SBLG.</v>
      </c>
    </row>
    <row r="293" spans="2:35" ht="56" x14ac:dyDescent="0.35">
      <c r="B293" s="23">
        <v>20260225</v>
      </c>
      <c r="C293" s="99" t="s">
        <v>626</v>
      </c>
      <c r="D293" s="23" t="s">
        <v>105</v>
      </c>
      <c r="E293" s="23" t="s">
        <v>363</v>
      </c>
      <c r="F293" s="162" t="s">
        <v>145</v>
      </c>
      <c r="G293" s="163" t="s">
        <v>373</v>
      </c>
      <c r="H293" s="164">
        <v>9</v>
      </c>
      <c r="I293" s="164">
        <v>0</v>
      </c>
      <c r="J293" s="125">
        <v>22995000</v>
      </c>
      <c r="K293" s="88" t="s">
        <v>398</v>
      </c>
      <c r="L293" s="162" t="s">
        <v>157</v>
      </c>
      <c r="M293" s="165" t="s">
        <v>483</v>
      </c>
      <c r="N293" s="23" t="s">
        <v>198</v>
      </c>
      <c r="O293" s="147" t="s">
        <v>890</v>
      </c>
      <c r="P293" s="162" t="s">
        <v>348</v>
      </c>
      <c r="Q293" s="53">
        <v>80111600</v>
      </c>
      <c r="R293" s="165" t="s">
        <v>213</v>
      </c>
      <c r="S293" s="165" t="str">
        <f>MID(PAA[[#This Row],[Meta Proyecto de Inversión]],1,4)</f>
        <v>8173</v>
      </c>
      <c r="T293" s="165" t="str">
        <f>MID(PAA[[#This Row],[Meta Proyecto de Inversión]],6,2)</f>
        <v>4-</v>
      </c>
      <c r="U293" s="166" t="str">
        <f>IFERROR(VLOOKUP(N293,TD!$B$50:$F$54,2,0)," ")</f>
        <v>O230117</v>
      </c>
      <c r="V293" s="166" t="str">
        <f>IFERROR(VLOOKUP(N293,TD!$B$50:$F$54,3,0)," ")</f>
        <v>4503</v>
      </c>
      <c r="W293" s="166">
        <f>IFERROR(VLOOKUP(N293,TD!$B$50:$F$54,4,0)," ")</f>
        <v>20240255</v>
      </c>
      <c r="X293" s="165" t="s">
        <v>180</v>
      </c>
      <c r="Y293" s="166" t="str">
        <f>IFERROR(VLOOKUP(X293,TD!$J$51:$K$64,2,0)," ")</f>
        <v>Servicio de apoyo   logístico  en eventos operativos y/o emergencias.</v>
      </c>
      <c r="Z293" s="167" t="str">
        <f>CONCATENATE(X293,"-",Y293)</f>
        <v>12-Servicio de apoyo   logístico  en eventos operativos y/o emergencias.</v>
      </c>
      <c r="AA293" s="165" t="s">
        <v>221</v>
      </c>
      <c r="AB293" s="166" t="str">
        <f>IFERROR(VLOOKUP(AA293,TD!$N$51:$O$66,2,0)," ")</f>
        <v>Servicio de atención a emergencias y desastres</v>
      </c>
      <c r="AC293" s="167" t="str">
        <f>CONCATENATE(AA293,"_",AB293)</f>
        <v>004_Servicio de atención a emergencias y desastres</v>
      </c>
      <c r="AD293" s="167" t="str">
        <f>CONCATENATE(Z293," ",AC293)</f>
        <v>12-Servicio de apoyo   logístico  en eventos operativos y/o emergencias. 004_Servicio de atención a emergencias y desastres</v>
      </c>
      <c r="AE293" s="166" t="str">
        <f>CONCATENATE(U293,V293,W293,X293,AA293)</f>
        <v>O23011745032024025512004</v>
      </c>
      <c r="AF293" s="166" t="str">
        <f>IFERROR(VLOOKUP(AD293,TD!$J$66:$K$89,2,0)," ")</f>
        <v>PM/0131/0112/45030040255</v>
      </c>
      <c r="AG293" s="117" t="s">
        <v>385</v>
      </c>
      <c r="AH293" s="165" t="s">
        <v>193</v>
      </c>
      <c r="AI293" s="168" t="str">
        <f>CONCATENATE(PAA[[#This Row],[Id Interno]],"-",PAA[[#This Row],[tipo de Contrato (TH talento humano - B/S bienes y/o servicios)]],"-",S293,"-",T293,"-",PAA[[#This Row],[Objeto de la contratación]])</f>
        <v>20260225-TH-8173-4--Prestar servicios de apoyo a la gestión en las actividades de soporte operacional para el desarrollo de las estrategías de la Subdirección Logística. SBLG</v>
      </c>
    </row>
    <row r="294" spans="2:35" ht="70" x14ac:dyDescent="0.35">
      <c r="B294" s="23">
        <v>20260226</v>
      </c>
      <c r="C294" s="99" t="s">
        <v>626</v>
      </c>
      <c r="D294" s="23" t="s">
        <v>105</v>
      </c>
      <c r="E294" s="23" t="s">
        <v>363</v>
      </c>
      <c r="F294" s="162" t="s">
        <v>145</v>
      </c>
      <c r="G294" s="163" t="s">
        <v>373</v>
      </c>
      <c r="H294" s="164">
        <v>10</v>
      </c>
      <c r="I294" s="164">
        <v>0</v>
      </c>
      <c r="J294" s="125">
        <v>22960000</v>
      </c>
      <c r="K294" s="88" t="s">
        <v>398</v>
      </c>
      <c r="L294" s="162" t="s">
        <v>157</v>
      </c>
      <c r="M294" s="165" t="s">
        <v>483</v>
      </c>
      <c r="N294" s="23" t="s">
        <v>198</v>
      </c>
      <c r="O294" s="147" t="s">
        <v>890</v>
      </c>
      <c r="P294" s="162" t="s">
        <v>348</v>
      </c>
      <c r="Q294" s="53">
        <v>80111600</v>
      </c>
      <c r="R294" s="165" t="s">
        <v>213</v>
      </c>
      <c r="S294" s="165" t="str">
        <f>MID(PAA[[#This Row],[Meta Proyecto de Inversión]],1,4)</f>
        <v>8173</v>
      </c>
      <c r="T294" s="165" t="str">
        <f>MID(PAA[[#This Row],[Meta Proyecto de Inversión]],6,2)</f>
        <v>4-</v>
      </c>
      <c r="U294" s="166" t="str">
        <f>IFERROR(VLOOKUP(N294,TD!$B$50:$F$54,2,0)," ")</f>
        <v>O230117</v>
      </c>
      <c r="V294" s="166" t="str">
        <f>IFERROR(VLOOKUP(N294,TD!$B$50:$F$54,3,0)," ")</f>
        <v>4503</v>
      </c>
      <c r="W294" s="166">
        <f>IFERROR(VLOOKUP(N294,TD!$B$50:$F$54,4,0)," ")</f>
        <v>20240255</v>
      </c>
      <c r="X294" s="165" t="s">
        <v>180</v>
      </c>
      <c r="Y294" s="166" t="str">
        <f>IFERROR(VLOOKUP(X294,TD!$J$51:$K$64,2,0)," ")</f>
        <v>Servicio de apoyo   logístico  en eventos operativos y/o emergencias.</v>
      </c>
      <c r="Z294" s="167" t="str">
        <f>CONCATENATE(X294,"-",Y294)</f>
        <v>12-Servicio de apoyo   logístico  en eventos operativos y/o emergencias.</v>
      </c>
      <c r="AA294" s="165" t="s">
        <v>221</v>
      </c>
      <c r="AB294" s="166" t="str">
        <f>IFERROR(VLOOKUP(AA294,TD!$N$51:$O$66,2,0)," ")</f>
        <v>Servicio de atención a emergencias y desastres</v>
      </c>
      <c r="AC294" s="167" t="str">
        <f>CONCATENATE(AA294,"_",AB294)</f>
        <v>004_Servicio de atención a emergencias y desastres</v>
      </c>
      <c r="AD294" s="167" t="str">
        <f>CONCATENATE(Z294," ",AC294)</f>
        <v>12-Servicio de apoyo   logístico  en eventos operativos y/o emergencias. 004_Servicio de atención a emergencias y desastres</v>
      </c>
      <c r="AE294" s="166" t="str">
        <f>CONCATENATE(U294,V294,W294,X294,AA294)</f>
        <v>O23011745032024025512004</v>
      </c>
      <c r="AF294" s="166" t="str">
        <f>IFERROR(VLOOKUP(AD294,TD!$J$66:$K$89,2,0)," ")</f>
        <v>PM/0131/0112/45030040255</v>
      </c>
      <c r="AG294" s="117" t="s">
        <v>385</v>
      </c>
      <c r="AH294" s="165" t="s">
        <v>193</v>
      </c>
      <c r="AI294" s="168" t="str">
        <f>CONCATENATE(PAA[[#This Row],[Id Interno]],"-",PAA[[#This Row],[tipo de Contrato (TH talento humano - B/S bienes y/o servicios)]],"-",S294,"-",T294,"-",PAA[[#This Row],[Objeto de la contratación]])</f>
        <v>20260226-TH-8173-4--Prestar servicios de apoyo a la gestión en las actividades de soporte operacional para el desarrollo de las estrategías de la Subdirección Logística. SBLG</v>
      </c>
    </row>
    <row r="295" spans="2:35" ht="56" x14ac:dyDescent="0.35">
      <c r="B295" s="23">
        <v>20260227</v>
      </c>
      <c r="C295" s="99" t="s">
        <v>626</v>
      </c>
      <c r="D295" s="23" t="s">
        <v>105</v>
      </c>
      <c r="E295" s="23" t="s">
        <v>363</v>
      </c>
      <c r="F295" s="162" t="s">
        <v>145</v>
      </c>
      <c r="G295" s="163" t="s">
        <v>373</v>
      </c>
      <c r="H295" s="164">
        <v>10</v>
      </c>
      <c r="I295" s="164">
        <v>0</v>
      </c>
      <c r="J295" s="125">
        <v>19710000</v>
      </c>
      <c r="K295" s="88" t="s">
        <v>398</v>
      </c>
      <c r="L295" s="162" t="s">
        <v>157</v>
      </c>
      <c r="M295" s="165" t="s">
        <v>483</v>
      </c>
      <c r="N295" s="23" t="s">
        <v>198</v>
      </c>
      <c r="O295" s="147" t="s">
        <v>890</v>
      </c>
      <c r="P295" s="162" t="s">
        <v>348</v>
      </c>
      <c r="Q295" s="53">
        <v>80111600</v>
      </c>
      <c r="R295" s="165" t="s">
        <v>213</v>
      </c>
      <c r="S295" s="165" t="str">
        <f>MID(PAA[[#This Row],[Meta Proyecto de Inversión]],1,4)</f>
        <v>8173</v>
      </c>
      <c r="T295" s="165" t="str">
        <f>MID(PAA[[#This Row],[Meta Proyecto de Inversión]],6,2)</f>
        <v>4-</v>
      </c>
      <c r="U295" s="166" t="str">
        <f>IFERROR(VLOOKUP(N295,TD!$B$50:$F$54,2,0)," ")</f>
        <v>O230117</v>
      </c>
      <c r="V295" s="166" t="str">
        <f>IFERROR(VLOOKUP(N295,TD!$B$50:$F$54,3,0)," ")</f>
        <v>4503</v>
      </c>
      <c r="W295" s="166">
        <f>IFERROR(VLOOKUP(N295,TD!$B$50:$F$54,4,0)," ")</f>
        <v>20240255</v>
      </c>
      <c r="X295" s="165" t="s">
        <v>180</v>
      </c>
      <c r="Y295" s="166" t="str">
        <f>IFERROR(VLOOKUP(X295,TD!$J$51:$K$64,2,0)," ")</f>
        <v>Servicio de apoyo   logístico  en eventos operativos y/o emergencias.</v>
      </c>
      <c r="Z295" s="167" t="str">
        <f>CONCATENATE(X295,"-",Y295)</f>
        <v>12-Servicio de apoyo   logístico  en eventos operativos y/o emergencias.</v>
      </c>
      <c r="AA295" s="165" t="s">
        <v>221</v>
      </c>
      <c r="AB295" s="166" t="str">
        <f>IFERROR(VLOOKUP(AA295,TD!$N$51:$O$66,2,0)," ")</f>
        <v>Servicio de atención a emergencias y desastres</v>
      </c>
      <c r="AC295" s="167" t="str">
        <f>CONCATENATE(AA295,"_",AB295)</f>
        <v>004_Servicio de atención a emergencias y desastres</v>
      </c>
      <c r="AD295" s="167" t="str">
        <f>CONCATENATE(Z295," ",AC295)</f>
        <v>12-Servicio de apoyo   logístico  en eventos operativos y/o emergencias. 004_Servicio de atención a emergencias y desastres</v>
      </c>
      <c r="AE295" s="166" t="str">
        <f>CONCATENATE(U295,V295,W295,X295,AA295)</f>
        <v>O23011745032024025512004</v>
      </c>
      <c r="AF295" s="166" t="str">
        <f>IFERROR(VLOOKUP(AD295,TD!$J$66:$K$89,2,0)," ")</f>
        <v>PM/0131/0112/45030040255</v>
      </c>
      <c r="AG295" s="117" t="s">
        <v>385</v>
      </c>
      <c r="AH295" s="165" t="s">
        <v>193</v>
      </c>
      <c r="AI295" s="168" t="str">
        <f>CONCATENATE(PAA[[#This Row],[Id Interno]],"-",PAA[[#This Row],[tipo de Contrato (TH talento humano - B/S bienes y/o servicios)]],"-",S295,"-",T295,"-",PAA[[#This Row],[Objeto de la contratación]])</f>
        <v>20260227-TH-8173-4--Prestar servicios de apoyo a la gestión en las actividades de soporte operacional para el desarrollo de las estrategías de la Subdirección Logística. SBLG</v>
      </c>
    </row>
    <row r="296" spans="2:35" ht="56" x14ac:dyDescent="0.35">
      <c r="B296" s="23">
        <v>20260228</v>
      </c>
      <c r="C296" s="99" t="s">
        <v>626</v>
      </c>
      <c r="D296" s="23" t="s">
        <v>105</v>
      </c>
      <c r="E296" s="23" t="s">
        <v>363</v>
      </c>
      <c r="F296" s="162" t="s">
        <v>145</v>
      </c>
      <c r="G296" s="163" t="s">
        <v>373</v>
      </c>
      <c r="H296" s="164">
        <v>10</v>
      </c>
      <c r="I296" s="164">
        <v>0</v>
      </c>
      <c r="J296" s="125">
        <v>19680000</v>
      </c>
      <c r="K296" s="88" t="s">
        <v>398</v>
      </c>
      <c r="L296" s="162" t="s">
        <v>157</v>
      </c>
      <c r="M296" s="165" t="s">
        <v>483</v>
      </c>
      <c r="N296" s="23" t="s">
        <v>198</v>
      </c>
      <c r="O296" s="147" t="s">
        <v>890</v>
      </c>
      <c r="P296" s="162" t="s">
        <v>348</v>
      </c>
      <c r="Q296" s="53">
        <v>80111600</v>
      </c>
      <c r="R296" s="165" t="s">
        <v>213</v>
      </c>
      <c r="S296" s="165" t="str">
        <f>MID(PAA[[#This Row],[Meta Proyecto de Inversión]],1,4)</f>
        <v>8173</v>
      </c>
      <c r="T296" s="165" t="str">
        <f>MID(PAA[[#This Row],[Meta Proyecto de Inversión]],6,2)</f>
        <v>4-</v>
      </c>
      <c r="U296" s="166" t="str">
        <f>IFERROR(VLOOKUP(N296,TD!$B$50:$F$54,2,0)," ")</f>
        <v>O230117</v>
      </c>
      <c r="V296" s="166" t="str">
        <f>IFERROR(VLOOKUP(N296,TD!$B$50:$F$54,3,0)," ")</f>
        <v>4503</v>
      </c>
      <c r="W296" s="166">
        <f>IFERROR(VLOOKUP(N296,TD!$B$50:$F$54,4,0)," ")</f>
        <v>20240255</v>
      </c>
      <c r="X296" s="165" t="s">
        <v>180</v>
      </c>
      <c r="Y296" s="166" t="str">
        <f>IFERROR(VLOOKUP(X296,TD!$J$51:$K$64,2,0)," ")</f>
        <v>Servicio de apoyo   logístico  en eventos operativos y/o emergencias.</v>
      </c>
      <c r="Z296" s="167" t="str">
        <f>CONCATENATE(X296,"-",Y296)</f>
        <v>12-Servicio de apoyo   logístico  en eventos operativos y/o emergencias.</v>
      </c>
      <c r="AA296" s="165" t="s">
        <v>221</v>
      </c>
      <c r="AB296" s="166" t="str">
        <f>IFERROR(VLOOKUP(AA296,TD!$N$51:$O$66,2,0)," ")</f>
        <v>Servicio de atención a emergencias y desastres</v>
      </c>
      <c r="AC296" s="167" t="str">
        <f>CONCATENATE(AA296,"_",AB296)</f>
        <v>004_Servicio de atención a emergencias y desastres</v>
      </c>
      <c r="AD296" s="167" t="str">
        <f>CONCATENATE(Z296," ",AC296)</f>
        <v>12-Servicio de apoyo   logístico  en eventos operativos y/o emergencias. 004_Servicio de atención a emergencias y desastres</v>
      </c>
      <c r="AE296" s="166" t="str">
        <f>CONCATENATE(U296,V296,W296,X296,AA296)</f>
        <v>O23011745032024025512004</v>
      </c>
      <c r="AF296" s="166" t="str">
        <f>IFERROR(VLOOKUP(AD296,TD!$J$66:$K$89,2,0)," ")</f>
        <v>PM/0131/0112/45030040255</v>
      </c>
      <c r="AG296" s="117" t="s">
        <v>385</v>
      </c>
      <c r="AH296" s="165" t="s">
        <v>193</v>
      </c>
      <c r="AI296" s="168" t="str">
        <f>CONCATENATE(PAA[[#This Row],[Id Interno]],"-",PAA[[#This Row],[tipo de Contrato (TH talento humano - B/S bienes y/o servicios)]],"-",S296,"-",T296,"-",PAA[[#This Row],[Objeto de la contratación]])</f>
        <v>20260228-TH-8173-4--Prestar servicios de apoyo a la gestión en las actividades de soporte operacional para el desarrollo de las estrategías de la Subdirección Logística. SBLG</v>
      </c>
    </row>
    <row r="297" spans="2:35" ht="56" x14ac:dyDescent="0.35">
      <c r="B297" s="23">
        <v>20260229</v>
      </c>
      <c r="C297" s="99" t="s">
        <v>783</v>
      </c>
      <c r="D297" s="23" t="s">
        <v>105</v>
      </c>
      <c r="E297" s="23" t="s">
        <v>363</v>
      </c>
      <c r="F297" s="162" t="s">
        <v>145</v>
      </c>
      <c r="G297" s="163" t="s">
        <v>373</v>
      </c>
      <c r="H297" s="164">
        <v>8</v>
      </c>
      <c r="I297" s="164">
        <v>0</v>
      </c>
      <c r="J297" s="125">
        <v>20000000</v>
      </c>
      <c r="K297" s="88" t="s">
        <v>398</v>
      </c>
      <c r="L297" s="162" t="s">
        <v>157</v>
      </c>
      <c r="M297" s="165" t="s">
        <v>483</v>
      </c>
      <c r="N297" s="23" t="s">
        <v>198</v>
      </c>
      <c r="O297" s="147" t="s">
        <v>890</v>
      </c>
      <c r="P297" s="162" t="s">
        <v>348</v>
      </c>
      <c r="Q297" s="53">
        <v>80111600</v>
      </c>
      <c r="R297" s="165" t="s">
        <v>213</v>
      </c>
      <c r="S297" s="165" t="str">
        <f>MID(PAA[[#This Row],[Meta Proyecto de Inversión]],1,4)</f>
        <v>8173</v>
      </c>
      <c r="T297" s="165" t="str">
        <f>MID(PAA[[#This Row],[Meta Proyecto de Inversión]],6,2)</f>
        <v>4-</v>
      </c>
      <c r="U297" s="166" t="str">
        <f>IFERROR(VLOOKUP(N297,TD!$B$50:$F$54,2,0)," ")</f>
        <v>O230117</v>
      </c>
      <c r="V297" s="166" t="str">
        <f>IFERROR(VLOOKUP(N297,TD!$B$50:$F$54,3,0)," ")</f>
        <v>4503</v>
      </c>
      <c r="W297" s="166">
        <f>IFERROR(VLOOKUP(N297,TD!$B$50:$F$54,4,0)," ")</f>
        <v>20240255</v>
      </c>
      <c r="X297" s="165" t="s">
        <v>180</v>
      </c>
      <c r="Y297" s="166" t="str">
        <f>IFERROR(VLOOKUP(X297,TD!$J$51:$K$64,2,0)," ")</f>
        <v>Servicio de apoyo   logístico  en eventos operativos y/o emergencias.</v>
      </c>
      <c r="Z297" s="167" t="str">
        <f>CONCATENATE(X297,"-",Y297)</f>
        <v>12-Servicio de apoyo   logístico  en eventos operativos y/o emergencias.</v>
      </c>
      <c r="AA297" s="165" t="s">
        <v>221</v>
      </c>
      <c r="AB297" s="166" t="str">
        <f>IFERROR(VLOOKUP(AA297,TD!$N$51:$O$66,2,0)," ")</f>
        <v>Servicio de atención a emergencias y desastres</v>
      </c>
      <c r="AC297" s="167" t="str">
        <f>CONCATENATE(AA297,"_",AB297)</f>
        <v>004_Servicio de atención a emergencias y desastres</v>
      </c>
      <c r="AD297" s="167" t="str">
        <f>CONCATENATE(Z297," ",AC297)</f>
        <v>12-Servicio de apoyo   logístico  en eventos operativos y/o emergencias. 004_Servicio de atención a emergencias y desastres</v>
      </c>
      <c r="AE297" s="166" t="str">
        <f>CONCATENATE(U297,V297,W297,X297,AA297)</f>
        <v>O23011745032024025512004</v>
      </c>
      <c r="AF297" s="166" t="str">
        <f>IFERROR(VLOOKUP(AD297,TD!$J$66:$K$89,2,0)," ")</f>
        <v>PM/0131/0112/45030040255</v>
      </c>
      <c r="AG297" s="117" t="s">
        <v>385</v>
      </c>
      <c r="AH297" s="165" t="s">
        <v>193</v>
      </c>
      <c r="AI297" s="168" t="str">
        <f>CONCATENATE(PAA[[#This Row],[Id Interno]],"-",PAA[[#This Row],[tipo de Contrato (TH talento humano - B/S bienes y/o servicios)]],"-",S297,"-",T297,"-",PAA[[#This Row],[Objeto de la contratación]])</f>
        <v>20260229-TH-8173-4--Prestar servicios de apoyo a la gestión en actividades administrativas y documentales para el desarrollo de las estrategías de la Subdirección Logística - SBLG</v>
      </c>
    </row>
    <row r="298" spans="2:35" ht="84" x14ac:dyDescent="0.35">
      <c r="B298" s="23">
        <v>20260230</v>
      </c>
      <c r="C298" s="99" t="s">
        <v>788</v>
      </c>
      <c r="D298" s="23" t="s">
        <v>105</v>
      </c>
      <c r="E298" s="23" t="s">
        <v>363</v>
      </c>
      <c r="F298" s="162" t="s">
        <v>144</v>
      </c>
      <c r="G298" s="163" t="s">
        <v>373</v>
      </c>
      <c r="H298" s="164">
        <v>9</v>
      </c>
      <c r="I298" s="164">
        <v>0</v>
      </c>
      <c r="J298" s="125">
        <v>81000000</v>
      </c>
      <c r="K298" s="88" t="s">
        <v>398</v>
      </c>
      <c r="L298" s="162" t="s">
        <v>157</v>
      </c>
      <c r="M298" s="165" t="s">
        <v>483</v>
      </c>
      <c r="N298" s="23" t="s">
        <v>198</v>
      </c>
      <c r="O298" s="147" t="s">
        <v>890</v>
      </c>
      <c r="P298" s="162" t="s">
        <v>348</v>
      </c>
      <c r="Q298" s="53">
        <v>80111600</v>
      </c>
      <c r="R298" s="165" t="s">
        <v>213</v>
      </c>
      <c r="S298" s="165" t="str">
        <f>MID(PAA[[#This Row],[Meta Proyecto de Inversión]],1,4)</f>
        <v>8173</v>
      </c>
      <c r="T298" s="165" t="str">
        <f>MID(PAA[[#This Row],[Meta Proyecto de Inversión]],6,2)</f>
        <v>4-</v>
      </c>
      <c r="U298" s="166" t="str">
        <f>IFERROR(VLOOKUP(N298,TD!$B$50:$F$54,2,0)," ")</f>
        <v>O230117</v>
      </c>
      <c r="V298" s="166" t="str">
        <f>IFERROR(VLOOKUP(N298,TD!$B$50:$F$54,3,0)," ")</f>
        <v>4503</v>
      </c>
      <c r="W298" s="166">
        <f>IFERROR(VLOOKUP(N298,TD!$B$50:$F$54,4,0)," ")</f>
        <v>20240255</v>
      </c>
      <c r="X298" s="165" t="s">
        <v>180</v>
      </c>
      <c r="Y298" s="166" t="str">
        <f>IFERROR(VLOOKUP(X298,TD!$J$51:$K$64,2,0)," ")</f>
        <v>Servicio de apoyo   logístico  en eventos operativos y/o emergencias.</v>
      </c>
      <c r="Z298" s="167" t="str">
        <f>CONCATENATE(X298,"-",Y298)</f>
        <v>12-Servicio de apoyo   logístico  en eventos operativos y/o emergencias.</v>
      </c>
      <c r="AA298" s="165" t="s">
        <v>221</v>
      </c>
      <c r="AB298" s="166" t="str">
        <f>IFERROR(VLOOKUP(AA298,TD!$N$51:$O$66,2,0)," ")</f>
        <v>Servicio de atención a emergencias y desastres</v>
      </c>
      <c r="AC298" s="167" t="str">
        <f>CONCATENATE(AA298,"_",AB298)</f>
        <v>004_Servicio de atención a emergencias y desastres</v>
      </c>
      <c r="AD298" s="167" t="str">
        <f>CONCATENATE(Z298," ",AC298)</f>
        <v>12-Servicio de apoyo   logístico  en eventos operativos y/o emergencias. 004_Servicio de atención a emergencias y desastres</v>
      </c>
      <c r="AE298" s="166" t="str">
        <f>CONCATENATE(U298,V298,W298,X298,AA298)</f>
        <v>O23011745032024025512004</v>
      </c>
      <c r="AF298" s="166" t="str">
        <f>IFERROR(VLOOKUP(AD298,TD!$J$66:$K$89,2,0)," ")</f>
        <v>PM/0131/0112/45030040255</v>
      </c>
      <c r="AG298" s="117" t="s">
        <v>385</v>
      </c>
      <c r="AH298" s="165" t="s">
        <v>193</v>
      </c>
      <c r="AI298" s="168" t="str">
        <f>CONCATENATE(PAA[[#This Row],[Id Interno]],"-",PAA[[#This Row],[tipo de Contrato (TH talento humano - B/S bienes y/o servicios)]],"-",S298,"-",T298,"-",PAA[[#This Row],[Objeto de la contratación]])</f>
        <v>20260230-TH-8173-4--Prestar servicios profesionales apoyando a la gestión, seguimiento y control administrativo, financiero y contractual de las actividades necesarias para garantizar los insumos y suministros, para la operación durante las emergencias, eventos y capacitaciones a cargo de la Subdirección Logística - SBLG.</v>
      </c>
    </row>
    <row r="299" spans="2:35" ht="84" x14ac:dyDescent="0.35">
      <c r="B299" s="23">
        <v>20260231</v>
      </c>
      <c r="C299" s="99" t="s">
        <v>789</v>
      </c>
      <c r="D299" s="23" t="s">
        <v>105</v>
      </c>
      <c r="E299" s="23" t="s">
        <v>363</v>
      </c>
      <c r="F299" s="162" t="s">
        <v>145</v>
      </c>
      <c r="G299" s="163" t="s">
        <v>373</v>
      </c>
      <c r="H299" s="164">
        <v>6</v>
      </c>
      <c r="I299" s="164">
        <v>0</v>
      </c>
      <c r="J299" s="125">
        <v>21600000</v>
      </c>
      <c r="K299" s="88" t="s">
        <v>398</v>
      </c>
      <c r="L299" s="162" t="s">
        <v>157</v>
      </c>
      <c r="M299" s="165" t="s">
        <v>483</v>
      </c>
      <c r="N299" s="23" t="s">
        <v>198</v>
      </c>
      <c r="O299" s="147" t="s">
        <v>890</v>
      </c>
      <c r="P299" s="162" t="s">
        <v>348</v>
      </c>
      <c r="Q299" s="53">
        <v>80111600</v>
      </c>
      <c r="R299" s="165" t="s">
        <v>213</v>
      </c>
      <c r="S299" s="165" t="str">
        <f>MID(PAA[[#This Row],[Meta Proyecto de Inversión]],1,4)</f>
        <v>8173</v>
      </c>
      <c r="T299" s="165" t="str">
        <f>MID(PAA[[#This Row],[Meta Proyecto de Inversión]],6,2)</f>
        <v>4-</v>
      </c>
      <c r="U299" s="166" t="str">
        <f>IFERROR(VLOOKUP(N299,TD!$B$50:$F$54,2,0)," ")</f>
        <v>O230117</v>
      </c>
      <c r="V299" s="166" t="str">
        <f>IFERROR(VLOOKUP(N299,TD!$B$50:$F$54,3,0)," ")</f>
        <v>4503</v>
      </c>
      <c r="W299" s="166">
        <f>IFERROR(VLOOKUP(N299,TD!$B$50:$F$54,4,0)," ")</f>
        <v>20240255</v>
      </c>
      <c r="X299" s="165" t="s">
        <v>180</v>
      </c>
      <c r="Y299" s="166" t="str">
        <f>IFERROR(VLOOKUP(X299,TD!$J$51:$K$64,2,0)," ")</f>
        <v>Servicio de apoyo   logístico  en eventos operativos y/o emergencias.</v>
      </c>
      <c r="Z299" s="167" t="str">
        <f>CONCATENATE(X299,"-",Y299)</f>
        <v>12-Servicio de apoyo   logístico  en eventos operativos y/o emergencias.</v>
      </c>
      <c r="AA299" s="165" t="s">
        <v>221</v>
      </c>
      <c r="AB299" s="166" t="str">
        <f>IFERROR(VLOOKUP(AA299,TD!$N$51:$O$66,2,0)," ")</f>
        <v>Servicio de atención a emergencias y desastres</v>
      </c>
      <c r="AC299" s="167" t="str">
        <f>CONCATENATE(AA299,"_",AB299)</f>
        <v>004_Servicio de atención a emergencias y desastres</v>
      </c>
      <c r="AD299" s="167" t="str">
        <f>CONCATENATE(Z299," ",AC299)</f>
        <v>12-Servicio de apoyo   logístico  en eventos operativos y/o emergencias. 004_Servicio de atención a emergencias y desastres</v>
      </c>
      <c r="AE299" s="166" t="str">
        <f>CONCATENATE(U299,V299,W299,X299,AA299)</f>
        <v>O23011745032024025512004</v>
      </c>
      <c r="AF299" s="166" t="str">
        <f>IFERROR(VLOOKUP(AD299,TD!$J$66:$K$89,2,0)," ")</f>
        <v>PM/0131/0112/45030040255</v>
      </c>
      <c r="AG299" s="117" t="s">
        <v>385</v>
      </c>
      <c r="AH299" s="165" t="s">
        <v>193</v>
      </c>
      <c r="AI299" s="168" t="str">
        <f>CONCATENATE(PAA[[#This Row],[Id Interno]],"-",PAA[[#This Row],[tipo de Contrato (TH talento humano - B/S bienes y/o servicios)]],"-",S299,"-",T299,"-",PAA[[#This Row],[Objeto de la contratación]])</f>
        <v>20260231-TH-8173-4--Prestar servicios de apoyo a la gestión para el seguimiento y control de los suministros y consumibles  necesarios para la oportuna disponibilidad en la atención de emergencias -SBLG</v>
      </c>
    </row>
    <row r="300" spans="2:35" ht="84" x14ac:dyDescent="0.35">
      <c r="B300" s="23">
        <v>20260232</v>
      </c>
      <c r="C300" s="99" t="s">
        <v>790</v>
      </c>
      <c r="D300" s="23" t="s">
        <v>105</v>
      </c>
      <c r="E300" s="23" t="s">
        <v>363</v>
      </c>
      <c r="F300" s="162" t="s">
        <v>144</v>
      </c>
      <c r="G300" s="163" t="s">
        <v>373</v>
      </c>
      <c r="H300" s="164">
        <v>6</v>
      </c>
      <c r="I300" s="164">
        <v>0</v>
      </c>
      <c r="J300" s="125">
        <v>33000000</v>
      </c>
      <c r="K300" s="88" t="s">
        <v>398</v>
      </c>
      <c r="L300" s="162" t="s">
        <v>157</v>
      </c>
      <c r="M300" s="165" t="s">
        <v>483</v>
      </c>
      <c r="N300" s="23" t="s">
        <v>198</v>
      </c>
      <c r="O300" s="147" t="s">
        <v>890</v>
      </c>
      <c r="P300" s="162" t="s">
        <v>348</v>
      </c>
      <c r="Q300" s="53">
        <v>80111600</v>
      </c>
      <c r="R300" s="165" t="s">
        <v>213</v>
      </c>
      <c r="S300" s="165" t="str">
        <f>MID(PAA[[#This Row],[Meta Proyecto de Inversión]],1,4)</f>
        <v>8173</v>
      </c>
      <c r="T300" s="165" t="str">
        <f>MID(PAA[[#This Row],[Meta Proyecto de Inversión]],6,2)</f>
        <v>4-</v>
      </c>
      <c r="U300" s="166" t="str">
        <f>IFERROR(VLOOKUP(N300,TD!$B$50:$F$54,2,0)," ")</f>
        <v>O230117</v>
      </c>
      <c r="V300" s="166" t="str">
        <f>IFERROR(VLOOKUP(N300,TD!$B$50:$F$54,3,0)," ")</f>
        <v>4503</v>
      </c>
      <c r="W300" s="166">
        <f>IFERROR(VLOOKUP(N300,TD!$B$50:$F$54,4,0)," ")</f>
        <v>20240255</v>
      </c>
      <c r="X300" s="165" t="s">
        <v>180</v>
      </c>
      <c r="Y300" s="166" t="str">
        <f>IFERROR(VLOOKUP(X300,TD!$J$51:$K$64,2,0)," ")</f>
        <v>Servicio de apoyo   logístico  en eventos operativos y/o emergencias.</v>
      </c>
      <c r="Z300" s="167" t="str">
        <f>CONCATENATE(X300,"-",Y300)</f>
        <v>12-Servicio de apoyo   logístico  en eventos operativos y/o emergencias.</v>
      </c>
      <c r="AA300" s="165" t="s">
        <v>221</v>
      </c>
      <c r="AB300" s="166" t="str">
        <f>IFERROR(VLOOKUP(AA300,TD!$N$51:$O$66,2,0)," ")</f>
        <v>Servicio de atención a emergencias y desastres</v>
      </c>
      <c r="AC300" s="167" t="str">
        <f>CONCATENATE(AA300,"_",AB300)</f>
        <v>004_Servicio de atención a emergencias y desastres</v>
      </c>
      <c r="AD300" s="167" t="str">
        <f>CONCATENATE(Z300," ",AC300)</f>
        <v>12-Servicio de apoyo   logístico  en eventos operativos y/o emergencias. 004_Servicio de atención a emergencias y desastres</v>
      </c>
      <c r="AE300" s="166" t="str">
        <f>CONCATENATE(U300,V300,W300,X300,AA300)</f>
        <v>O23011745032024025512004</v>
      </c>
      <c r="AF300" s="166" t="str">
        <f>IFERROR(VLOOKUP(AD300,TD!$J$66:$K$89,2,0)," ")</f>
        <v>PM/0131/0112/45030040255</v>
      </c>
      <c r="AG300" s="117" t="s">
        <v>385</v>
      </c>
      <c r="AH300" s="165" t="s">
        <v>193</v>
      </c>
      <c r="AI300" s="168" t="str">
        <f>CONCATENATE(PAA[[#This Row],[Id Interno]],"-",PAA[[#This Row],[tipo de Contrato (TH talento humano - B/S bienes y/o servicios)]],"-",S300,"-",T300,"-",PAA[[#This Row],[Objeto de la contratación]])</f>
        <v>20260232-TH-8173-4--Prestar servicios profesionales para el seguimiento y control en la cadena de suministros e insumos para la atención de emergencias garantizando la entrega oportuna de los bienes y servicios de la Subdirección Logística. SBLG</v>
      </c>
    </row>
    <row r="301" spans="2:35" ht="84" x14ac:dyDescent="0.35">
      <c r="B301" s="23">
        <v>20260233</v>
      </c>
      <c r="C301" s="99" t="s">
        <v>791</v>
      </c>
      <c r="D301" s="23" t="s">
        <v>105</v>
      </c>
      <c r="E301" s="23" t="s">
        <v>363</v>
      </c>
      <c r="F301" s="162" t="s">
        <v>144</v>
      </c>
      <c r="G301" s="163" t="s">
        <v>373</v>
      </c>
      <c r="H301" s="164">
        <v>8</v>
      </c>
      <c r="I301" s="164">
        <v>0</v>
      </c>
      <c r="J301" s="125">
        <v>52000000</v>
      </c>
      <c r="K301" s="88" t="s">
        <v>398</v>
      </c>
      <c r="L301" s="162" t="s">
        <v>157</v>
      </c>
      <c r="M301" s="165" t="s">
        <v>483</v>
      </c>
      <c r="N301" s="23" t="s">
        <v>198</v>
      </c>
      <c r="O301" s="147" t="s">
        <v>890</v>
      </c>
      <c r="P301" s="162" t="s">
        <v>348</v>
      </c>
      <c r="Q301" s="53">
        <v>80111600</v>
      </c>
      <c r="R301" s="165" t="s">
        <v>213</v>
      </c>
      <c r="S301" s="165" t="str">
        <f>MID(PAA[[#This Row],[Meta Proyecto de Inversión]],1,4)</f>
        <v>8173</v>
      </c>
      <c r="T301" s="165" t="str">
        <f>MID(PAA[[#This Row],[Meta Proyecto de Inversión]],6,2)</f>
        <v>4-</v>
      </c>
      <c r="U301" s="166" t="str">
        <f>IFERROR(VLOOKUP(N301,TD!$B$50:$F$54,2,0)," ")</f>
        <v>O230117</v>
      </c>
      <c r="V301" s="166" t="str">
        <f>IFERROR(VLOOKUP(N301,TD!$B$50:$F$54,3,0)," ")</f>
        <v>4503</v>
      </c>
      <c r="W301" s="166">
        <f>IFERROR(VLOOKUP(N301,TD!$B$50:$F$54,4,0)," ")</f>
        <v>20240255</v>
      </c>
      <c r="X301" s="165" t="s">
        <v>180</v>
      </c>
      <c r="Y301" s="166" t="str">
        <f>IFERROR(VLOOKUP(X301,TD!$J$51:$K$64,2,0)," ")</f>
        <v>Servicio de apoyo   logístico  en eventos operativos y/o emergencias.</v>
      </c>
      <c r="Z301" s="167" t="str">
        <f>CONCATENATE(X301,"-",Y301)</f>
        <v>12-Servicio de apoyo   logístico  en eventos operativos y/o emergencias.</v>
      </c>
      <c r="AA301" s="165" t="s">
        <v>221</v>
      </c>
      <c r="AB301" s="166" t="str">
        <f>IFERROR(VLOOKUP(AA301,TD!$N$51:$O$66,2,0)," ")</f>
        <v>Servicio de atención a emergencias y desastres</v>
      </c>
      <c r="AC301" s="167" t="str">
        <f>CONCATENATE(AA301,"_",AB301)</f>
        <v>004_Servicio de atención a emergencias y desastres</v>
      </c>
      <c r="AD301" s="167" t="str">
        <f>CONCATENATE(Z301," ",AC301)</f>
        <v>12-Servicio de apoyo   logístico  en eventos operativos y/o emergencias. 004_Servicio de atención a emergencias y desastres</v>
      </c>
      <c r="AE301" s="166" t="str">
        <f>CONCATENATE(U301,V301,W301,X301,AA301)</f>
        <v>O23011745032024025512004</v>
      </c>
      <c r="AF301" s="166" t="str">
        <f>IFERROR(VLOOKUP(AD301,TD!$J$66:$K$89,2,0)," ")</f>
        <v>PM/0131/0112/45030040255</v>
      </c>
      <c r="AG301" s="117" t="s">
        <v>385</v>
      </c>
      <c r="AH301" s="165" t="s">
        <v>193</v>
      </c>
      <c r="AI301" s="168" t="str">
        <f>CONCATENATE(PAA[[#This Row],[Id Interno]],"-",PAA[[#This Row],[tipo de Contrato (TH talento humano - B/S bienes y/o servicios)]],"-",S301,"-",T301,"-",PAA[[#This Row],[Objeto de la contratación]])</f>
        <v>20260233-TH-8173-4--Prestar servicios profesionales para el seguimiento administrativo, financiero y de control en la cadena de suministros e insumos en la atención de emergencias garantizando la entrega de los bienes y servicios de la Subdirección Logística. SBLG</v>
      </c>
    </row>
    <row r="302" spans="2:35" ht="84" x14ac:dyDescent="0.35">
      <c r="B302" s="23">
        <v>20260234</v>
      </c>
      <c r="C302" s="99" t="s">
        <v>627</v>
      </c>
      <c r="D302" s="23" t="s">
        <v>105</v>
      </c>
      <c r="E302" s="23" t="s">
        <v>363</v>
      </c>
      <c r="F302" s="162" t="s">
        <v>144</v>
      </c>
      <c r="G302" s="163" t="s">
        <v>373</v>
      </c>
      <c r="H302" s="164">
        <v>10</v>
      </c>
      <c r="I302" s="164">
        <v>0</v>
      </c>
      <c r="J302" s="125">
        <v>90000000</v>
      </c>
      <c r="K302" s="88" t="s">
        <v>398</v>
      </c>
      <c r="L302" s="162" t="s">
        <v>157</v>
      </c>
      <c r="M302" s="165" t="s">
        <v>483</v>
      </c>
      <c r="N302" s="23" t="s">
        <v>198</v>
      </c>
      <c r="O302" s="147" t="s">
        <v>890</v>
      </c>
      <c r="P302" s="162" t="s">
        <v>348</v>
      </c>
      <c r="Q302" s="53">
        <v>80111600</v>
      </c>
      <c r="R302" s="165" t="s">
        <v>213</v>
      </c>
      <c r="S302" s="165" t="str">
        <f>MID(PAA[[#This Row],[Meta Proyecto de Inversión]],1,4)</f>
        <v>8173</v>
      </c>
      <c r="T302" s="165" t="str">
        <f>MID(PAA[[#This Row],[Meta Proyecto de Inversión]],6,2)</f>
        <v>4-</v>
      </c>
      <c r="U302" s="166" t="str">
        <f>IFERROR(VLOOKUP(N302,TD!$B$50:$F$54,2,0)," ")</f>
        <v>O230117</v>
      </c>
      <c r="V302" s="166" t="str">
        <f>IFERROR(VLOOKUP(N302,TD!$B$50:$F$54,3,0)," ")</f>
        <v>4503</v>
      </c>
      <c r="W302" s="166">
        <f>IFERROR(VLOOKUP(N302,TD!$B$50:$F$54,4,0)," ")</f>
        <v>20240255</v>
      </c>
      <c r="X302" s="165" t="s">
        <v>176</v>
      </c>
      <c r="Y302" s="166" t="str">
        <f>IFERROR(VLOOKUP(X302,TD!$J$51:$K$64,2,0)," ")</f>
        <v>Servicio de mantenimiento, dotación (HEA´s y equipo menor) y adquisición de vehiculos   especializados para la atención de emergencias.</v>
      </c>
      <c r="Z302" s="167" t="str">
        <f>CONCATENATE(X302,"-",Y302)</f>
        <v>09-Servicio de mantenimiento, dotación (HEA´s y equipo menor) y adquisición de vehiculos   especializados para la atención de emergencias.</v>
      </c>
      <c r="AA302" s="165" t="s">
        <v>221</v>
      </c>
      <c r="AB302" s="166" t="str">
        <f>IFERROR(VLOOKUP(AA302,TD!$N$51:$O$66,2,0)," ")</f>
        <v>Servicio de atención a emergencias y desastres</v>
      </c>
      <c r="AC302" s="167" t="str">
        <f>CONCATENATE(AA302,"_",AB302)</f>
        <v>004_Servicio de atención a emergencias y desastres</v>
      </c>
      <c r="AD302" s="167" t="str">
        <f>CONCATENATE(Z302," ",AC302)</f>
        <v>09-Servicio de mantenimiento, dotación (HEA´s y equipo menor) y adquisición de vehiculos   especializados para la atención de emergencias. 004_Servicio de atención a emergencias y desastres</v>
      </c>
      <c r="AE302" s="166" t="str">
        <f>CONCATENATE(U302,V302,W302,X302,AA302)</f>
        <v>O23011745032024025509004</v>
      </c>
      <c r="AF302" s="166" t="str">
        <f>IFERROR(VLOOKUP(AD302,TD!$J$66:$K$89,2,0)," ")</f>
        <v>PM/0131/0109/45030040255</v>
      </c>
      <c r="AG302" s="117" t="s">
        <v>385</v>
      </c>
      <c r="AH302" s="165" t="s">
        <v>193</v>
      </c>
      <c r="AI302" s="168" t="str">
        <f>CONCATENATE(PAA[[#This Row],[Id Interno]],"-",PAA[[#This Row],[tipo de Contrato (TH talento humano - B/S bienes y/o servicios)]],"-",S302,"-",T302,"-",PAA[[#This Row],[Objeto de la contratación]])</f>
        <v>20260234-TH-8173-4--Prestación de servicios profesionales para la gestión, seguimiento y control administrativo, técnico y operativo del equipo menor a cargo de la Subdirección Logística. SBLG.</v>
      </c>
    </row>
    <row r="303" spans="2:35" ht="84" x14ac:dyDescent="0.35">
      <c r="B303" s="23">
        <v>20260235</v>
      </c>
      <c r="C303" s="99" t="s">
        <v>792</v>
      </c>
      <c r="D303" s="23" t="s">
        <v>105</v>
      </c>
      <c r="E303" s="23" t="s">
        <v>363</v>
      </c>
      <c r="F303" s="162" t="s">
        <v>145</v>
      </c>
      <c r="G303" s="163" t="s">
        <v>373</v>
      </c>
      <c r="H303" s="164">
        <v>10</v>
      </c>
      <c r="I303" s="164">
        <v>0</v>
      </c>
      <c r="J303" s="125">
        <v>32400000</v>
      </c>
      <c r="K303" s="88" t="s">
        <v>398</v>
      </c>
      <c r="L303" s="162" t="s">
        <v>157</v>
      </c>
      <c r="M303" s="165" t="s">
        <v>483</v>
      </c>
      <c r="N303" s="23" t="s">
        <v>198</v>
      </c>
      <c r="O303" s="147" t="s">
        <v>890</v>
      </c>
      <c r="P303" s="162" t="s">
        <v>348</v>
      </c>
      <c r="Q303" s="53">
        <v>80111600</v>
      </c>
      <c r="R303" s="165" t="s">
        <v>213</v>
      </c>
      <c r="S303" s="165" t="str">
        <f>MID(PAA[[#This Row],[Meta Proyecto de Inversión]],1,4)</f>
        <v>8173</v>
      </c>
      <c r="T303" s="165" t="str">
        <f>MID(PAA[[#This Row],[Meta Proyecto de Inversión]],6,2)</f>
        <v>4-</v>
      </c>
      <c r="U303" s="166" t="str">
        <f>IFERROR(VLOOKUP(N303,TD!$B$50:$F$54,2,0)," ")</f>
        <v>O230117</v>
      </c>
      <c r="V303" s="166" t="str">
        <f>IFERROR(VLOOKUP(N303,TD!$B$50:$F$54,3,0)," ")</f>
        <v>4503</v>
      </c>
      <c r="W303" s="166">
        <f>IFERROR(VLOOKUP(N303,TD!$B$50:$F$54,4,0)," ")</f>
        <v>20240255</v>
      </c>
      <c r="X303" s="165" t="s">
        <v>176</v>
      </c>
      <c r="Y303" s="166" t="str">
        <f>IFERROR(VLOOKUP(X303,TD!$J$51:$K$64,2,0)," ")</f>
        <v>Servicio de mantenimiento, dotación (HEA´s y equipo menor) y adquisición de vehiculos   especializados para la atención de emergencias.</v>
      </c>
      <c r="Z303" s="167" t="str">
        <f>CONCATENATE(X303,"-",Y303)</f>
        <v>09-Servicio de mantenimiento, dotación (HEA´s y equipo menor) y adquisición de vehiculos   especializados para la atención de emergencias.</v>
      </c>
      <c r="AA303" s="165" t="s">
        <v>221</v>
      </c>
      <c r="AB303" s="166" t="str">
        <f>IFERROR(VLOOKUP(AA303,TD!$N$51:$O$66,2,0)," ")</f>
        <v>Servicio de atención a emergencias y desastres</v>
      </c>
      <c r="AC303" s="167" t="str">
        <f>CONCATENATE(AA303,"_",AB303)</f>
        <v>004_Servicio de atención a emergencias y desastres</v>
      </c>
      <c r="AD303" s="167" t="str">
        <f>CONCATENATE(Z303," ",AC303)</f>
        <v>09-Servicio de mantenimiento, dotación (HEA´s y equipo menor) y adquisición de vehiculos   especializados para la atención de emergencias. 004_Servicio de atención a emergencias y desastres</v>
      </c>
      <c r="AE303" s="166" t="str">
        <f>CONCATENATE(U303,V303,W303,X303,AA303)</f>
        <v>O23011745032024025509004</v>
      </c>
      <c r="AF303" s="166" t="str">
        <f>IFERROR(VLOOKUP(AD303,TD!$J$66:$K$89,2,0)," ")</f>
        <v>PM/0131/0109/45030040255</v>
      </c>
      <c r="AG303" s="117" t="s">
        <v>385</v>
      </c>
      <c r="AH303" s="165" t="s">
        <v>193</v>
      </c>
      <c r="AI303" s="168" t="str">
        <f>CONCATENATE(PAA[[#This Row],[Id Interno]],"-",PAA[[#This Row],[tipo de Contrato (TH talento humano - B/S bienes y/o servicios)]],"-",S303,"-",T303,"-",PAA[[#This Row],[Objeto de la contratación]])</f>
        <v>20260235-TH-8173-4--Prestar servicio de apoyo a la gestión para asistir a la Subdirección Logística en el seguimiento técnico y administrativo de los mantenimientos minimos requeridos en la Subdirección Logística - SBLG</v>
      </c>
    </row>
    <row r="304" spans="2:35" ht="84" x14ac:dyDescent="0.35">
      <c r="B304" s="23">
        <v>20260236</v>
      </c>
      <c r="C304" s="99" t="s">
        <v>792</v>
      </c>
      <c r="D304" s="23" t="s">
        <v>105</v>
      </c>
      <c r="E304" s="23" t="s">
        <v>363</v>
      </c>
      <c r="F304" s="162" t="s">
        <v>145</v>
      </c>
      <c r="G304" s="163" t="s">
        <v>373</v>
      </c>
      <c r="H304" s="164">
        <v>9</v>
      </c>
      <c r="I304" s="164">
        <v>0</v>
      </c>
      <c r="J304" s="125">
        <v>28800000</v>
      </c>
      <c r="K304" s="88" t="s">
        <v>398</v>
      </c>
      <c r="L304" s="162" t="s">
        <v>157</v>
      </c>
      <c r="M304" s="165" t="s">
        <v>483</v>
      </c>
      <c r="N304" s="23" t="s">
        <v>198</v>
      </c>
      <c r="O304" s="147" t="s">
        <v>890</v>
      </c>
      <c r="P304" s="162" t="s">
        <v>348</v>
      </c>
      <c r="Q304" s="53">
        <v>80111600</v>
      </c>
      <c r="R304" s="165" t="s">
        <v>213</v>
      </c>
      <c r="S304" s="165" t="str">
        <f>MID(PAA[[#This Row],[Meta Proyecto de Inversión]],1,4)</f>
        <v>8173</v>
      </c>
      <c r="T304" s="165" t="str">
        <f>MID(PAA[[#This Row],[Meta Proyecto de Inversión]],6,2)</f>
        <v>4-</v>
      </c>
      <c r="U304" s="166" t="str">
        <f>IFERROR(VLOOKUP(N304,TD!$B$50:$F$54,2,0)," ")</f>
        <v>O230117</v>
      </c>
      <c r="V304" s="166" t="str">
        <f>IFERROR(VLOOKUP(N304,TD!$B$50:$F$54,3,0)," ")</f>
        <v>4503</v>
      </c>
      <c r="W304" s="166">
        <f>IFERROR(VLOOKUP(N304,TD!$B$50:$F$54,4,0)," ")</f>
        <v>20240255</v>
      </c>
      <c r="X304" s="165" t="s">
        <v>176</v>
      </c>
      <c r="Y304" s="166" t="str">
        <f>IFERROR(VLOOKUP(X304,TD!$J$51:$K$64,2,0)," ")</f>
        <v>Servicio de mantenimiento, dotación (HEA´s y equipo menor) y adquisición de vehiculos   especializados para la atención de emergencias.</v>
      </c>
      <c r="Z304" s="167" t="str">
        <f>CONCATENATE(X304,"-",Y304)</f>
        <v>09-Servicio de mantenimiento, dotación (HEA´s y equipo menor) y adquisición de vehiculos   especializados para la atención de emergencias.</v>
      </c>
      <c r="AA304" s="165" t="s">
        <v>221</v>
      </c>
      <c r="AB304" s="166" t="str">
        <f>IFERROR(VLOOKUP(AA304,TD!$N$51:$O$66,2,0)," ")</f>
        <v>Servicio de atención a emergencias y desastres</v>
      </c>
      <c r="AC304" s="167" t="str">
        <f>CONCATENATE(AA304,"_",AB304)</f>
        <v>004_Servicio de atención a emergencias y desastres</v>
      </c>
      <c r="AD304" s="167" t="str">
        <f>CONCATENATE(Z304," ",AC304)</f>
        <v>09-Servicio de mantenimiento, dotación (HEA´s y equipo menor) y adquisición de vehiculos   especializados para la atención de emergencias. 004_Servicio de atención a emergencias y desastres</v>
      </c>
      <c r="AE304" s="166" t="str">
        <f>CONCATENATE(U304,V304,W304,X304,AA304)</f>
        <v>O23011745032024025509004</v>
      </c>
      <c r="AF304" s="166" t="str">
        <f>IFERROR(VLOOKUP(AD304,TD!$J$66:$K$89,2,0)," ")</f>
        <v>PM/0131/0109/45030040255</v>
      </c>
      <c r="AG304" s="117" t="s">
        <v>385</v>
      </c>
      <c r="AH304" s="165" t="s">
        <v>193</v>
      </c>
      <c r="AI304" s="168" t="str">
        <f>CONCATENATE(PAA[[#This Row],[Id Interno]],"-",PAA[[#This Row],[tipo de Contrato (TH talento humano - B/S bienes y/o servicios)]],"-",S304,"-",T304,"-",PAA[[#This Row],[Objeto de la contratación]])</f>
        <v>20260236-TH-8173-4--Prestar servicio de apoyo a la gestión para asistir a la Subdirección Logística en el seguimiento técnico y administrativo de los mantenimientos minimos requeridos en la Subdirección Logística - SBLG</v>
      </c>
    </row>
    <row r="305" spans="2:35" ht="56" x14ac:dyDescent="0.35">
      <c r="B305" s="23">
        <v>20260237</v>
      </c>
      <c r="C305" s="99" t="s">
        <v>506</v>
      </c>
      <c r="D305" s="23" t="s">
        <v>105</v>
      </c>
      <c r="E305" s="23" t="s">
        <v>363</v>
      </c>
      <c r="F305" s="162" t="s">
        <v>144</v>
      </c>
      <c r="G305" s="163" t="s">
        <v>373</v>
      </c>
      <c r="H305" s="164">
        <v>6</v>
      </c>
      <c r="I305" s="164">
        <v>0</v>
      </c>
      <c r="J305" s="125">
        <v>42000000</v>
      </c>
      <c r="K305" s="88" t="s">
        <v>398</v>
      </c>
      <c r="L305" s="162" t="s">
        <v>157</v>
      </c>
      <c r="M305" s="165" t="s">
        <v>483</v>
      </c>
      <c r="N305" s="23" t="s">
        <v>198</v>
      </c>
      <c r="O305" s="147" t="s">
        <v>890</v>
      </c>
      <c r="P305" s="162" t="s">
        <v>348</v>
      </c>
      <c r="Q305" s="53">
        <v>80111600</v>
      </c>
      <c r="R305" s="165" t="s">
        <v>213</v>
      </c>
      <c r="S305" s="165" t="str">
        <f>MID(PAA[[#This Row],[Meta Proyecto de Inversión]],1,4)</f>
        <v>8173</v>
      </c>
      <c r="T305" s="165" t="str">
        <f>MID(PAA[[#This Row],[Meta Proyecto de Inversión]],6,2)</f>
        <v>4-</v>
      </c>
      <c r="U305" s="166" t="str">
        <f>IFERROR(VLOOKUP(N305,TD!$B$50:$F$54,2,0)," ")</f>
        <v>O230117</v>
      </c>
      <c r="V305" s="166" t="str">
        <f>IFERROR(VLOOKUP(N305,TD!$B$50:$F$54,3,0)," ")</f>
        <v>4503</v>
      </c>
      <c r="W305" s="166">
        <f>IFERROR(VLOOKUP(N305,TD!$B$50:$F$54,4,0)," ")</f>
        <v>20240255</v>
      </c>
      <c r="X305" s="165" t="s">
        <v>176</v>
      </c>
      <c r="Y305" s="166" t="str">
        <f>IFERROR(VLOOKUP(X305,TD!$J$51:$K$64,2,0)," ")</f>
        <v>Servicio de mantenimiento, dotación (HEA´s y equipo menor) y adquisición de vehiculos   especializados para la atención de emergencias.</v>
      </c>
      <c r="Z305" s="167" t="str">
        <f>CONCATENATE(X305,"-",Y305)</f>
        <v>09-Servicio de mantenimiento, dotación (HEA´s y equipo menor) y adquisición de vehiculos   especializados para la atención de emergencias.</v>
      </c>
      <c r="AA305" s="165" t="s">
        <v>221</v>
      </c>
      <c r="AB305" s="166" t="str">
        <f>IFERROR(VLOOKUP(AA305,TD!$N$51:$O$66,2,0)," ")</f>
        <v>Servicio de atención a emergencias y desastres</v>
      </c>
      <c r="AC305" s="167" t="str">
        <f>CONCATENATE(AA305,"_",AB305)</f>
        <v>004_Servicio de atención a emergencias y desastres</v>
      </c>
      <c r="AD305" s="167" t="str">
        <f>CONCATENATE(Z305," ",AC305)</f>
        <v>09-Servicio de mantenimiento, dotación (HEA´s y equipo menor) y adquisición de vehiculos   especializados para la atención de emergencias. 004_Servicio de atención a emergencias y desastres</v>
      </c>
      <c r="AE305" s="166" t="str">
        <f>CONCATENATE(U305,V305,W305,X305,AA305)</f>
        <v>O23011745032024025509004</v>
      </c>
      <c r="AF305" s="166" t="str">
        <f>IFERROR(VLOOKUP(AD305,TD!$J$66:$K$89,2,0)," ")</f>
        <v>PM/0131/0109/45030040255</v>
      </c>
      <c r="AG305" s="117" t="s">
        <v>385</v>
      </c>
      <c r="AH305" s="165" t="s">
        <v>193</v>
      </c>
      <c r="AI305" s="168" t="str">
        <f>CONCATENATE(PAA[[#This Row],[Id Interno]],"-",PAA[[#This Row],[tipo de Contrato (TH talento humano - B/S bienes y/o servicios)]],"-",S305,"-",T305,"-",PAA[[#This Row],[Objeto de la contratación]])</f>
        <v>20260237-TH-8173-4--Prestación de servicios profesionales para realizar el seguimiento y monitoreo a los diferentes procesos y procedimientos del equipo menor a cargo de la Subdirección Logística - SBLG</v>
      </c>
    </row>
    <row r="306" spans="2:35" ht="84" customHeight="1" x14ac:dyDescent="0.35">
      <c r="B306" s="23">
        <v>20260238</v>
      </c>
      <c r="C306" s="99" t="s">
        <v>793</v>
      </c>
      <c r="D306" s="23" t="s">
        <v>105</v>
      </c>
      <c r="E306" s="23" t="s">
        <v>363</v>
      </c>
      <c r="F306" s="162" t="s">
        <v>145</v>
      </c>
      <c r="G306" s="163" t="s">
        <v>373</v>
      </c>
      <c r="H306" s="164">
        <v>9</v>
      </c>
      <c r="I306" s="164">
        <v>0</v>
      </c>
      <c r="J306" s="125">
        <v>28800000</v>
      </c>
      <c r="K306" s="88" t="s">
        <v>398</v>
      </c>
      <c r="L306" s="162" t="s">
        <v>157</v>
      </c>
      <c r="M306" s="165" t="s">
        <v>483</v>
      </c>
      <c r="N306" s="23" t="s">
        <v>198</v>
      </c>
      <c r="O306" s="147" t="s">
        <v>890</v>
      </c>
      <c r="P306" s="162" t="s">
        <v>348</v>
      </c>
      <c r="Q306" s="53">
        <v>80111600</v>
      </c>
      <c r="R306" s="165" t="s">
        <v>213</v>
      </c>
      <c r="S306" s="165" t="str">
        <f>MID(PAA[[#This Row],[Meta Proyecto de Inversión]],1,4)</f>
        <v>8173</v>
      </c>
      <c r="T306" s="165" t="str">
        <f>MID(PAA[[#This Row],[Meta Proyecto de Inversión]],6,2)</f>
        <v>4-</v>
      </c>
      <c r="U306" s="166" t="str">
        <f>IFERROR(VLOOKUP(N306,TD!$B$50:$F$54,2,0)," ")</f>
        <v>O230117</v>
      </c>
      <c r="V306" s="166" t="str">
        <f>IFERROR(VLOOKUP(N306,TD!$B$50:$F$54,3,0)," ")</f>
        <v>4503</v>
      </c>
      <c r="W306" s="166">
        <f>IFERROR(VLOOKUP(N306,TD!$B$50:$F$54,4,0)," ")</f>
        <v>20240255</v>
      </c>
      <c r="X306" s="165" t="s">
        <v>176</v>
      </c>
      <c r="Y306" s="166" t="str">
        <f>IFERROR(VLOOKUP(X306,TD!$J$51:$K$64,2,0)," ")</f>
        <v>Servicio de mantenimiento, dotación (HEA´s y equipo menor) y adquisición de vehiculos   especializados para la atención de emergencias.</v>
      </c>
      <c r="Z306" s="167" t="str">
        <f>CONCATENATE(X306,"-",Y306)</f>
        <v>09-Servicio de mantenimiento, dotación (HEA´s y equipo menor) y adquisición de vehiculos   especializados para la atención de emergencias.</v>
      </c>
      <c r="AA306" s="165" t="s">
        <v>221</v>
      </c>
      <c r="AB306" s="166" t="str">
        <f>IFERROR(VLOOKUP(AA306,TD!$N$51:$O$66,2,0)," ")</f>
        <v>Servicio de atención a emergencias y desastres</v>
      </c>
      <c r="AC306" s="167" t="str">
        <f>CONCATENATE(AA306,"_",AB306)</f>
        <v>004_Servicio de atención a emergencias y desastres</v>
      </c>
      <c r="AD306" s="167" t="str">
        <f>CONCATENATE(Z306," ",AC306)</f>
        <v>09-Servicio de mantenimiento, dotación (HEA´s y equipo menor) y adquisición de vehiculos   especializados para la atención de emergencias. 004_Servicio de atención a emergencias y desastres</v>
      </c>
      <c r="AE306" s="166" t="str">
        <f>CONCATENATE(U306,V306,W306,X306,AA306)</f>
        <v>O23011745032024025509004</v>
      </c>
      <c r="AF306" s="166" t="str">
        <f>IFERROR(VLOOKUP(AD306,TD!$J$66:$K$89,2,0)," ")</f>
        <v>PM/0131/0109/45030040255</v>
      </c>
      <c r="AG306" s="117" t="s">
        <v>385</v>
      </c>
      <c r="AH306" s="165" t="s">
        <v>193</v>
      </c>
      <c r="AI306" s="168" t="str">
        <f>CONCATENATE(PAA[[#This Row],[Id Interno]],"-",PAA[[#This Row],[tipo de Contrato (TH talento humano - B/S bienes y/o servicios)]],"-",S306,"-",T306,"-",PAA[[#This Row],[Objeto de la contratación]])</f>
        <v>20260238-TH-8173-4--Prestar servicios de apoyo a la gestión en actividades administrativas y documentales en el procedimiento de equipo menor desarrollo de las estrategías de la Subdirección Logística - SBLG - SBLG</v>
      </c>
    </row>
    <row r="307" spans="2:35" ht="56" x14ac:dyDescent="0.35">
      <c r="B307" s="23">
        <v>20260239</v>
      </c>
      <c r="C307" s="99" t="s">
        <v>506</v>
      </c>
      <c r="D307" s="23" t="s">
        <v>105</v>
      </c>
      <c r="E307" s="23" t="s">
        <v>363</v>
      </c>
      <c r="F307" s="162" t="s">
        <v>144</v>
      </c>
      <c r="G307" s="163" t="s">
        <v>373</v>
      </c>
      <c r="H307" s="164">
        <v>9</v>
      </c>
      <c r="I307" s="164">
        <v>0</v>
      </c>
      <c r="J307" s="125">
        <v>44000000</v>
      </c>
      <c r="K307" s="88" t="s">
        <v>398</v>
      </c>
      <c r="L307" s="162" t="s">
        <v>157</v>
      </c>
      <c r="M307" s="165" t="s">
        <v>483</v>
      </c>
      <c r="N307" s="23" t="s">
        <v>198</v>
      </c>
      <c r="O307" s="147" t="s">
        <v>890</v>
      </c>
      <c r="P307" s="162" t="s">
        <v>348</v>
      </c>
      <c r="Q307" s="53">
        <v>80111600</v>
      </c>
      <c r="R307" s="165" t="s">
        <v>213</v>
      </c>
      <c r="S307" s="165" t="str">
        <f>MID(PAA[[#This Row],[Meta Proyecto de Inversión]],1,4)</f>
        <v>8173</v>
      </c>
      <c r="T307" s="165" t="str">
        <f>MID(PAA[[#This Row],[Meta Proyecto de Inversión]],6,2)</f>
        <v>4-</v>
      </c>
      <c r="U307" s="166" t="str">
        <f>IFERROR(VLOOKUP(N307,TD!$B$50:$F$54,2,0)," ")</f>
        <v>O230117</v>
      </c>
      <c r="V307" s="166" t="str">
        <f>IFERROR(VLOOKUP(N307,TD!$B$50:$F$54,3,0)," ")</f>
        <v>4503</v>
      </c>
      <c r="W307" s="166">
        <f>IFERROR(VLOOKUP(N307,TD!$B$50:$F$54,4,0)," ")</f>
        <v>20240255</v>
      </c>
      <c r="X307" s="165" t="s">
        <v>176</v>
      </c>
      <c r="Y307" s="166" t="str">
        <f>IFERROR(VLOOKUP(X307,TD!$J$51:$K$64,2,0)," ")</f>
        <v>Servicio de mantenimiento, dotación (HEA´s y equipo menor) y adquisición de vehiculos   especializados para la atención de emergencias.</v>
      </c>
      <c r="Z307" s="167" t="str">
        <f>CONCATENATE(X307,"-",Y307)</f>
        <v>09-Servicio de mantenimiento, dotación (HEA´s y equipo menor) y adquisición de vehiculos   especializados para la atención de emergencias.</v>
      </c>
      <c r="AA307" s="165" t="s">
        <v>221</v>
      </c>
      <c r="AB307" s="166" t="str">
        <f>IFERROR(VLOOKUP(AA307,TD!$N$51:$O$66,2,0)," ")</f>
        <v>Servicio de atención a emergencias y desastres</v>
      </c>
      <c r="AC307" s="167" t="str">
        <f>CONCATENATE(AA307,"_",AB307)</f>
        <v>004_Servicio de atención a emergencias y desastres</v>
      </c>
      <c r="AD307" s="167" t="str">
        <f>CONCATENATE(Z307," ",AC307)</f>
        <v>09-Servicio de mantenimiento, dotación (HEA´s y equipo menor) y adquisición de vehiculos   especializados para la atención de emergencias. 004_Servicio de atención a emergencias y desastres</v>
      </c>
      <c r="AE307" s="166" t="str">
        <f>CONCATENATE(U307,V307,W307,X307,AA307)</f>
        <v>O23011745032024025509004</v>
      </c>
      <c r="AF307" s="166" t="str">
        <f>IFERROR(VLOOKUP(AD307,TD!$J$66:$K$89,2,0)," ")</f>
        <v>PM/0131/0109/45030040255</v>
      </c>
      <c r="AG307" s="117" t="s">
        <v>385</v>
      </c>
      <c r="AH307" s="165" t="s">
        <v>193</v>
      </c>
      <c r="AI307" s="168" t="str">
        <f>CONCATENATE(PAA[[#This Row],[Id Interno]],"-",PAA[[#This Row],[tipo de Contrato (TH talento humano - B/S bienes y/o servicios)]],"-",S307,"-",T307,"-",PAA[[#This Row],[Objeto de la contratación]])</f>
        <v>20260239-TH-8173-4--Prestación de servicios profesionales para realizar el seguimiento y monitoreo a los diferentes procesos y procedimientos del equipo menor a cargo de la Subdirección Logística - SBLG</v>
      </c>
    </row>
    <row r="308" spans="2:35" ht="66" customHeight="1" x14ac:dyDescent="0.35">
      <c r="B308" s="23">
        <v>20260240</v>
      </c>
      <c r="C308" s="99" t="s">
        <v>792</v>
      </c>
      <c r="D308" s="23" t="s">
        <v>105</v>
      </c>
      <c r="E308" s="23" t="s">
        <v>363</v>
      </c>
      <c r="F308" s="162" t="s">
        <v>145</v>
      </c>
      <c r="G308" s="163" t="s">
        <v>373</v>
      </c>
      <c r="H308" s="164">
        <v>7</v>
      </c>
      <c r="I308" s="164">
        <v>0</v>
      </c>
      <c r="J308" s="125">
        <v>25200000</v>
      </c>
      <c r="K308" s="88" t="s">
        <v>398</v>
      </c>
      <c r="L308" s="162" t="s">
        <v>157</v>
      </c>
      <c r="M308" s="165" t="s">
        <v>483</v>
      </c>
      <c r="N308" s="23" t="s">
        <v>198</v>
      </c>
      <c r="O308" s="147" t="s">
        <v>890</v>
      </c>
      <c r="P308" s="162" t="s">
        <v>348</v>
      </c>
      <c r="Q308" s="53">
        <v>80111600</v>
      </c>
      <c r="R308" s="165" t="s">
        <v>213</v>
      </c>
      <c r="S308" s="165" t="str">
        <f>MID(PAA[[#This Row],[Meta Proyecto de Inversión]],1,4)</f>
        <v>8173</v>
      </c>
      <c r="T308" s="165" t="str">
        <f>MID(PAA[[#This Row],[Meta Proyecto de Inversión]],6,2)</f>
        <v>4-</v>
      </c>
      <c r="U308" s="166" t="str">
        <f>IFERROR(VLOOKUP(N308,TD!$B$50:$F$54,2,0)," ")</f>
        <v>O230117</v>
      </c>
      <c r="V308" s="166" t="str">
        <f>IFERROR(VLOOKUP(N308,TD!$B$50:$F$54,3,0)," ")</f>
        <v>4503</v>
      </c>
      <c r="W308" s="166">
        <f>IFERROR(VLOOKUP(N308,TD!$B$50:$F$54,4,0)," ")</f>
        <v>20240255</v>
      </c>
      <c r="X308" s="165" t="s">
        <v>176</v>
      </c>
      <c r="Y308" s="166" t="str">
        <f>IFERROR(VLOOKUP(X308,TD!$J$51:$K$64,2,0)," ")</f>
        <v>Servicio de mantenimiento, dotación (HEA´s y equipo menor) y adquisición de vehiculos   especializados para la atención de emergencias.</v>
      </c>
      <c r="Z308" s="167" t="str">
        <f>CONCATENATE(X308,"-",Y308)</f>
        <v>09-Servicio de mantenimiento, dotación (HEA´s y equipo menor) y adquisición de vehiculos   especializados para la atención de emergencias.</v>
      </c>
      <c r="AA308" s="165" t="s">
        <v>221</v>
      </c>
      <c r="AB308" s="166" t="str">
        <f>IFERROR(VLOOKUP(AA308,TD!$N$51:$O$66,2,0)," ")</f>
        <v>Servicio de atención a emergencias y desastres</v>
      </c>
      <c r="AC308" s="167" t="str">
        <f>CONCATENATE(AA308,"_",AB308)</f>
        <v>004_Servicio de atención a emergencias y desastres</v>
      </c>
      <c r="AD308" s="167" t="str">
        <f>CONCATENATE(Z308," ",AC308)</f>
        <v>09-Servicio de mantenimiento, dotación (HEA´s y equipo menor) y adquisición de vehiculos   especializados para la atención de emergencias. 004_Servicio de atención a emergencias y desastres</v>
      </c>
      <c r="AE308" s="166" t="str">
        <f>CONCATENATE(U308,V308,W308,X308,AA308)</f>
        <v>O23011745032024025509004</v>
      </c>
      <c r="AF308" s="166" t="str">
        <f>IFERROR(VLOOKUP(AD308,TD!$J$66:$K$89,2,0)," ")</f>
        <v>PM/0131/0109/45030040255</v>
      </c>
      <c r="AG308" s="117" t="s">
        <v>385</v>
      </c>
      <c r="AH308" s="165" t="s">
        <v>193</v>
      </c>
      <c r="AI308" s="168" t="str">
        <f>CONCATENATE(PAA[[#This Row],[Id Interno]],"-",PAA[[#This Row],[tipo de Contrato (TH talento humano - B/S bienes y/o servicios)]],"-",S308,"-",T308,"-",PAA[[#This Row],[Objeto de la contratación]])</f>
        <v>20260240-TH-8173-4--Prestar servicio de apoyo a la gestión para asistir a la Subdirección Logística en el seguimiento técnico y administrativo de los mantenimientos minimos requeridos en la Subdirección Logística - SBLG</v>
      </c>
    </row>
    <row r="309" spans="2:35" ht="140" x14ac:dyDescent="0.35">
      <c r="B309" s="23">
        <v>20260241</v>
      </c>
      <c r="C309" s="99" t="s">
        <v>794</v>
      </c>
      <c r="D309" s="23" t="s">
        <v>105</v>
      </c>
      <c r="E309" s="23" t="s">
        <v>363</v>
      </c>
      <c r="F309" s="162" t="s">
        <v>144</v>
      </c>
      <c r="G309" s="163" t="s">
        <v>373</v>
      </c>
      <c r="H309" s="164">
        <v>7</v>
      </c>
      <c r="I309" s="164">
        <v>15</v>
      </c>
      <c r="J309" s="125">
        <v>60000000</v>
      </c>
      <c r="K309" s="88" t="s">
        <v>398</v>
      </c>
      <c r="L309" s="162" t="s">
        <v>157</v>
      </c>
      <c r="M309" s="165" t="s">
        <v>483</v>
      </c>
      <c r="N309" s="23" t="s">
        <v>198</v>
      </c>
      <c r="O309" s="147" t="s">
        <v>890</v>
      </c>
      <c r="P309" s="162" t="s">
        <v>348</v>
      </c>
      <c r="Q309" s="53">
        <v>80111600</v>
      </c>
      <c r="R309" s="165" t="s">
        <v>213</v>
      </c>
      <c r="S309" s="165" t="str">
        <f>MID(PAA[[#This Row],[Meta Proyecto de Inversión]],1,4)</f>
        <v>8173</v>
      </c>
      <c r="T309" s="165" t="str">
        <f>MID(PAA[[#This Row],[Meta Proyecto de Inversión]],6,2)</f>
        <v>4-</v>
      </c>
      <c r="U309" s="166" t="str">
        <f>IFERROR(VLOOKUP(N309,TD!$B$50:$F$54,2,0)," ")</f>
        <v>O230117</v>
      </c>
      <c r="V309" s="166" t="str">
        <f>IFERROR(VLOOKUP(N309,TD!$B$50:$F$54,3,0)," ")</f>
        <v>4503</v>
      </c>
      <c r="W309" s="166">
        <f>IFERROR(VLOOKUP(N309,TD!$B$50:$F$54,4,0)," ")</f>
        <v>20240255</v>
      </c>
      <c r="X309" s="165" t="s">
        <v>180</v>
      </c>
      <c r="Y309" s="166" t="str">
        <f>IFERROR(VLOOKUP(X309,TD!$J$51:$K$64,2,0)," ")</f>
        <v>Servicio de apoyo   logístico  en eventos operativos y/o emergencias.</v>
      </c>
      <c r="Z309" s="167" t="str">
        <f>CONCATENATE(X309,"-",Y309)</f>
        <v>12-Servicio de apoyo   logístico  en eventos operativos y/o emergencias.</v>
      </c>
      <c r="AA309" s="165" t="s">
        <v>221</v>
      </c>
      <c r="AB309" s="166" t="str">
        <f>IFERROR(VLOOKUP(AA309,TD!$N$51:$O$66,2,0)," ")</f>
        <v>Servicio de atención a emergencias y desastres</v>
      </c>
      <c r="AC309" s="167" t="str">
        <f>CONCATENATE(AA309,"_",AB309)</f>
        <v>004_Servicio de atención a emergencias y desastres</v>
      </c>
      <c r="AD309" s="167" t="str">
        <f>CONCATENATE(Z309," ",AC309)</f>
        <v>12-Servicio de apoyo   logístico  en eventos operativos y/o emergencias. 004_Servicio de atención a emergencias y desastres</v>
      </c>
      <c r="AE309" s="166" t="str">
        <f>CONCATENATE(U309,V309,W309,X309,AA309)</f>
        <v>O23011745032024025512004</v>
      </c>
      <c r="AF309" s="166" t="str">
        <f>IFERROR(VLOOKUP(AD309,TD!$J$66:$K$89,2,0)," ")</f>
        <v>PM/0131/0112/45030040255</v>
      </c>
      <c r="AG309" s="117" t="s">
        <v>385</v>
      </c>
      <c r="AH309" s="165" t="s">
        <v>193</v>
      </c>
      <c r="AI309" s="168" t="str">
        <f>CONCATENATE(PAA[[#This Row],[Id Interno]],"-",PAA[[#This Row],[tipo de Contrato (TH talento humano - B/S bienes y/o servicios)]],"-",S309,"-",T309,"-",PAA[[#This Row],[Objeto de la contratación]])</f>
        <v>20260241-TH-8173-4--Prestación de servicios profesionales para realizar el seguimiento, verificación y asignación de las solicitudes recepcionadas atraves de las herramientas tecnológicas  asociadas a la Subdirección Logística - SBLG</v>
      </c>
    </row>
    <row r="310" spans="2:35" ht="56" x14ac:dyDescent="0.35">
      <c r="B310" s="23">
        <v>20260242</v>
      </c>
      <c r="C310" s="99" t="s">
        <v>862</v>
      </c>
      <c r="D310" s="23" t="s">
        <v>105</v>
      </c>
      <c r="E310" s="23" t="s">
        <v>363</v>
      </c>
      <c r="F310" s="162" t="s">
        <v>144</v>
      </c>
      <c r="G310" s="163" t="s">
        <v>373</v>
      </c>
      <c r="H310" s="164">
        <v>7</v>
      </c>
      <c r="I310" s="164">
        <v>0</v>
      </c>
      <c r="J310" s="125">
        <v>31500000</v>
      </c>
      <c r="K310" s="88" t="s">
        <v>398</v>
      </c>
      <c r="L310" s="162" t="s">
        <v>157</v>
      </c>
      <c r="M310" s="165" t="s">
        <v>483</v>
      </c>
      <c r="N310" s="23" t="s">
        <v>198</v>
      </c>
      <c r="O310" s="147" t="s">
        <v>890</v>
      </c>
      <c r="P310" s="162" t="s">
        <v>348</v>
      </c>
      <c r="Q310" s="53">
        <v>80111600</v>
      </c>
      <c r="R310" s="165" t="s">
        <v>213</v>
      </c>
      <c r="S310" s="165" t="str">
        <f>MID(PAA[[#This Row],[Meta Proyecto de Inversión]],1,4)</f>
        <v>8173</v>
      </c>
      <c r="T310" s="165" t="str">
        <f>MID(PAA[[#This Row],[Meta Proyecto de Inversión]],6,2)</f>
        <v>4-</v>
      </c>
      <c r="U310" s="166" t="str">
        <f>IFERROR(VLOOKUP(N310,TD!$B$50:$F$54,2,0)," ")</f>
        <v>O230117</v>
      </c>
      <c r="V310" s="166" t="str">
        <f>IFERROR(VLOOKUP(N310,TD!$B$50:$F$54,3,0)," ")</f>
        <v>4503</v>
      </c>
      <c r="W310" s="166">
        <f>IFERROR(VLOOKUP(N310,TD!$B$50:$F$54,4,0)," ")</f>
        <v>20240255</v>
      </c>
      <c r="X310" s="165" t="s">
        <v>180</v>
      </c>
      <c r="Y310" s="166" t="str">
        <f>IFERROR(VLOOKUP(X310,TD!$J$51:$K$64,2,0)," ")</f>
        <v>Servicio de apoyo   logístico  en eventos operativos y/o emergencias.</v>
      </c>
      <c r="Z310" s="167" t="str">
        <f>CONCATENATE(X310,"-",Y310)</f>
        <v>12-Servicio de apoyo   logístico  en eventos operativos y/o emergencias.</v>
      </c>
      <c r="AA310" s="165" t="s">
        <v>221</v>
      </c>
      <c r="AB310" s="166" t="str">
        <f>IFERROR(VLOOKUP(AA310,TD!$N$51:$O$66,2,0)," ")</f>
        <v>Servicio de atención a emergencias y desastres</v>
      </c>
      <c r="AC310" s="167" t="str">
        <f>CONCATENATE(AA310,"_",AB310)</f>
        <v>004_Servicio de atención a emergencias y desastres</v>
      </c>
      <c r="AD310" s="167" t="str">
        <f>CONCATENATE(Z310," ",AC310)</f>
        <v>12-Servicio de apoyo   logístico  en eventos operativos y/o emergencias. 004_Servicio de atención a emergencias y desastres</v>
      </c>
      <c r="AE310" s="166" t="str">
        <f>CONCATENATE(U310,V310,W310,X310,AA310)</f>
        <v>O23011745032024025512004</v>
      </c>
      <c r="AF310" s="166" t="str">
        <f>IFERROR(VLOOKUP(AD310,TD!$J$66:$K$89,2,0)," ")</f>
        <v>PM/0131/0112/45030040255</v>
      </c>
      <c r="AG310" s="117" t="s">
        <v>385</v>
      </c>
      <c r="AH310" s="165" t="s">
        <v>193</v>
      </c>
      <c r="AI310" s="168" t="str">
        <f>CONCATENATE(PAA[[#This Row],[Id Interno]],"-",PAA[[#This Row],[tipo de Contrato (TH talento humano - B/S bienes y/o servicios)]],"-",S310,"-",T310,"-",PAA[[#This Row],[Objeto de la contratación]])</f>
        <v>20260242-TH-8173-4--Prestar servicios profesionales para el seguimiento y gestión de las actividades establecidas en los planes de acción y estratégicos; así como, de los procesos de planeación y administrativos propios de Subdirección Logística - SBLG"</v>
      </c>
    </row>
    <row r="311" spans="2:35" ht="84" x14ac:dyDescent="0.35">
      <c r="B311" s="23">
        <v>20260243</v>
      </c>
      <c r="C311" s="99" t="s">
        <v>795</v>
      </c>
      <c r="D311" s="23" t="s">
        <v>105</v>
      </c>
      <c r="E311" s="23" t="s">
        <v>363</v>
      </c>
      <c r="F311" s="162" t="s">
        <v>144</v>
      </c>
      <c r="G311" s="163" t="s">
        <v>373</v>
      </c>
      <c r="H311" s="164">
        <v>8</v>
      </c>
      <c r="I311" s="164">
        <v>0</v>
      </c>
      <c r="J311" s="125">
        <v>36000000</v>
      </c>
      <c r="K311" s="88" t="s">
        <v>398</v>
      </c>
      <c r="L311" s="162" t="s">
        <v>157</v>
      </c>
      <c r="M311" s="165" t="s">
        <v>483</v>
      </c>
      <c r="N311" s="23" t="s">
        <v>198</v>
      </c>
      <c r="O311" s="147" t="s">
        <v>890</v>
      </c>
      <c r="P311" s="162" t="s">
        <v>348</v>
      </c>
      <c r="Q311" s="53">
        <v>80111600</v>
      </c>
      <c r="R311" s="165" t="s">
        <v>213</v>
      </c>
      <c r="S311" s="165" t="str">
        <f>MID(PAA[[#This Row],[Meta Proyecto de Inversión]],1,4)</f>
        <v>8173</v>
      </c>
      <c r="T311" s="165" t="str">
        <f>MID(PAA[[#This Row],[Meta Proyecto de Inversión]],6,2)</f>
        <v>4-</v>
      </c>
      <c r="U311" s="166" t="str">
        <f>IFERROR(VLOOKUP(N311,TD!$B$50:$F$54,2,0)," ")</f>
        <v>O230117</v>
      </c>
      <c r="V311" s="166" t="str">
        <f>IFERROR(VLOOKUP(N311,TD!$B$50:$F$54,3,0)," ")</f>
        <v>4503</v>
      </c>
      <c r="W311" s="166">
        <f>IFERROR(VLOOKUP(N311,TD!$B$50:$F$54,4,0)," ")</f>
        <v>20240255</v>
      </c>
      <c r="X311" s="165" t="s">
        <v>180</v>
      </c>
      <c r="Y311" s="166" t="str">
        <f>IFERROR(VLOOKUP(X311,TD!$J$51:$K$64,2,0)," ")</f>
        <v>Servicio de apoyo   logístico  en eventos operativos y/o emergencias.</v>
      </c>
      <c r="Z311" s="167" t="str">
        <f>CONCATENATE(X311,"-",Y311)</f>
        <v>12-Servicio de apoyo   logístico  en eventos operativos y/o emergencias.</v>
      </c>
      <c r="AA311" s="165" t="s">
        <v>221</v>
      </c>
      <c r="AB311" s="166" t="str">
        <f>IFERROR(VLOOKUP(AA311,TD!$N$51:$O$66,2,0)," ")</f>
        <v>Servicio de atención a emergencias y desastres</v>
      </c>
      <c r="AC311" s="167" t="str">
        <f>CONCATENATE(AA311,"_",AB311)</f>
        <v>004_Servicio de atención a emergencias y desastres</v>
      </c>
      <c r="AD311" s="167" t="str">
        <f>CONCATENATE(Z311," ",AC311)</f>
        <v>12-Servicio de apoyo   logístico  en eventos operativos y/o emergencias. 004_Servicio de atención a emergencias y desastres</v>
      </c>
      <c r="AE311" s="166" t="str">
        <f>CONCATENATE(U311,V311,W311,X311,AA311)</f>
        <v>O23011745032024025512004</v>
      </c>
      <c r="AF311" s="166" t="str">
        <f>IFERROR(VLOOKUP(AD311,TD!$J$66:$K$89,2,0)," ")</f>
        <v>PM/0131/0112/45030040255</v>
      </c>
      <c r="AG311" s="117" t="s">
        <v>385</v>
      </c>
      <c r="AH311" s="165" t="s">
        <v>193</v>
      </c>
      <c r="AI311" s="168" t="str">
        <f>CONCATENATE(PAA[[#This Row],[Id Interno]],"-",PAA[[#This Row],[tipo de Contrato (TH talento humano - B/S bienes y/o servicios)]],"-",S311,"-",T311,"-",PAA[[#This Row],[Objeto de la contratación]])</f>
        <v>20260243-TH-8173-4--Prestar servicios profesionales apoyando las estrategias de comunicación, capacitación y gestión administrativa que promueva el uso y apropiación de los programas desarrollados en cada una de las estrategías de la Subdirección Logística - SBLG</v>
      </c>
    </row>
    <row r="312" spans="2:35" ht="84" x14ac:dyDescent="0.35">
      <c r="B312" s="23">
        <v>20260244</v>
      </c>
      <c r="C312" s="99" t="s">
        <v>934</v>
      </c>
      <c r="D312" s="23" t="s">
        <v>114</v>
      </c>
      <c r="E312" s="23" t="s">
        <v>402</v>
      </c>
      <c r="F312" s="162" t="s">
        <v>111</v>
      </c>
      <c r="G312" s="163" t="s">
        <v>375</v>
      </c>
      <c r="H312" s="164">
        <v>10</v>
      </c>
      <c r="I312" s="164">
        <v>0</v>
      </c>
      <c r="J312" s="125">
        <v>111000000</v>
      </c>
      <c r="K312" s="88" t="s">
        <v>398</v>
      </c>
      <c r="L312" s="162" t="s">
        <v>157</v>
      </c>
      <c r="M312" s="165" t="s">
        <v>483</v>
      </c>
      <c r="N312" s="23" t="s">
        <v>198</v>
      </c>
      <c r="O312" s="147" t="s">
        <v>890</v>
      </c>
      <c r="P312" s="162" t="s">
        <v>161</v>
      </c>
      <c r="Q312" s="53">
        <v>15101500</v>
      </c>
      <c r="R312" s="165" t="s">
        <v>213</v>
      </c>
      <c r="S312" s="165" t="str">
        <f>MID(PAA[[#This Row],[Meta Proyecto de Inversión]],1,4)</f>
        <v>8173</v>
      </c>
      <c r="T312" s="165" t="str">
        <f>MID(PAA[[#This Row],[Meta Proyecto de Inversión]],6,2)</f>
        <v>4-</v>
      </c>
      <c r="U312" s="166" t="str">
        <f>IFERROR(VLOOKUP(N312,TD!$B$50:$F$54,2,0)," ")</f>
        <v>O230117</v>
      </c>
      <c r="V312" s="166" t="str">
        <f>IFERROR(VLOOKUP(N312,TD!$B$50:$F$54,3,0)," ")</f>
        <v>4503</v>
      </c>
      <c r="W312" s="166">
        <f>IFERROR(VLOOKUP(N312,TD!$B$50:$F$54,4,0)," ")</f>
        <v>20240255</v>
      </c>
      <c r="X312" s="165" t="s">
        <v>180</v>
      </c>
      <c r="Y312" s="166" t="str">
        <f>IFERROR(VLOOKUP(X312,TD!$J$51:$K$64,2,0)," ")</f>
        <v>Servicio de apoyo   logístico  en eventos operativos y/o emergencias.</v>
      </c>
      <c r="Z312" s="167" t="str">
        <f>CONCATENATE(X312,"-",Y312)</f>
        <v>12-Servicio de apoyo   logístico  en eventos operativos y/o emergencias.</v>
      </c>
      <c r="AA312" s="165" t="s">
        <v>221</v>
      </c>
      <c r="AB312" s="166" t="str">
        <f>IFERROR(VLOOKUP(AA312,TD!$N$51:$O$66,2,0)," ")</f>
        <v>Servicio de atención a emergencias y desastres</v>
      </c>
      <c r="AC312" s="167" t="str">
        <f>CONCATENATE(AA312,"_",AB312)</f>
        <v>004_Servicio de atención a emergencias y desastres</v>
      </c>
      <c r="AD312" s="167" t="str">
        <f>CONCATENATE(Z312," ",AC312)</f>
        <v>12-Servicio de apoyo   logístico  en eventos operativos y/o emergencias. 004_Servicio de atención a emergencias y desastres</v>
      </c>
      <c r="AE312" s="166" t="str">
        <f>CONCATENATE(U312,V312,W312,X312,AA312)</f>
        <v>O23011745032024025512004</v>
      </c>
      <c r="AF312" s="166" t="str">
        <f>IFERROR(VLOOKUP(AD312,TD!$J$66:$K$89,2,0)," ")</f>
        <v>PM/0131/0112/45030040255</v>
      </c>
      <c r="AG312" s="117" t="s">
        <v>85</v>
      </c>
      <c r="AH312" s="165" t="s">
        <v>193</v>
      </c>
      <c r="AI312" s="168" t="str">
        <f>CONCATENATE(PAA[[#This Row],[Id Interno]],"-",PAA[[#This Row],[tipo de Contrato (TH talento humano - B/S bienes y/o servicios)]],"-",S312,"-",T312,"-",PAA[[#This Row],[Objeto de la contratación]])</f>
        <v>20260244-BS-8173-4--Suministrar combustible para el parque automotor y los equipos especializados de la U.A.E. Cuerpo Oficial de Bomberos Bogotá, dentro y fuera del perímetro del Distrito Capital – SBLG.</v>
      </c>
    </row>
    <row r="313" spans="2:35" ht="70" x14ac:dyDescent="0.35">
      <c r="B313" s="99">
        <v>20260245</v>
      </c>
      <c r="C313" s="99" t="s">
        <v>485</v>
      </c>
      <c r="D313" s="99" t="s">
        <v>88</v>
      </c>
      <c r="E313" s="99" t="s">
        <v>402</v>
      </c>
      <c r="F313" s="163" t="s">
        <v>89</v>
      </c>
      <c r="G313" s="163" t="s">
        <v>379</v>
      </c>
      <c r="H313" s="169">
        <v>10</v>
      </c>
      <c r="I313" s="169">
        <v>0</v>
      </c>
      <c r="J313" s="117">
        <v>125000000</v>
      </c>
      <c r="K313" s="124" t="s">
        <v>398</v>
      </c>
      <c r="L313" s="163" t="s">
        <v>157</v>
      </c>
      <c r="M313" s="170" t="s">
        <v>483</v>
      </c>
      <c r="N313" s="99" t="s">
        <v>198</v>
      </c>
      <c r="O313" s="147" t="s">
        <v>890</v>
      </c>
      <c r="P313" s="163" t="s">
        <v>348</v>
      </c>
      <c r="Q313" s="126" t="s">
        <v>486</v>
      </c>
      <c r="R313" s="170" t="s">
        <v>213</v>
      </c>
      <c r="S313" s="165" t="str">
        <f>MID(PAA[[#This Row],[Meta Proyecto de Inversión]],1,4)</f>
        <v>8173</v>
      </c>
      <c r="T313" s="165" t="str">
        <f>MID(PAA[[#This Row],[Meta Proyecto de Inversión]],6,2)</f>
        <v>4-</v>
      </c>
      <c r="U313" s="171" t="str">
        <f>IFERROR(VLOOKUP(N313,TD!$B$50:$F$54,2,0)," ")</f>
        <v>O230117</v>
      </c>
      <c r="V313" s="171" t="str">
        <f>IFERROR(VLOOKUP(N313,TD!$B$50:$F$54,3,0)," ")</f>
        <v>4503</v>
      </c>
      <c r="W313" s="171">
        <f>IFERROR(VLOOKUP(N313,TD!$B$50:$F$54,4,0)," ")</f>
        <v>20240255</v>
      </c>
      <c r="X313" s="170" t="s">
        <v>176</v>
      </c>
      <c r="Y313" s="171" t="str">
        <f>IFERROR(VLOOKUP(X313,TD!$J$51:$K$64,2,0)," ")</f>
        <v>Servicio de mantenimiento, dotación (HEA´s y equipo menor) y adquisición de vehiculos   especializados para la atención de emergencias.</v>
      </c>
      <c r="Z313" s="167" t="str">
        <f>CONCATENATE(X313,"-",Y313)</f>
        <v>09-Servicio de mantenimiento, dotación (HEA´s y equipo menor) y adquisición de vehiculos   especializados para la atención de emergencias.</v>
      </c>
      <c r="AA313" s="170" t="s">
        <v>221</v>
      </c>
      <c r="AB313" s="171" t="str">
        <f>IFERROR(VLOOKUP(AA313,TD!$N$51:$O$66,2,0)," ")</f>
        <v>Servicio de atención a emergencias y desastres</v>
      </c>
      <c r="AC313" s="167" t="str">
        <f>CONCATENATE(AA313,"_",AB313)</f>
        <v>004_Servicio de atención a emergencias y desastres</v>
      </c>
      <c r="AD313" s="167" t="str">
        <f>CONCATENATE(Z313," ",AC313)</f>
        <v>09-Servicio de mantenimiento, dotación (HEA´s y equipo menor) y adquisición de vehiculos   especializados para la atención de emergencias. 004_Servicio de atención a emergencias y desastres</v>
      </c>
      <c r="AE313" s="171" t="str">
        <f>CONCATENATE(U313,V313,W313,X313,AA313)</f>
        <v>O23011745032024025509004</v>
      </c>
      <c r="AF313" s="171" t="str">
        <f>IFERROR(VLOOKUP(AD313,TD!$J$66:$K$89,2,0)," ")</f>
        <v>PM/0131/0109/45030040255</v>
      </c>
      <c r="AG313" s="117" t="s">
        <v>80</v>
      </c>
      <c r="AH313" s="170" t="s">
        <v>193</v>
      </c>
      <c r="AI313" s="172" t="str">
        <f>CONCATENATE(PAA[[#This Row],[Id Interno]],"-",PAA[[#This Row],[tipo de Contrato (TH talento humano - B/S bienes y/o servicios)]],"-",S313,"-",T313,"-",PAA[[#This Row],[Objeto de la contratación]])</f>
        <v>20260245-BS-8173-4--Mantenimiento correctivo y preventivo de los equipos menores con suministro, repuestos, accesorios e insumos de propiedad de la UAECOB. – SBLG </v>
      </c>
    </row>
    <row r="314" spans="2:35" ht="84" x14ac:dyDescent="0.35">
      <c r="B314" s="99">
        <v>20260246</v>
      </c>
      <c r="C314" s="99" t="s">
        <v>492</v>
      </c>
      <c r="D314" s="99" t="s">
        <v>92</v>
      </c>
      <c r="E314" s="99" t="s">
        <v>402</v>
      </c>
      <c r="F314" s="163" t="s">
        <v>111</v>
      </c>
      <c r="G314" s="163" t="s">
        <v>378</v>
      </c>
      <c r="H314" s="169">
        <v>8</v>
      </c>
      <c r="I314" s="169">
        <v>0</v>
      </c>
      <c r="J314" s="117">
        <v>56059000</v>
      </c>
      <c r="K314" s="124" t="s">
        <v>398</v>
      </c>
      <c r="L314" s="163" t="s">
        <v>157</v>
      </c>
      <c r="M314" s="170" t="s">
        <v>483</v>
      </c>
      <c r="N314" s="99" t="s">
        <v>198</v>
      </c>
      <c r="O314" s="147" t="s">
        <v>890</v>
      </c>
      <c r="P314" s="163" t="s">
        <v>348</v>
      </c>
      <c r="Q314" s="126" t="s">
        <v>493</v>
      </c>
      <c r="R314" s="170" t="s">
        <v>213</v>
      </c>
      <c r="S314" s="165" t="str">
        <f>MID(PAA[[#This Row],[Meta Proyecto de Inversión]],1,4)</f>
        <v>8173</v>
      </c>
      <c r="T314" s="165" t="str">
        <f>MID(PAA[[#This Row],[Meta Proyecto de Inversión]],6,2)</f>
        <v>4-</v>
      </c>
      <c r="U314" s="171" t="str">
        <f>IFERROR(VLOOKUP(N314,TD!$B$50:$F$54,2,0)," ")</f>
        <v>O230117</v>
      </c>
      <c r="V314" s="171" t="str">
        <f>IFERROR(VLOOKUP(N314,TD!$B$50:$F$54,3,0)," ")</f>
        <v>4503</v>
      </c>
      <c r="W314" s="171">
        <f>IFERROR(VLOOKUP(N314,TD!$B$50:$F$54,4,0)," ")</f>
        <v>20240255</v>
      </c>
      <c r="X314" s="170" t="s">
        <v>180</v>
      </c>
      <c r="Y314" s="171" t="str">
        <f>IFERROR(VLOOKUP(X314,TD!$J$51:$K$64,2,0)," ")</f>
        <v>Servicio de apoyo   logístico  en eventos operativos y/o emergencias.</v>
      </c>
      <c r="Z314" s="167" t="str">
        <f>CONCATENATE(X314,"-",Y314)</f>
        <v>12-Servicio de apoyo   logístico  en eventos operativos y/o emergencias.</v>
      </c>
      <c r="AA314" s="170" t="s">
        <v>221</v>
      </c>
      <c r="AB314" s="171" t="str">
        <f>IFERROR(VLOOKUP(AA314,TD!$N$51:$O$66,2,0)," ")</f>
        <v>Servicio de atención a emergencias y desastres</v>
      </c>
      <c r="AC314" s="167" t="str">
        <f>CONCATENATE(AA314,"_",AB314)</f>
        <v>004_Servicio de atención a emergencias y desastres</v>
      </c>
      <c r="AD314" s="167" t="str">
        <f>CONCATENATE(Z314," ",AC314)</f>
        <v>12-Servicio de apoyo   logístico  en eventos operativos y/o emergencias. 004_Servicio de atención a emergencias y desastres</v>
      </c>
      <c r="AE314" s="171" t="str">
        <f>CONCATENATE(U314,V314,W314,X314,AA314)</f>
        <v>O23011745032024025512004</v>
      </c>
      <c r="AF314" s="171" t="str">
        <f>IFERROR(VLOOKUP(AD314,TD!$J$66:$K$89,2,0)," ")</f>
        <v>PM/0131/0112/45030040255</v>
      </c>
      <c r="AG314" s="117" t="s">
        <v>125</v>
      </c>
      <c r="AH314" s="170" t="s">
        <v>193</v>
      </c>
      <c r="AI314" s="172" t="str">
        <f>CONCATENATE(PAA[[#This Row],[Id Interno]],"-",PAA[[#This Row],[tipo de Contrato (TH talento humano - B/S bienes y/o servicios)]],"-",S314,"-",T314,"-",PAA[[#This Row],[Objeto de la contratación]])</f>
        <v>20260246-BS-8173-4--Contratar el suministro de alimentación para los caninos del cuerpo oficial y animales rescatados por la U.A.E. del Cuerpo Oficial de Bomberos de Bogotá –  SBLG</v>
      </c>
    </row>
    <row r="315" spans="2:35" ht="84" x14ac:dyDescent="0.35">
      <c r="B315" s="99">
        <v>20260247</v>
      </c>
      <c r="C315" s="99" t="s">
        <v>488</v>
      </c>
      <c r="D315" s="99" t="s">
        <v>92</v>
      </c>
      <c r="E315" s="99" t="s">
        <v>402</v>
      </c>
      <c r="F315" s="163" t="s">
        <v>111</v>
      </c>
      <c r="G315" s="163" t="s">
        <v>377</v>
      </c>
      <c r="H315" s="169">
        <v>8</v>
      </c>
      <c r="I315" s="169">
        <v>0</v>
      </c>
      <c r="J315" s="117">
        <v>48000000</v>
      </c>
      <c r="K315" s="124" t="s">
        <v>398</v>
      </c>
      <c r="L315" s="163" t="s">
        <v>157</v>
      </c>
      <c r="M315" s="170" t="s">
        <v>483</v>
      </c>
      <c r="N315" s="99" t="s">
        <v>198</v>
      </c>
      <c r="O315" s="147" t="s">
        <v>890</v>
      </c>
      <c r="P315" s="163" t="s">
        <v>348</v>
      </c>
      <c r="Q315" s="126" t="s">
        <v>489</v>
      </c>
      <c r="R315" s="170" t="s">
        <v>213</v>
      </c>
      <c r="S315" s="165" t="str">
        <f>MID(PAA[[#This Row],[Meta Proyecto de Inversión]],1,4)</f>
        <v>8173</v>
      </c>
      <c r="T315" s="165" t="str">
        <f>MID(PAA[[#This Row],[Meta Proyecto de Inversión]],6,2)</f>
        <v>4-</v>
      </c>
      <c r="U315" s="171" t="str">
        <f>IFERROR(VLOOKUP(N315,TD!$B$50:$F$54,2,0)," ")</f>
        <v>O230117</v>
      </c>
      <c r="V315" s="171" t="str">
        <f>IFERROR(VLOOKUP(N315,TD!$B$50:$F$54,3,0)," ")</f>
        <v>4503</v>
      </c>
      <c r="W315" s="171">
        <f>IFERROR(VLOOKUP(N315,TD!$B$50:$F$54,4,0)," ")</f>
        <v>20240255</v>
      </c>
      <c r="X315" s="170" t="s">
        <v>180</v>
      </c>
      <c r="Y315" s="171" t="str">
        <f>IFERROR(VLOOKUP(X315,TD!$J$51:$K$64,2,0)," ")</f>
        <v>Servicio de apoyo   logístico  en eventos operativos y/o emergencias.</v>
      </c>
      <c r="Z315" s="167" t="str">
        <f>CONCATENATE(X315,"-",Y315)</f>
        <v>12-Servicio de apoyo   logístico  en eventos operativos y/o emergencias.</v>
      </c>
      <c r="AA315" s="170" t="s">
        <v>221</v>
      </c>
      <c r="AB315" s="171" t="str">
        <f>IFERROR(VLOOKUP(AA315,TD!$N$51:$O$66,2,0)," ")</f>
        <v>Servicio de atención a emergencias y desastres</v>
      </c>
      <c r="AC315" s="167" t="str">
        <f>CONCATENATE(AA315,"_",AB315)</f>
        <v>004_Servicio de atención a emergencias y desastres</v>
      </c>
      <c r="AD315" s="167" t="str">
        <f>CONCATENATE(Z315," ",AC315)</f>
        <v>12-Servicio de apoyo   logístico  en eventos operativos y/o emergencias. 004_Servicio de atención a emergencias y desastres</v>
      </c>
      <c r="AE315" s="171" t="str">
        <f>CONCATENATE(U315,V315,W315,X315,AA315)</f>
        <v>O23011745032024025512004</v>
      </c>
      <c r="AF315" s="171" t="str">
        <f>IFERROR(VLOOKUP(AD315,TD!$J$66:$K$89,2,0)," ")</f>
        <v>PM/0131/0112/45030040255</v>
      </c>
      <c r="AG315" s="117" t="s">
        <v>867</v>
      </c>
      <c r="AH315" s="170" t="s">
        <v>193</v>
      </c>
      <c r="AI315" s="172" t="str">
        <f>CONCATENATE(PAA[[#This Row],[Id Interno]],"-",PAA[[#This Row],[tipo de Contrato (TH talento humano - B/S bienes y/o servicios)]],"-",S315,"-",T315,"-",PAA[[#This Row],[Objeto de la contratación]])</f>
        <v>20260247-BS-8173-4--Proveer el suministro de elementos de bioseguridad e insumos médicos básicos y otros para la atención de emergencias. - SBLG</v>
      </c>
    </row>
    <row r="316" spans="2:35" ht="112" x14ac:dyDescent="0.35">
      <c r="B316" s="23">
        <v>20260248</v>
      </c>
      <c r="C316" s="99" t="s">
        <v>490</v>
      </c>
      <c r="D316" s="23" t="s">
        <v>88</v>
      </c>
      <c r="E316" s="23" t="s">
        <v>402</v>
      </c>
      <c r="F316" s="162" t="s">
        <v>111</v>
      </c>
      <c r="G316" s="163" t="s">
        <v>377</v>
      </c>
      <c r="H316" s="164">
        <v>8</v>
      </c>
      <c r="I316" s="164">
        <v>0</v>
      </c>
      <c r="J316" s="125">
        <v>99000000</v>
      </c>
      <c r="K316" s="88" t="s">
        <v>398</v>
      </c>
      <c r="L316" s="162" t="s">
        <v>157</v>
      </c>
      <c r="M316" s="165" t="s">
        <v>483</v>
      </c>
      <c r="N316" s="23" t="s">
        <v>198</v>
      </c>
      <c r="O316" s="147" t="s">
        <v>890</v>
      </c>
      <c r="P316" s="162" t="s">
        <v>161</v>
      </c>
      <c r="Q316" s="53" t="s">
        <v>491</v>
      </c>
      <c r="R316" s="165" t="s">
        <v>213</v>
      </c>
      <c r="S316" s="165" t="str">
        <f>MID(PAA[[#This Row],[Meta Proyecto de Inversión]],1,4)</f>
        <v>8173</v>
      </c>
      <c r="T316" s="165" t="str">
        <f>MID(PAA[[#This Row],[Meta Proyecto de Inversión]],6,2)</f>
        <v>4-</v>
      </c>
      <c r="U316" s="166" t="str">
        <f>IFERROR(VLOOKUP(N316,TD!$B$50:$F$54,2,0)," ")</f>
        <v>O230117</v>
      </c>
      <c r="V316" s="166" t="str">
        <f>IFERROR(VLOOKUP(N316,TD!$B$50:$F$54,3,0)," ")</f>
        <v>4503</v>
      </c>
      <c r="W316" s="166">
        <f>IFERROR(VLOOKUP(N316,TD!$B$50:$F$54,4,0)," ")</f>
        <v>20240255</v>
      </c>
      <c r="X316" s="165" t="s">
        <v>180</v>
      </c>
      <c r="Y316" s="166" t="str">
        <f>IFERROR(VLOOKUP(X316,TD!$J$51:$K$64,2,0)," ")</f>
        <v>Servicio de apoyo   logístico  en eventos operativos y/o emergencias.</v>
      </c>
      <c r="Z316" s="167" t="str">
        <f>CONCATENATE(X316,"-",Y316)</f>
        <v>12-Servicio de apoyo   logístico  en eventos operativos y/o emergencias.</v>
      </c>
      <c r="AA316" s="165" t="s">
        <v>221</v>
      </c>
      <c r="AB316" s="166" t="str">
        <f>IFERROR(VLOOKUP(AA316,TD!$N$51:$O$66,2,0)," ")</f>
        <v>Servicio de atención a emergencias y desastres</v>
      </c>
      <c r="AC316" s="167" t="str">
        <f>CONCATENATE(AA316,"_",AB316)</f>
        <v>004_Servicio de atención a emergencias y desastres</v>
      </c>
      <c r="AD316" s="167" t="str">
        <f>CONCATENATE(Z316," ",AC316)</f>
        <v>12-Servicio de apoyo   logístico  en eventos operativos y/o emergencias. 004_Servicio de atención a emergencias y desastres</v>
      </c>
      <c r="AE316" s="166" t="str">
        <f>CONCATENATE(U316,V316,W316,X316,AA316)</f>
        <v>O23011745032024025512004</v>
      </c>
      <c r="AF316" s="166" t="str">
        <f>IFERROR(VLOOKUP(AD316,TD!$J$66:$K$89,2,0)," ")</f>
        <v>PM/0131/0112/45030040255</v>
      </c>
      <c r="AG316" s="117" t="s">
        <v>102</v>
      </c>
      <c r="AH316" s="165" t="s">
        <v>193</v>
      </c>
      <c r="AI316" s="168" t="str">
        <f>CONCATENATE(PAA[[#This Row],[Id Interno]],"-",PAA[[#This Row],[tipo de Contrato (TH talento humano - B/S bienes y/o servicios)]],"-",S316,"-",T316,"-",PAA[[#This Row],[Objeto de la contratación]])</f>
        <v>20260248-BS-8173-4--Suministro de alimentación e hidratación para el cuerpo operativo en la atención de emergencias, entrenamientos, capacitaciones y actividades de prevención.-SBLG </v>
      </c>
    </row>
    <row r="317" spans="2:35" ht="84" x14ac:dyDescent="0.35">
      <c r="B317" s="99">
        <v>20260249</v>
      </c>
      <c r="C317" s="99" t="s">
        <v>498</v>
      </c>
      <c r="D317" s="99" t="s">
        <v>92</v>
      </c>
      <c r="E317" s="99" t="s">
        <v>402</v>
      </c>
      <c r="F317" s="163" t="s">
        <v>89</v>
      </c>
      <c r="G317" s="163" t="s">
        <v>379</v>
      </c>
      <c r="H317" s="169">
        <v>8</v>
      </c>
      <c r="I317" s="169">
        <v>0</v>
      </c>
      <c r="J317" s="117">
        <v>48000000</v>
      </c>
      <c r="K317" s="124" t="s">
        <v>398</v>
      </c>
      <c r="L317" s="163" t="s">
        <v>157</v>
      </c>
      <c r="M317" s="170" t="s">
        <v>483</v>
      </c>
      <c r="N317" s="99" t="s">
        <v>198</v>
      </c>
      <c r="O317" s="147" t="s">
        <v>890</v>
      </c>
      <c r="P317" s="163" t="s">
        <v>348</v>
      </c>
      <c r="Q317" s="126" t="s">
        <v>499</v>
      </c>
      <c r="R317" s="170" t="s">
        <v>213</v>
      </c>
      <c r="S317" s="165" t="str">
        <f>MID(PAA[[#This Row],[Meta Proyecto de Inversión]],1,4)</f>
        <v>8173</v>
      </c>
      <c r="T317" s="165" t="str">
        <f>MID(PAA[[#This Row],[Meta Proyecto de Inversión]],6,2)</f>
        <v>4-</v>
      </c>
      <c r="U317" s="171" t="str">
        <f>IFERROR(VLOOKUP(N317,TD!$B$50:$F$54,2,0)," ")</f>
        <v>O230117</v>
      </c>
      <c r="V317" s="171" t="str">
        <f>IFERROR(VLOOKUP(N317,TD!$B$50:$F$54,3,0)," ")</f>
        <v>4503</v>
      </c>
      <c r="W317" s="171">
        <f>IFERROR(VLOOKUP(N317,TD!$B$50:$F$54,4,0)," ")</f>
        <v>20240255</v>
      </c>
      <c r="X317" s="170" t="s">
        <v>180</v>
      </c>
      <c r="Y317" s="171" t="str">
        <f>IFERROR(VLOOKUP(X317,TD!$J$51:$K$64,2,0)," ")</f>
        <v>Servicio de apoyo   logístico  en eventos operativos y/o emergencias.</v>
      </c>
      <c r="Z317" s="167" t="str">
        <f>CONCATENATE(X317,"-",Y317)</f>
        <v>12-Servicio de apoyo   logístico  en eventos operativos y/o emergencias.</v>
      </c>
      <c r="AA317" s="170" t="s">
        <v>221</v>
      </c>
      <c r="AB317" s="171" t="str">
        <f>IFERROR(VLOOKUP(AA317,TD!$N$51:$O$66,2,0)," ")</f>
        <v>Servicio de atención a emergencias y desastres</v>
      </c>
      <c r="AC317" s="167" t="str">
        <f>CONCATENATE(AA317,"_",AB317)</f>
        <v>004_Servicio de atención a emergencias y desastres</v>
      </c>
      <c r="AD317" s="167" t="str">
        <f>CONCATENATE(Z317," ",AC317)</f>
        <v>12-Servicio de apoyo   logístico  en eventos operativos y/o emergencias. 004_Servicio de atención a emergencias y desastres</v>
      </c>
      <c r="AE317" s="171" t="str">
        <f>CONCATENATE(U317,V317,W317,X317,AA317)</f>
        <v>O23011745032024025512004</v>
      </c>
      <c r="AF317" s="171" t="str">
        <f>IFERROR(VLOOKUP(AD317,TD!$J$66:$K$89,2,0)," ")</f>
        <v>PM/0131/0112/45030040255</v>
      </c>
      <c r="AG317" s="117" t="s">
        <v>125</v>
      </c>
      <c r="AH317" s="170" t="s">
        <v>193</v>
      </c>
      <c r="AI317" s="172" t="str">
        <f>CONCATENATE(PAA[[#This Row],[Id Interno]],"-",PAA[[#This Row],[tipo de Contrato (TH talento humano - B/S bienes y/o servicios)]],"-",S317,"-",T317,"-",PAA[[#This Row],[Objeto de la contratación]])</f>
        <v>20260249-BS-8173-4--Prestación de servicios médicos veterinarios, con suministro de medicamentos e insumos veterinarios y otros, para los caninos de la U.A.E. Cuerpo Oficial de Bomberos de Bogotá -  SBLG</v>
      </c>
    </row>
    <row r="318" spans="2:35" ht="84" x14ac:dyDescent="0.35">
      <c r="B318" s="99">
        <v>20260250</v>
      </c>
      <c r="C318" s="99" t="s">
        <v>502</v>
      </c>
      <c r="D318" s="99" t="s">
        <v>105</v>
      </c>
      <c r="E318" s="99" t="s">
        <v>402</v>
      </c>
      <c r="F318" s="163" t="s">
        <v>146</v>
      </c>
      <c r="G318" s="163" t="s">
        <v>379</v>
      </c>
      <c r="H318" s="169">
        <v>8</v>
      </c>
      <c r="I318" s="169">
        <v>0</v>
      </c>
      <c r="J318" s="117">
        <v>80000000</v>
      </c>
      <c r="K318" s="124" t="s">
        <v>398</v>
      </c>
      <c r="L318" s="163" t="s">
        <v>157</v>
      </c>
      <c r="M318" s="170" t="s">
        <v>483</v>
      </c>
      <c r="N318" s="99" t="s">
        <v>198</v>
      </c>
      <c r="O318" s="147" t="s">
        <v>890</v>
      </c>
      <c r="P318" s="163" t="s">
        <v>348</v>
      </c>
      <c r="Q318" s="126" t="s">
        <v>1140</v>
      </c>
      <c r="R318" s="170" t="s">
        <v>213</v>
      </c>
      <c r="S318" s="165" t="str">
        <f>MID(PAA[[#This Row],[Meta Proyecto de Inversión]],1,4)</f>
        <v>8173</v>
      </c>
      <c r="T318" s="165" t="str">
        <f>MID(PAA[[#This Row],[Meta Proyecto de Inversión]],6,2)</f>
        <v>4-</v>
      </c>
      <c r="U318" s="171" t="str">
        <f>IFERROR(VLOOKUP(N318,TD!$B$50:$F$54,2,0)," ")</f>
        <v>O230117</v>
      </c>
      <c r="V318" s="171" t="str">
        <f>IFERROR(VLOOKUP(N318,TD!$B$50:$F$54,3,0)," ")</f>
        <v>4503</v>
      </c>
      <c r="W318" s="171">
        <f>IFERROR(VLOOKUP(N318,TD!$B$50:$F$54,4,0)," ")</f>
        <v>20240255</v>
      </c>
      <c r="X318" s="170" t="s">
        <v>176</v>
      </c>
      <c r="Y318" s="171" t="str">
        <f>IFERROR(VLOOKUP(X318,TD!$J$51:$K$64,2,0)," ")</f>
        <v>Servicio de mantenimiento, dotación (HEA´s y equipo menor) y adquisición de vehiculos   especializados para la atención de emergencias.</v>
      </c>
      <c r="Z318" s="167" t="str">
        <f>CONCATENATE(X318,"-",Y318)</f>
        <v>09-Servicio de mantenimiento, dotación (HEA´s y equipo menor) y adquisición de vehiculos   especializados para la atención de emergencias.</v>
      </c>
      <c r="AA318" s="170" t="s">
        <v>221</v>
      </c>
      <c r="AB318" s="171" t="str">
        <f>IFERROR(VLOOKUP(AA318,TD!$N$51:$O$66,2,0)," ")</f>
        <v>Servicio de atención a emergencias y desastres</v>
      </c>
      <c r="AC318" s="167" t="str">
        <f>CONCATENATE(AA318,"_",AB318)</f>
        <v>004_Servicio de atención a emergencias y desastres</v>
      </c>
      <c r="AD318" s="167" t="str">
        <f>CONCATENATE(Z318," ",AC318)</f>
        <v>09-Servicio de mantenimiento, dotación (HEA´s y equipo menor) y adquisición de vehiculos   especializados para la atención de emergencias. 004_Servicio de atención a emergencias y desastres</v>
      </c>
      <c r="AE318" s="171" t="str">
        <f>CONCATENATE(U318,V318,W318,X318,AA318)</f>
        <v>O23011745032024025509004</v>
      </c>
      <c r="AF318" s="171" t="str">
        <f>IFERROR(VLOOKUP(AD318,TD!$J$66:$K$89,2,0)," ")</f>
        <v>PM/0131/0109/45030040255</v>
      </c>
      <c r="AG318" s="117" t="s">
        <v>550</v>
      </c>
      <c r="AH318" s="170" t="s">
        <v>193</v>
      </c>
      <c r="AI318" s="172" t="str">
        <f>CONCATENATE(PAA[[#This Row],[Id Interno]],"-",PAA[[#This Row],[tipo de Contrato (TH talento humano - B/S bienes y/o servicios)]],"-",S318,"-",T318,"-",PAA[[#This Row],[Objeto de la contratación]])</f>
        <v>20260250-BS-8173-4--Prestar el servicio de mantenimiento preventivo y correctivo de los compresores BAUER propiedad de la U.A.E. Cuerpo Oficial de Bomberos de Bogotá, incluido el suministro de repuestos, insumos y mano de obra especializada.  - SBLG</v>
      </c>
    </row>
    <row r="319" spans="2:35" ht="56" x14ac:dyDescent="0.35">
      <c r="B319" s="99">
        <v>20260251</v>
      </c>
      <c r="C319" s="99" t="s">
        <v>628</v>
      </c>
      <c r="D319" s="99" t="s">
        <v>88</v>
      </c>
      <c r="E319" s="99" t="s">
        <v>402</v>
      </c>
      <c r="F319" s="163" t="s">
        <v>89</v>
      </c>
      <c r="G319" s="163" t="s">
        <v>377</v>
      </c>
      <c r="H319" s="169">
        <v>8</v>
      </c>
      <c r="I319" s="169">
        <v>0</v>
      </c>
      <c r="J319" s="117">
        <v>3419000</v>
      </c>
      <c r="K319" s="124" t="s">
        <v>398</v>
      </c>
      <c r="L319" s="163" t="s">
        <v>157</v>
      </c>
      <c r="M319" s="170" t="s">
        <v>483</v>
      </c>
      <c r="N319" s="99" t="s">
        <v>198</v>
      </c>
      <c r="O319" s="147" t="s">
        <v>890</v>
      </c>
      <c r="P319" s="163" t="s">
        <v>161</v>
      </c>
      <c r="Q319" s="126" t="s">
        <v>503</v>
      </c>
      <c r="R319" s="170" t="s">
        <v>213</v>
      </c>
      <c r="S319" s="165" t="str">
        <f>MID(PAA[[#This Row],[Meta Proyecto de Inversión]],1,4)</f>
        <v>8173</v>
      </c>
      <c r="T319" s="165" t="str">
        <f>MID(PAA[[#This Row],[Meta Proyecto de Inversión]],6,2)</f>
        <v>4-</v>
      </c>
      <c r="U319" s="171" t="str">
        <f>IFERROR(VLOOKUP(N319,TD!$B$50:$F$54,2,0)," ")</f>
        <v>O230117</v>
      </c>
      <c r="V319" s="171" t="str">
        <f>IFERROR(VLOOKUP(N319,TD!$B$50:$F$54,3,0)," ")</f>
        <v>4503</v>
      </c>
      <c r="W319" s="171">
        <f>IFERROR(VLOOKUP(N319,TD!$B$50:$F$54,4,0)," ")</f>
        <v>20240255</v>
      </c>
      <c r="X319" s="170" t="s">
        <v>176</v>
      </c>
      <c r="Y319" s="171" t="str">
        <f>IFERROR(VLOOKUP(X319,TD!$J$51:$K$64,2,0)," ")</f>
        <v>Servicio de mantenimiento, dotación (HEA´s y equipo menor) y adquisición de vehiculos   especializados para la atención de emergencias.</v>
      </c>
      <c r="Z319" s="167" t="str">
        <f>CONCATENATE(X319,"-",Y319)</f>
        <v>09-Servicio de mantenimiento, dotación (HEA´s y equipo menor) y adquisición de vehiculos   especializados para la atención de emergencias.</v>
      </c>
      <c r="AA319" s="170" t="s">
        <v>221</v>
      </c>
      <c r="AB319" s="171" t="str">
        <f>IFERROR(VLOOKUP(AA319,TD!$N$51:$O$66,2,0)," ")</f>
        <v>Servicio de atención a emergencias y desastres</v>
      </c>
      <c r="AC319" s="167" t="str">
        <f>CONCATENATE(AA319,"_",AB319)</f>
        <v>004_Servicio de atención a emergencias y desastres</v>
      </c>
      <c r="AD319" s="167" t="str">
        <f>CONCATENATE(Z319," ",AC319)</f>
        <v>09-Servicio de mantenimiento, dotación (HEA´s y equipo menor) y adquisición de vehiculos   especializados para la atención de emergencias. 004_Servicio de atención a emergencias y desastres</v>
      </c>
      <c r="AE319" s="171" t="str">
        <f>CONCATENATE(U319,V319,W319,X319,AA319)</f>
        <v>O23011745032024025509004</v>
      </c>
      <c r="AF319" s="171" t="str">
        <f>IFERROR(VLOOKUP(AD319,TD!$J$66:$K$89,2,0)," ")</f>
        <v>PM/0131/0109/45030040255</v>
      </c>
      <c r="AG319" s="117" t="s">
        <v>80</v>
      </c>
      <c r="AH319" s="170" t="s">
        <v>193</v>
      </c>
      <c r="AI319" s="172" t="str">
        <f>CONCATENATE(PAA[[#This Row],[Id Interno]],"-",PAA[[#This Row],[tipo de Contrato (TH talento humano - B/S bienes y/o servicios)]],"-",S319,"-",T319,"-",PAA[[#This Row],[Objeto de la contratación]])</f>
        <v>20260251-BS-8173-4--Prestar el servicio de  mantenimiento y recarga de extintores, cilindros y tanques de las maquinas extintoras de la UAECOB.  - SBLG</v>
      </c>
    </row>
    <row r="320" spans="2:35" ht="35.5" customHeight="1" x14ac:dyDescent="0.35">
      <c r="B320" s="99">
        <v>20260253</v>
      </c>
      <c r="C320" s="99" t="s">
        <v>494</v>
      </c>
      <c r="D320" s="99" t="s">
        <v>105</v>
      </c>
      <c r="E320" s="99" t="s">
        <v>402</v>
      </c>
      <c r="F320" s="163" t="s">
        <v>111</v>
      </c>
      <c r="G320" s="163" t="s">
        <v>381</v>
      </c>
      <c r="H320" s="169">
        <v>5</v>
      </c>
      <c r="I320" s="169">
        <v>0</v>
      </c>
      <c r="J320" s="117">
        <v>0</v>
      </c>
      <c r="K320" s="124" t="s">
        <v>398</v>
      </c>
      <c r="L320" s="163" t="s">
        <v>157</v>
      </c>
      <c r="M320" s="170" t="s">
        <v>483</v>
      </c>
      <c r="N320" s="99" t="s">
        <v>198</v>
      </c>
      <c r="O320" s="147" t="s">
        <v>890</v>
      </c>
      <c r="P320" s="163" t="s">
        <v>348</v>
      </c>
      <c r="Q320" s="126" t="s">
        <v>495</v>
      </c>
      <c r="R320" s="170" t="s">
        <v>213</v>
      </c>
      <c r="S320" s="165" t="str">
        <f>MID(PAA[[#This Row],[Meta Proyecto de Inversión]],1,4)</f>
        <v>8173</v>
      </c>
      <c r="T320" s="165" t="str">
        <f>MID(PAA[[#This Row],[Meta Proyecto de Inversión]],6,2)</f>
        <v>4-</v>
      </c>
      <c r="U320" s="171" t="str">
        <f>IFERROR(VLOOKUP(N320,TD!$B$50:$F$54,2,0)," ")</f>
        <v>O230117</v>
      </c>
      <c r="V320" s="171" t="str">
        <f>IFERROR(VLOOKUP(N320,TD!$B$50:$F$54,3,0)," ")</f>
        <v>4503</v>
      </c>
      <c r="W320" s="171">
        <f>IFERROR(VLOOKUP(N320,TD!$B$50:$F$54,4,0)," ")</f>
        <v>20240255</v>
      </c>
      <c r="X320" s="170" t="s">
        <v>176</v>
      </c>
      <c r="Y320" s="171" t="str">
        <f>IFERROR(VLOOKUP(X320,TD!$J$51:$K$64,2,0)," ")</f>
        <v>Servicio de mantenimiento, dotación (HEA´s y equipo menor) y adquisición de vehiculos   especializados para la atención de emergencias.</v>
      </c>
      <c r="Z320" s="167" t="str">
        <f>CONCATENATE(X320,"-",Y320)</f>
        <v>09-Servicio de mantenimiento, dotación (HEA´s y equipo menor) y adquisición de vehiculos   especializados para la atención de emergencias.</v>
      </c>
      <c r="AA320" s="170" t="s">
        <v>221</v>
      </c>
      <c r="AB320" s="171" t="str">
        <f>IFERROR(VLOOKUP(AA320,TD!$N$51:$O$66,2,0)," ")</f>
        <v>Servicio de atención a emergencias y desastres</v>
      </c>
      <c r="AC320" s="167" t="str">
        <f>CONCATENATE(AA320,"_",AB320)</f>
        <v>004_Servicio de atención a emergencias y desastres</v>
      </c>
      <c r="AD320" s="167" t="str">
        <f>CONCATENATE(Z320," ",AC320)</f>
        <v>09-Servicio de mantenimiento, dotación (HEA´s y equipo menor) y adquisición de vehiculos   especializados para la atención de emergencias. 004_Servicio de atención a emergencias y desastres</v>
      </c>
      <c r="AE320" s="171" t="str">
        <f>CONCATENATE(U320,V320,W320,X320,AA320)</f>
        <v>O23011745032024025509004</v>
      </c>
      <c r="AF320" s="171" t="str">
        <f>IFERROR(VLOOKUP(AD320,TD!$J$66:$K$89,2,0)," ")</f>
        <v>PM/0131/0109/45030040255</v>
      </c>
      <c r="AG320" s="117" t="s">
        <v>80</v>
      </c>
      <c r="AH320" s="170" t="s">
        <v>193</v>
      </c>
      <c r="AI320" s="172" t="str">
        <f>CONCATENATE(PAA[[#This Row],[Id Interno]],"-",PAA[[#This Row],[tipo de Contrato (TH talento humano - B/S bienes y/o servicios)]],"-",S320,"-",T320,"-",PAA[[#This Row],[Objeto de la contratación]])</f>
        <v>20260253-BS-8173-4--Suministrar los repuestos, accesorios e insumos de los equipos de rescate vehicular liviano y pesado marca LUKAS-  SBLG</v>
      </c>
    </row>
    <row r="321" spans="2:35" ht="56" x14ac:dyDescent="0.35">
      <c r="B321" s="99">
        <v>20260254</v>
      </c>
      <c r="C321" s="99" t="s">
        <v>496</v>
      </c>
      <c r="D321" s="99" t="s">
        <v>105</v>
      </c>
      <c r="E321" s="99" t="s">
        <v>402</v>
      </c>
      <c r="F321" s="163" t="s">
        <v>146</v>
      </c>
      <c r="G321" s="163" t="s">
        <v>381</v>
      </c>
      <c r="H321" s="169">
        <v>6</v>
      </c>
      <c r="I321" s="169">
        <v>0</v>
      </c>
      <c r="J321" s="117">
        <v>45000000</v>
      </c>
      <c r="K321" s="124" t="s">
        <v>398</v>
      </c>
      <c r="L321" s="163" t="s">
        <v>157</v>
      </c>
      <c r="M321" s="170" t="s">
        <v>483</v>
      </c>
      <c r="N321" s="99" t="s">
        <v>198</v>
      </c>
      <c r="O321" s="147" t="s">
        <v>890</v>
      </c>
      <c r="P321" s="163" t="s">
        <v>348</v>
      </c>
      <c r="Q321" s="126" t="s">
        <v>497</v>
      </c>
      <c r="R321" s="170" t="s">
        <v>213</v>
      </c>
      <c r="S321" s="165" t="str">
        <f>MID(PAA[[#This Row],[Meta Proyecto de Inversión]],1,4)</f>
        <v>8173</v>
      </c>
      <c r="T321" s="165" t="str">
        <f>MID(PAA[[#This Row],[Meta Proyecto de Inversión]],6,2)</f>
        <v>4-</v>
      </c>
      <c r="U321" s="171" t="str">
        <f>IFERROR(VLOOKUP(N321,TD!$B$50:$F$54,2,0)," ")</f>
        <v>O230117</v>
      </c>
      <c r="V321" s="171" t="str">
        <f>IFERROR(VLOOKUP(N321,TD!$B$50:$F$54,3,0)," ")</f>
        <v>4503</v>
      </c>
      <c r="W321" s="171">
        <f>IFERROR(VLOOKUP(N321,TD!$B$50:$F$54,4,0)," ")</f>
        <v>20240255</v>
      </c>
      <c r="X321" s="170" t="s">
        <v>176</v>
      </c>
      <c r="Y321" s="171" t="str">
        <f>IFERROR(VLOOKUP(X321,TD!$J$51:$K$64,2,0)," ")</f>
        <v>Servicio de mantenimiento, dotación (HEA´s y equipo menor) y adquisición de vehiculos   especializados para la atención de emergencias.</v>
      </c>
      <c r="Z321" s="167" t="str">
        <f>CONCATENATE(X321,"-",Y321)</f>
        <v>09-Servicio de mantenimiento, dotación (HEA´s y equipo menor) y adquisición de vehiculos   especializados para la atención de emergencias.</v>
      </c>
      <c r="AA321" s="170" t="s">
        <v>221</v>
      </c>
      <c r="AB321" s="171" t="str">
        <f>IFERROR(VLOOKUP(AA321,TD!$N$51:$O$66,2,0)," ")</f>
        <v>Servicio de atención a emergencias y desastres</v>
      </c>
      <c r="AC321" s="167" t="str">
        <f>CONCATENATE(AA321,"_",AB321)</f>
        <v>004_Servicio de atención a emergencias y desastres</v>
      </c>
      <c r="AD321" s="167" t="str">
        <f>CONCATENATE(Z321," ",AC321)</f>
        <v>09-Servicio de mantenimiento, dotación (HEA´s y equipo menor) y adquisición de vehiculos   especializados para la atención de emergencias. 004_Servicio de atención a emergencias y desastres</v>
      </c>
      <c r="AE321" s="171" t="str">
        <f>CONCATENATE(U321,V321,W321,X321,AA321)</f>
        <v>O23011745032024025509004</v>
      </c>
      <c r="AF321" s="171" t="str">
        <f>IFERROR(VLOOKUP(AD321,TD!$J$66:$K$89,2,0)," ")</f>
        <v>PM/0131/0109/45030040255</v>
      </c>
      <c r="AG321" s="117" t="s">
        <v>80</v>
      </c>
      <c r="AH321" s="170" t="s">
        <v>193</v>
      </c>
      <c r="AI321" s="172" t="str">
        <f>CONCATENATE(PAA[[#This Row],[Id Interno]],"-",PAA[[#This Row],[tipo de Contrato (TH talento humano - B/S bienes y/o servicios)]],"-",S321,"-",T321,"-",PAA[[#This Row],[Objeto de la contratación]])</f>
        <v>20260254-BS-8173-4--Prestar el servicio de mantenimiento preventivo y correctivo, incluido el suministro de repuestos e insumos y mano de obra especializada para los equipos detectores de atmosfera y respiración autónoma marca Dräger, propiedad de la U.A.E. Cuerpo Oficial de Bomberos de Bogotá - SBLG</v>
      </c>
    </row>
    <row r="322" spans="2:35" ht="56" x14ac:dyDescent="0.35">
      <c r="B322" s="23">
        <v>20260255</v>
      </c>
      <c r="C322" s="99" t="s">
        <v>938</v>
      </c>
      <c r="D322" s="23" t="s">
        <v>105</v>
      </c>
      <c r="E322" s="23" t="s">
        <v>402</v>
      </c>
      <c r="F322" s="162" t="s">
        <v>89</v>
      </c>
      <c r="G322" s="163" t="s">
        <v>375</v>
      </c>
      <c r="H322" s="164">
        <v>4</v>
      </c>
      <c r="I322" s="164">
        <v>0</v>
      </c>
      <c r="J322" s="125">
        <v>26104301</v>
      </c>
      <c r="K322" s="88" t="s">
        <v>398</v>
      </c>
      <c r="L322" s="162" t="s">
        <v>157</v>
      </c>
      <c r="M322" s="165" t="s">
        <v>483</v>
      </c>
      <c r="N322" s="23" t="s">
        <v>198</v>
      </c>
      <c r="O322" s="147" t="s">
        <v>890</v>
      </c>
      <c r="P322" s="162" t="s">
        <v>348</v>
      </c>
      <c r="Q322" s="53">
        <v>72101509</v>
      </c>
      <c r="R322" s="165" t="s">
        <v>213</v>
      </c>
      <c r="S322" s="165" t="str">
        <f>MID(PAA[[#This Row],[Meta Proyecto de Inversión]],1,4)</f>
        <v>8173</v>
      </c>
      <c r="T322" s="165" t="str">
        <f>MID(PAA[[#This Row],[Meta Proyecto de Inversión]],6,2)</f>
        <v>4-</v>
      </c>
      <c r="U322" s="166" t="str">
        <f>IFERROR(VLOOKUP(N322,TD!$B$50:$F$54,2,0)," ")</f>
        <v>O230117</v>
      </c>
      <c r="V322" s="166" t="str">
        <f>IFERROR(VLOOKUP(N322,TD!$B$50:$F$54,3,0)," ")</f>
        <v>4503</v>
      </c>
      <c r="W322" s="166">
        <f>IFERROR(VLOOKUP(N322,TD!$B$50:$F$54,4,0)," ")</f>
        <v>20240255</v>
      </c>
      <c r="X322" s="165" t="s">
        <v>176</v>
      </c>
      <c r="Y322" s="166" t="str">
        <f>IFERROR(VLOOKUP(X322,TD!$J$51:$K$64,2,0)," ")</f>
        <v>Servicio de mantenimiento, dotación (HEA´s y equipo menor) y adquisición de vehiculos   especializados para la atención de emergencias.</v>
      </c>
      <c r="Z322" s="167" t="str">
        <f>CONCATENATE(X322,"-",Y322)</f>
        <v>09-Servicio de mantenimiento, dotación (HEA´s y equipo menor) y adquisición de vehiculos   especializados para la atención de emergencias.</v>
      </c>
      <c r="AA322" s="170" t="s">
        <v>221</v>
      </c>
      <c r="AB322" s="166" t="str">
        <f>IFERROR(VLOOKUP(AA322,TD!$N$51:$O$66,2,0)," ")</f>
        <v>Servicio de atención a emergencias y desastres</v>
      </c>
      <c r="AC322" s="167" t="str">
        <f>CONCATENATE(AA322,"_",AB322)</f>
        <v>004_Servicio de atención a emergencias y desastres</v>
      </c>
      <c r="AD322" s="167" t="str">
        <f>CONCATENATE(Z322," ",AC322)</f>
        <v>09-Servicio de mantenimiento, dotación (HEA´s y equipo menor) y adquisición de vehiculos   especializados para la atención de emergencias. 004_Servicio de atención a emergencias y desastres</v>
      </c>
      <c r="AE322" s="166" t="str">
        <f>CONCATENATE(U322,V322,W322,X322,AA322)</f>
        <v>O23011745032024025509004</v>
      </c>
      <c r="AF322" s="166" t="str">
        <f>IFERROR(VLOOKUP(AD322,TD!$J$66:$K$89,2,0)," ")</f>
        <v>PM/0131/0109/45030040255</v>
      </c>
      <c r="AG322" s="117" t="s">
        <v>80</v>
      </c>
      <c r="AH322" s="165" t="s">
        <v>194</v>
      </c>
      <c r="AI322" s="168" t="str">
        <f>CONCATENATE(PAA[[#This Row],[Id Interno]],"-",PAA[[#This Row],[tipo de Contrato (TH talento humano - B/S bienes y/o servicios)]],"-",S322,"-",T322,"-",PAA[[#This Row],[Objeto de la contratación]])</f>
        <v>20260255-BS-8173-4--Adición al contrato 622-2025 cuyo objeto es: ¨Prestación del servicio de mantenimiento preventivo y correctivo de los equipos de respiración autónoma interspiro propiedad de la UAECOB, incluido el suministro de repuestos, insumos mano de obra especializada –SBLG</v>
      </c>
    </row>
    <row r="323" spans="2:35" s="56" customFormat="1" ht="56" x14ac:dyDescent="0.35">
      <c r="B323" s="23">
        <v>20260257</v>
      </c>
      <c r="C323" s="99" t="s">
        <v>629</v>
      </c>
      <c r="D323" s="23" t="s">
        <v>92</v>
      </c>
      <c r="E323" s="23" t="s">
        <v>402</v>
      </c>
      <c r="F323" s="162" t="s">
        <v>89</v>
      </c>
      <c r="G323" s="163" t="s">
        <v>377</v>
      </c>
      <c r="H323" s="164">
        <v>12</v>
      </c>
      <c r="I323" s="164">
        <v>0</v>
      </c>
      <c r="J323" s="125">
        <v>47720273</v>
      </c>
      <c r="K323" s="88" t="s">
        <v>398</v>
      </c>
      <c r="L323" s="162" t="s">
        <v>157</v>
      </c>
      <c r="M323" s="165" t="s">
        <v>483</v>
      </c>
      <c r="N323" s="23" t="s">
        <v>330</v>
      </c>
      <c r="O323" s="147" t="s">
        <v>889</v>
      </c>
      <c r="P323" s="162" t="s">
        <v>161</v>
      </c>
      <c r="Q323" s="53">
        <v>78181505</v>
      </c>
      <c r="R323" s="165" t="s">
        <v>331</v>
      </c>
      <c r="S323" s="165" t="str">
        <f>MID(PAA[[#This Row],[Meta Proyecto de Inversión]],1,4)</f>
        <v>No a</v>
      </c>
      <c r="T323" s="165" t="str">
        <f>MID(PAA[[#This Row],[Meta Proyecto de Inversión]],6,2)</f>
        <v>li</v>
      </c>
      <c r="U323" s="166" t="str">
        <f>IFERROR(VLOOKUP(N323,TD!$B$50:$F$54,2,0)," ")</f>
        <v>NA</v>
      </c>
      <c r="V323" s="166" t="str">
        <f>IFERROR(VLOOKUP(N323,TD!$B$50:$F$54,3,0)," ")</f>
        <v>NA</v>
      </c>
      <c r="W323" s="166" t="str">
        <f>IFERROR(VLOOKUP(N323,TD!$B$50:$F$54,4,0)," ")</f>
        <v>NA</v>
      </c>
      <c r="X323" s="165" t="s">
        <v>335</v>
      </c>
      <c r="Y323" s="166" t="str">
        <f>IFERROR(VLOOKUP(X323,TD!$J$51:$K$64,2,0)," ")</f>
        <v>N/A</v>
      </c>
      <c r="Z323" s="167" t="str">
        <f>CONCATENATE(X323,"-",Y323)</f>
        <v>N/A-N/A</v>
      </c>
      <c r="AA323" s="170" t="s">
        <v>335</v>
      </c>
      <c r="AB323" s="166" t="str">
        <f>IFERROR(VLOOKUP(AA323,TD!$N$51:$O$66,2,0)," ")</f>
        <v>N/A</v>
      </c>
      <c r="AC323" s="167" t="str">
        <f>CONCATENATE(AA323,"_",AB323)</f>
        <v>N/A_N/A</v>
      </c>
      <c r="AD323" s="167" t="str">
        <f>CONCATENATE(Z323," ",AC323)</f>
        <v>N/A-N/A N/A_N/A</v>
      </c>
      <c r="AE323" s="166" t="str">
        <f>CONCATENATE(U323,V323,W323,X323,AA323)</f>
        <v>NANANAN/AN/A</v>
      </c>
      <c r="AF323" s="166" t="str">
        <f>IFERROR(VLOOKUP(AD323,TD!$J$66:$K$89,2,0)," ")</f>
        <v>N/A</v>
      </c>
      <c r="AG323" s="117" t="s">
        <v>332</v>
      </c>
      <c r="AH323" s="165" t="s">
        <v>193</v>
      </c>
      <c r="AI323" s="168" t="str">
        <f>CONCATENATE(PAA[[#This Row],[Id Interno]],"-",PAA[[#This Row],[tipo de Contrato (TH talento humano - B/S bienes y/o servicios)]],"-",S323,"-",T323,"-",PAA[[#This Row],[Objeto de la contratación]])</f>
        <v>20260257-BS-No a-li-Contratar el servicio de revision técnico mecánica y de emision de gases contaminantes para los vehiculos que forman parte del parque automotor de la Unidad Administrativa Especial Cuerpo Oficial de Bomberos de Bogotá - UAECOB-SBLG</v>
      </c>
    </row>
    <row r="324" spans="2:35" s="56" customFormat="1" ht="56" x14ac:dyDescent="0.35">
      <c r="B324" s="23">
        <v>20260258</v>
      </c>
      <c r="C324" s="99" t="s">
        <v>815</v>
      </c>
      <c r="D324" s="99" t="s">
        <v>105</v>
      </c>
      <c r="E324" s="99" t="s">
        <v>363</v>
      </c>
      <c r="F324" s="163" t="s">
        <v>145</v>
      </c>
      <c r="G324" s="163" t="s">
        <v>373</v>
      </c>
      <c r="H324" s="169">
        <v>10</v>
      </c>
      <c r="I324" s="169">
        <v>0</v>
      </c>
      <c r="J324" s="117">
        <v>31000000</v>
      </c>
      <c r="K324" s="124" t="s">
        <v>398</v>
      </c>
      <c r="L324" s="163" t="s">
        <v>158</v>
      </c>
      <c r="M324" s="170" t="s">
        <v>421</v>
      </c>
      <c r="N324" s="99" t="s">
        <v>198</v>
      </c>
      <c r="O324" s="147" t="s">
        <v>890</v>
      </c>
      <c r="P324" s="163" t="s">
        <v>348</v>
      </c>
      <c r="Q324" s="126">
        <v>80111600</v>
      </c>
      <c r="R324" s="170" t="s">
        <v>211</v>
      </c>
      <c r="S324" s="165" t="str">
        <f>MID(PAA[[#This Row],[Meta Proyecto de Inversión]],1,4)</f>
        <v>8173</v>
      </c>
      <c r="T324" s="165" t="str">
        <f>MID(PAA[[#This Row],[Meta Proyecto de Inversión]],6,2)</f>
        <v>2-</v>
      </c>
      <c r="U324" s="166" t="str">
        <f>IFERROR(VLOOKUP(N324,TD!$B$50:$F$54,2,0)," ")</f>
        <v>O230117</v>
      </c>
      <c r="V324" s="166" t="str">
        <f>IFERROR(VLOOKUP(N324,TD!$B$50:$F$54,3,0)," ")</f>
        <v>4503</v>
      </c>
      <c r="W324" s="166">
        <f>IFERROR(VLOOKUP(N324,TD!$B$50:$F$54,4,0)," ")</f>
        <v>20240255</v>
      </c>
      <c r="X324" s="165" t="s">
        <v>164</v>
      </c>
      <c r="Y324" s="166" t="str">
        <f>IFERROR(VLOOKUP(X324,TD!$J$51:$K$64,2,0)," ")</f>
        <v>Servicio de atención a incidentes y emergencias.</v>
      </c>
      <c r="Z324" s="167" t="str">
        <f>CONCATENATE(X324,"-",Y324)</f>
        <v>04-Servicio de atención a incidentes y emergencias.</v>
      </c>
      <c r="AA324" s="170" t="s">
        <v>221</v>
      </c>
      <c r="AB324" s="166" t="str">
        <f>IFERROR(VLOOKUP(AA324,TD!$N$51:$O$66,2,0)," ")</f>
        <v>Servicio de atención a emergencias y desastres</v>
      </c>
      <c r="AC324" s="167" t="str">
        <f>CONCATENATE(AA324,"_",AB324)</f>
        <v>004_Servicio de atención a emergencias y desastres</v>
      </c>
      <c r="AD324" s="167" t="str">
        <f>CONCATENATE(Z324," ",AC324)</f>
        <v>04-Servicio de atención a incidentes y emergencias. 004_Servicio de atención a emergencias y desastres</v>
      </c>
      <c r="AE324" s="166" t="str">
        <f>CONCATENATE(U324,V324,W324,X324,AA324)</f>
        <v>O23011745032024025504004</v>
      </c>
      <c r="AF324" s="166" t="str">
        <f>IFERROR(VLOOKUP(AD324,TD!$J$66:$K$89,2,0)," ")</f>
        <v>PM/0131/0104/45030040255</v>
      </c>
      <c r="AG324" s="117" t="s">
        <v>385</v>
      </c>
      <c r="AH324" s="165" t="s">
        <v>193</v>
      </c>
      <c r="AI324" s="168" t="str">
        <f>CONCATENATE(PAA[[#This Row],[Id Interno]],"-",PAA[[#This Row],[tipo de Contrato (TH talento humano - B/S bienes y/o servicios)]],"-",S324,"-",T324,"-",PAA[[#This Row],[Objeto de la contratación]])</f>
        <v>20260258-TH-8173-2--Prestación de servicios de apoyo al proceso de comunicaciones en emergencias del centro de coordinación y comunicaciones (c.c.c.), para el desarrollo de los programas a cargo de la Subdirección Operativa-S.O.</v>
      </c>
    </row>
    <row r="325" spans="2:35" s="56" customFormat="1" ht="56" x14ac:dyDescent="0.35">
      <c r="B325" s="23">
        <v>20260259</v>
      </c>
      <c r="C325" s="99" t="s">
        <v>815</v>
      </c>
      <c r="D325" s="99" t="s">
        <v>105</v>
      </c>
      <c r="E325" s="99" t="s">
        <v>363</v>
      </c>
      <c r="F325" s="163" t="s">
        <v>145</v>
      </c>
      <c r="G325" s="163" t="s">
        <v>373</v>
      </c>
      <c r="H325" s="169">
        <v>10</v>
      </c>
      <c r="I325" s="169">
        <v>0</v>
      </c>
      <c r="J325" s="117">
        <v>31000000</v>
      </c>
      <c r="K325" s="124" t="s">
        <v>398</v>
      </c>
      <c r="L325" s="163" t="s">
        <v>158</v>
      </c>
      <c r="M325" s="170" t="s">
        <v>421</v>
      </c>
      <c r="N325" s="99" t="s">
        <v>198</v>
      </c>
      <c r="O325" s="147" t="s">
        <v>890</v>
      </c>
      <c r="P325" s="163" t="s">
        <v>348</v>
      </c>
      <c r="Q325" s="126">
        <v>80111600</v>
      </c>
      <c r="R325" s="170" t="s">
        <v>211</v>
      </c>
      <c r="S325" s="165" t="str">
        <f>MID(PAA[[#This Row],[Meta Proyecto de Inversión]],1,4)</f>
        <v>8173</v>
      </c>
      <c r="T325" s="165" t="str">
        <f>MID(PAA[[#This Row],[Meta Proyecto de Inversión]],6,2)</f>
        <v>2-</v>
      </c>
      <c r="U325" s="166" t="str">
        <f>IFERROR(VLOOKUP(N325,TD!$B$50:$F$54,2,0)," ")</f>
        <v>O230117</v>
      </c>
      <c r="V325" s="166" t="str">
        <f>IFERROR(VLOOKUP(N325,TD!$B$50:$F$54,3,0)," ")</f>
        <v>4503</v>
      </c>
      <c r="W325" s="166">
        <f>IFERROR(VLOOKUP(N325,TD!$B$50:$F$54,4,0)," ")</f>
        <v>20240255</v>
      </c>
      <c r="X325" s="165" t="s">
        <v>164</v>
      </c>
      <c r="Y325" s="166" t="str">
        <f>IFERROR(VLOOKUP(X325,TD!$J$51:$K$64,2,0)," ")</f>
        <v>Servicio de atención a incidentes y emergencias.</v>
      </c>
      <c r="Z325" s="167" t="str">
        <f>CONCATENATE(X325,"-",Y325)</f>
        <v>04-Servicio de atención a incidentes y emergencias.</v>
      </c>
      <c r="AA325" s="170" t="s">
        <v>221</v>
      </c>
      <c r="AB325" s="166" t="str">
        <f>IFERROR(VLOOKUP(AA325,TD!$N$51:$O$66,2,0)," ")</f>
        <v>Servicio de atención a emergencias y desastres</v>
      </c>
      <c r="AC325" s="167" t="str">
        <f>CONCATENATE(AA325,"_",AB325)</f>
        <v>004_Servicio de atención a emergencias y desastres</v>
      </c>
      <c r="AD325" s="167" t="str">
        <f>CONCATENATE(Z325," ",AC325)</f>
        <v>04-Servicio de atención a incidentes y emergencias. 004_Servicio de atención a emergencias y desastres</v>
      </c>
      <c r="AE325" s="166" t="str">
        <f>CONCATENATE(U325,V325,W325,X325,AA325)</f>
        <v>O23011745032024025504004</v>
      </c>
      <c r="AF325" s="166" t="str">
        <f>IFERROR(VLOOKUP(AD325,TD!$J$66:$K$89,2,0)," ")</f>
        <v>PM/0131/0104/45030040255</v>
      </c>
      <c r="AG325" s="117" t="s">
        <v>385</v>
      </c>
      <c r="AH325" s="165" t="s">
        <v>193</v>
      </c>
      <c r="AI325" s="168" t="str">
        <f>CONCATENATE(PAA[[#This Row],[Id Interno]],"-",PAA[[#This Row],[tipo de Contrato (TH talento humano - B/S bienes y/o servicios)]],"-",S325,"-",T325,"-",PAA[[#This Row],[Objeto de la contratación]])</f>
        <v>20260259-TH-8173-2--Prestación de servicios de apoyo al proceso de comunicaciones en emergencias del centro de coordinación y comunicaciones (c.c.c.), para el desarrollo de los programas a cargo de la Subdirección Operativa-S.O.</v>
      </c>
    </row>
    <row r="326" spans="2:35" s="56" customFormat="1" ht="56" x14ac:dyDescent="0.35">
      <c r="B326" s="23">
        <v>20260260</v>
      </c>
      <c r="C326" s="99" t="s">
        <v>815</v>
      </c>
      <c r="D326" s="99" t="s">
        <v>105</v>
      </c>
      <c r="E326" s="99" t="s">
        <v>363</v>
      </c>
      <c r="F326" s="163" t="s">
        <v>145</v>
      </c>
      <c r="G326" s="163" t="s">
        <v>373</v>
      </c>
      <c r="H326" s="169">
        <v>10</v>
      </c>
      <c r="I326" s="169">
        <v>0</v>
      </c>
      <c r="J326" s="117">
        <v>31000000</v>
      </c>
      <c r="K326" s="124" t="s">
        <v>398</v>
      </c>
      <c r="L326" s="163" t="s">
        <v>158</v>
      </c>
      <c r="M326" s="170" t="s">
        <v>421</v>
      </c>
      <c r="N326" s="99" t="s">
        <v>198</v>
      </c>
      <c r="O326" s="147" t="s">
        <v>890</v>
      </c>
      <c r="P326" s="163" t="s">
        <v>348</v>
      </c>
      <c r="Q326" s="126">
        <v>80111600</v>
      </c>
      <c r="R326" s="170" t="s">
        <v>211</v>
      </c>
      <c r="S326" s="165" t="str">
        <f>MID(PAA[[#This Row],[Meta Proyecto de Inversión]],1,4)</f>
        <v>8173</v>
      </c>
      <c r="T326" s="165" t="str">
        <f>MID(PAA[[#This Row],[Meta Proyecto de Inversión]],6,2)</f>
        <v>2-</v>
      </c>
      <c r="U326" s="166" t="str">
        <f>IFERROR(VLOOKUP(N326,TD!$B$50:$F$54,2,0)," ")</f>
        <v>O230117</v>
      </c>
      <c r="V326" s="166" t="str">
        <f>IFERROR(VLOOKUP(N326,TD!$B$50:$F$54,3,0)," ")</f>
        <v>4503</v>
      </c>
      <c r="W326" s="166">
        <f>IFERROR(VLOOKUP(N326,TD!$B$50:$F$54,4,0)," ")</f>
        <v>20240255</v>
      </c>
      <c r="X326" s="165" t="s">
        <v>164</v>
      </c>
      <c r="Y326" s="166" t="str">
        <f>IFERROR(VLOOKUP(X326,TD!$J$51:$K$64,2,0)," ")</f>
        <v>Servicio de atención a incidentes y emergencias.</v>
      </c>
      <c r="Z326" s="167" t="str">
        <f>CONCATENATE(X326,"-",Y326)</f>
        <v>04-Servicio de atención a incidentes y emergencias.</v>
      </c>
      <c r="AA326" s="170" t="s">
        <v>221</v>
      </c>
      <c r="AB326" s="166" t="str">
        <f>IFERROR(VLOOKUP(AA326,TD!$N$51:$O$66,2,0)," ")</f>
        <v>Servicio de atención a emergencias y desastres</v>
      </c>
      <c r="AC326" s="167" t="str">
        <f>CONCATENATE(AA326,"_",AB326)</f>
        <v>004_Servicio de atención a emergencias y desastres</v>
      </c>
      <c r="AD326" s="167" t="str">
        <f>CONCATENATE(Z326," ",AC326)</f>
        <v>04-Servicio de atención a incidentes y emergencias. 004_Servicio de atención a emergencias y desastres</v>
      </c>
      <c r="AE326" s="166" t="str">
        <f>CONCATENATE(U326,V326,W326,X326,AA326)</f>
        <v>O23011745032024025504004</v>
      </c>
      <c r="AF326" s="166" t="str">
        <f>IFERROR(VLOOKUP(AD326,TD!$J$66:$K$89,2,0)," ")</f>
        <v>PM/0131/0104/45030040255</v>
      </c>
      <c r="AG326" s="117" t="s">
        <v>385</v>
      </c>
      <c r="AH326" s="165" t="s">
        <v>193</v>
      </c>
      <c r="AI326" s="168" t="str">
        <f>CONCATENATE(PAA[[#This Row],[Id Interno]],"-",PAA[[#This Row],[tipo de Contrato (TH talento humano - B/S bienes y/o servicios)]],"-",S326,"-",T326,"-",PAA[[#This Row],[Objeto de la contratación]])</f>
        <v>20260260-TH-8173-2--Prestación de servicios de apoyo al proceso de comunicaciones en emergencias del centro de coordinación y comunicaciones (c.c.c.), para el desarrollo de los programas a cargo de la Subdirección Operativa-S.O.</v>
      </c>
    </row>
    <row r="327" spans="2:35" ht="56" x14ac:dyDescent="0.35">
      <c r="B327" s="23">
        <v>20260261</v>
      </c>
      <c r="C327" s="99" t="s">
        <v>815</v>
      </c>
      <c r="D327" s="99" t="s">
        <v>105</v>
      </c>
      <c r="E327" s="99" t="s">
        <v>363</v>
      </c>
      <c r="F327" s="163" t="s">
        <v>145</v>
      </c>
      <c r="G327" s="163" t="s">
        <v>373</v>
      </c>
      <c r="H327" s="169">
        <v>10</v>
      </c>
      <c r="I327" s="169">
        <v>0</v>
      </c>
      <c r="J327" s="117">
        <v>31000000</v>
      </c>
      <c r="K327" s="124" t="s">
        <v>398</v>
      </c>
      <c r="L327" s="163" t="s">
        <v>158</v>
      </c>
      <c r="M327" s="170" t="s">
        <v>421</v>
      </c>
      <c r="N327" s="99" t="s">
        <v>198</v>
      </c>
      <c r="O327" s="147" t="s">
        <v>890</v>
      </c>
      <c r="P327" s="163" t="s">
        <v>348</v>
      </c>
      <c r="Q327" s="126">
        <v>80111600</v>
      </c>
      <c r="R327" s="170" t="s">
        <v>211</v>
      </c>
      <c r="S327" s="165" t="str">
        <f>MID(PAA[[#This Row],[Meta Proyecto de Inversión]],1,4)</f>
        <v>8173</v>
      </c>
      <c r="T327" s="165" t="str">
        <f>MID(PAA[[#This Row],[Meta Proyecto de Inversión]],6,2)</f>
        <v>2-</v>
      </c>
      <c r="U327" s="166" t="str">
        <f>IFERROR(VLOOKUP(N327,TD!$B$50:$F$54,2,0)," ")</f>
        <v>O230117</v>
      </c>
      <c r="V327" s="166" t="str">
        <f>IFERROR(VLOOKUP(N327,TD!$B$50:$F$54,3,0)," ")</f>
        <v>4503</v>
      </c>
      <c r="W327" s="166">
        <f>IFERROR(VLOOKUP(N327,TD!$B$50:$F$54,4,0)," ")</f>
        <v>20240255</v>
      </c>
      <c r="X327" s="165" t="s">
        <v>164</v>
      </c>
      <c r="Y327" s="166" t="str">
        <f>IFERROR(VLOOKUP(X327,TD!$J$51:$K$64,2,0)," ")</f>
        <v>Servicio de atención a incidentes y emergencias.</v>
      </c>
      <c r="Z327" s="167" t="str">
        <f>CONCATENATE(X327,"-",Y327)</f>
        <v>04-Servicio de atención a incidentes y emergencias.</v>
      </c>
      <c r="AA327" s="170" t="s">
        <v>221</v>
      </c>
      <c r="AB327" s="166" t="str">
        <f>IFERROR(VLOOKUP(AA327,TD!$N$51:$O$66,2,0)," ")</f>
        <v>Servicio de atención a emergencias y desastres</v>
      </c>
      <c r="AC327" s="167" t="str">
        <f>CONCATENATE(AA327,"_",AB327)</f>
        <v>004_Servicio de atención a emergencias y desastres</v>
      </c>
      <c r="AD327" s="167" t="str">
        <f>CONCATENATE(Z327," ",AC327)</f>
        <v>04-Servicio de atención a incidentes y emergencias. 004_Servicio de atención a emergencias y desastres</v>
      </c>
      <c r="AE327" s="166" t="str">
        <f>CONCATENATE(U327,V327,W327,X327,AA327)</f>
        <v>O23011745032024025504004</v>
      </c>
      <c r="AF327" s="166" t="str">
        <f>IFERROR(VLOOKUP(AD327,TD!$J$66:$K$89,2,0)," ")</f>
        <v>PM/0131/0104/45030040255</v>
      </c>
      <c r="AG327" s="117" t="s">
        <v>385</v>
      </c>
      <c r="AH327" s="165" t="s">
        <v>193</v>
      </c>
      <c r="AI327" s="168" t="str">
        <f>CONCATENATE(PAA[[#This Row],[Id Interno]],"-",PAA[[#This Row],[tipo de Contrato (TH talento humano - B/S bienes y/o servicios)]],"-",S327,"-",T327,"-",PAA[[#This Row],[Objeto de la contratación]])</f>
        <v>20260261-TH-8173-2--Prestación de servicios de apoyo al proceso de comunicaciones en emergencias del centro de coordinación y comunicaciones (c.c.c.), para el desarrollo de los programas a cargo de la Subdirección Operativa-S.O.</v>
      </c>
    </row>
    <row r="328" spans="2:35" ht="56" x14ac:dyDescent="0.35">
      <c r="B328" s="23">
        <v>20260262</v>
      </c>
      <c r="C328" s="99" t="s">
        <v>815</v>
      </c>
      <c r="D328" s="99" t="s">
        <v>105</v>
      </c>
      <c r="E328" s="99" t="s">
        <v>363</v>
      </c>
      <c r="F328" s="163" t="s">
        <v>145</v>
      </c>
      <c r="G328" s="163" t="s">
        <v>373</v>
      </c>
      <c r="H328" s="169">
        <v>10</v>
      </c>
      <c r="I328" s="169">
        <v>0</v>
      </c>
      <c r="J328" s="117">
        <v>31000000</v>
      </c>
      <c r="K328" s="124" t="s">
        <v>398</v>
      </c>
      <c r="L328" s="163" t="s">
        <v>158</v>
      </c>
      <c r="M328" s="170" t="s">
        <v>421</v>
      </c>
      <c r="N328" s="99" t="s">
        <v>198</v>
      </c>
      <c r="O328" s="147" t="s">
        <v>890</v>
      </c>
      <c r="P328" s="163" t="s">
        <v>348</v>
      </c>
      <c r="Q328" s="126">
        <v>80111600</v>
      </c>
      <c r="R328" s="170" t="s">
        <v>211</v>
      </c>
      <c r="S328" s="165" t="str">
        <f>MID(PAA[[#This Row],[Meta Proyecto de Inversión]],1,4)</f>
        <v>8173</v>
      </c>
      <c r="T328" s="165" t="str">
        <f>MID(PAA[[#This Row],[Meta Proyecto de Inversión]],6,2)</f>
        <v>2-</v>
      </c>
      <c r="U328" s="166" t="str">
        <f>IFERROR(VLOOKUP(N328,TD!$B$50:$F$54,2,0)," ")</f>
        <v>O230117</v>
      </c>
      <c r="V328" s="166" t="str">
        <f>IFERROR(VLOOKUP(N328,TD!$B$50:$F$54,3,0)," ")</f>
        <v>4503</v>
      </c>
      <c r="W328" s="166">
        <f>IFERROR(VLOOKUP(N328,TD!$B$50:$F$54,4,0)," ")</f>
        <v>20240255</v>
      </c>
      <c r="X328" s="165" t="s">
        <v>164</v>
      </c>
      <c r="Y328" s="166" t="str">
        <f>IFERROR(VLOOKUP(X328,TD!$J$51:$K$64,2,0)," ")</f>
        <v>Servicio de atención a incidentes y emergencias.</v>
      </c>
      <c r="Z328" s="167" t="str">
        <f>CONCATENATE(X328,"-",Y328)</f>
        <v>04-Servicio de atención a incidentes y emergencias.</v>
      </c>
      <c r="AA328" s="170" t="s">
        <v>221</v>
      </c>
      <c r="AB328" s="166" t="str">
        <f>IFERROR(VLOOKUP(AA328,TD!$N$51:$O$66,2,0)," ")</f>
        <v>Servicio de atención a emergencias y desastres</v>
      </c>
      <c r="AC328" s="167" t="str">
        <f>CONCATENATE(AA328,"_",AB328)</f>
        <v>004_Servicio de atención a emergencias y desastres</v>
      </c>
      <c r="AD328" s="167" t="str">
        <f>CONCATENATE(Z328," ",AC328)</f>
        <v>04-Servicio de atención a incidentes y emergencias. 004_Servicio de atención a emergencias y desastres</v>
      </c>
      <c r="AE328" s="166" t="str">
        <f>CONCATENATE(U328,V328,W328,X328,AA328)</f>
        <v>O23011745032024025504004</v>
      </c>
      <c r="AF328" s="166" t="str">
        <f>IFERROR(VLOOKUP(AD328,TD!$J$66:$K$89,2,0)," ")</f>
        <v>PM/0131/0104/45030040255</v>
      </c>
      <c r="AG328" s="117" t="s">
        <v>385</v>
      </c>
      <c r="AH328" s="165" t="s">
        <v>193</v>
      </c>
      <c r="AI328" s="168" t="str">
        <f>CONCATENATE(PAA[[#This Row],[Id Interno]],"-",PAA[[#This Row],[tipo de Contrato (TH talento humano - B/S bienes y/o servicios)]],"-",S328,"-",T328,"-",PAA[[#This Row],[Objeto de la contratación]])</f>
        <v>20260262-TH-8173-2--Prestación de servicios de apoyo al proceso de comunicaciones en emergencias del centro de coordinación y comunicaciones (c.c.c.), para el desarrollo de los programas a cargo de la Subdirección Operativa-S.O.</v>
      </c>
    </row>
    <row r="329" spans="2:35" ht="56" x14ac:dyDescent="0.35">
      <c r="B329" s="23">
        <v>20260263</v>
      </c>
      <c r="C329" s="99" t="s">
        <v>816</v>
      </c>
      <c r="D329" s="99" t="s">
        <v>105</v>
      </c>
      <c r="E329" s="99" t="s">
        <v>363</v>
      </c>
      <c r="F329" s="163" t="s">
        <v>145</v>
      </c>
      <c r="G329" s="163" t="s">
        <v>373</v>
      </c>
      <c r="H329" s="169">
        <v>9</v>
      </c>
      <c r="I329" s="169">
        <v>0</v>
      </c>
      <c r="J329" s="117">
        <v>26910000</v>
      </c>
      <c r="K329" s="124" t="s">
        <v>398</v>
      </c>
      <c r="L329" s="163" t="s">
        <v>158</v>
      </c>
      <c r="M329" s="170" t="s">
        <v>421</v>
      </c>
      <c r="N329" s="99" t="s">
        <v>198</v>
      </c>
      <c r="O329" s="147" t="s">
        <v>890</v>
      </c>
      <c r="P329" s="163" t="s">
        <v>348</v>
      </c>
      <c r="Q329" s="126">
        <v>80111600</v>
      </c>
      <c r="R329" s="170" t="s">
        <v>211</v>
      </c>
      <c r="S329" s="165" t="str">
        <f>MID(PAA[[#This Row],[Meta Proyecto de Inversión]],1,4)</f>
        <v>8173</v>
      </c>
      <c r="T329" s="165" t="str">
        <f>MID(PAA[[#This Row],[Meta Proyecto de Inversión]],6,2)</f>
        <v>2-</v>
      </c>
      <c r="U329" s="166" t="str">
        <f>IFERROR(VLOOKUP(N329,TD!$B$50:$F$54,2,0)," ")</f>
        <v>O230117</v>
      </c>
      <c r="V329" s="166" t="str">
        <f>IFERROR(VLOOKUP(N329,TD!$B$50:$F$54,3,0)," ")</f>
        <v>4503</v>
      </c>
      <c r="W329" s="166">
        <f>IFERROR(VLOOKUP(N329,TD!$B$50:$F$54,4,0)," ")</f>
        <v>20240255</v>
      </c>
      <c r="X329" s="165" t="s">
        <v>164</v>
      </c>
      <c r="Y329" s="166" t="str">
        <f>IFERROR(VLOOKUP(X329,TD!$J$51:$K$64,2,0)," ")</f>
        <v>Servicio de atención a incidentes y emergencias.</v>
      </c>
      <c r="Z329" s="167" t="str">
        <f>CONCATENATE(X329,"-",Y329)</f>
        <v>04-Servicio de atención a incidentes y emergencias.</v>
      </c>
      <c r="AA329" s="165" t="s">
        <v>221</v>
      </c>
      <c r="AB329" s="166" t="str">
        <f>IFERROR(VLOOKUP(AA329,TD!$N$51:$O$66,2,0)," ")</f>
        <v>Servicio de atención a emergencias y desastres</v>
      </c>
      <c r="AC329" s="167" t="str">
        <f>CONCATENATE(AA329,"_",AB329)</f>
        <v>004_Servicio de atención a emergencias y desastres</v>
      </c>
      <c r="AD329" s="167" t="str">
        <f>CONCATENATE(Z329," ",AC329)</f>
        <v>04-Servicio de atención a incidentes y emergencias. 004_Servicio de atención a emergencias y desastres</v>
      </c>
      <c r="AE329" s="166" t="str">
        <f>CONCATENATE(U329,V329,W329,X329,AA329)</f>
        <v>O23011745032024025504004</v>
      </c>
      <c r="AF329" s="166" t="str">
        <f>IFERROR(VLOOKUP(AD329,TD!$J$66:$K$89,2,0)," ")</f>
        <v>PM/0131/0104/45030040255</v>
      </c>
      <c r="AG329" s="117" t="s">
        <v>385</v>
      </c>
      <c r="AH329" s="165" t="s">
        <v>193</v>
      </c>
      <c r="AI329" s="168" t="str">
        <f>CONCATENATE(PAA[[#This Row],[Id Interno]],"-",PAA[[#This Row],[tipo de Contrato (TH talento humano - B/S bienes y/o servicios)]],"-",S329,"-",T329,"-",PAA[[#This Row],[Objeto de la contratación]])</f>
        <v>20260263-TH-8173-2--Prestación de servicios para realizar la gestión administrativa requerida en la estación de bomberos asignada, para el desarrollo de los programas a cargo de la Subdirección Operativa-S.O.</v>
      </c>
    </row>
    <row r="330" spans="2:35" s="56" customFormat="1" ht="56" x14ac:dyDescent="0.35">
      <c r="B330" s="23">
        <v>20260264</v>
      </c>
      <c r="C330" s="99" t="s">
        <v>816</v>
      </c>
      <c r="D330" s="99" t="s">
        <v>105</v>
      </c>
      <c r="E330" s="99" t="s">
        <v>363</v>
      </c>
      <c r="F330" s="163" t="s">
        <v>145</v>
      </c>
      <c r="G330" s="163" t="s">
        <v>373</v>
      </c>
      <c r="H330" s="169">
        <v>9</v>
      </c>
      <c r="I330" s="169">
        <v>0</v>
      </c>
      <c r="J330" s="117">
        <v>26910000</v>
      </c>
      <c r="K330" s="124" t="s">
        <v>398</v>
      </c>
      <c r="L330" s="163" t="s">
        <v>158</v>
      </c>
      <c r="M330" s="170" t="s">
        <v>421</v>
      </c>
      <c r="N330" s="99" t="s">
        <v>198</v>
      </c>
      <c r="O330" s="147" t="s">
        <v>890</v>
      </c>
      <c r="P330" s="163" t="s">
        <v>348</v>
      </c>
      <c r="Q330" s="126">
        <v>80111600</v>
      </c>
      <c r="R330" s="170" t="s">
        <v>211</v>
      </c>
      <c r="S330" s="165" t="str">
        <f>MID(PAA[[#This Row],[Meta Proyecto de Inversión]],1,4)</f>
        <v>8173</v>
      </c>
      <c r="T330" s="165" t="str">
        <f>MID(PAA[[#This Row],[Meta Proyecto de Inversión]],6,2)</f>
        <v>2-</v>
      </c>
      <c r="U330" s="166" t="str">
        <f>IFERROR(VLOOKUP(N330,TD!$B$50:$F$54,2,0)," ")</f>
        <v>O230117</v>
      </c>
      <c r="V330" s="166" t="str">
        <f>IFERROR(VLOOKUP(N330,TD!$B$50:$F$54,3,0)," ")</f>
        <v>4503</v>
      </c>
      <c r="W330" s="166">
        <f>IFERROR(VLOOKUP(N330,TD!$B$50:$F$54,4,0)," ")</f>
        <v>20240255</v>
      </c>
      <c r="X330" s="165" t="s">
        <v>164</v>
      </c>
      <c r="Y330" s="166" t="str">
        <f>IFERROR(VLOOKUP(X330,TD!$J$51:$K$64,2,0)," ")</f>
        <v>Servicio de atención a incidentes y emergencias.</v>
      </c>
      <c r="Z330" s="167" t="str">
        <f>CONCATENATE(X330,"-",Y330)</f>
        <v>04-Servicio de atención a incidentes y emergencias.</v>
      </c>
      <c r="AA330" s="165" t="s">
        <v>221</v>
      </c>
      <c r="AB330" s="166" t="str">
        <f>IFERROR(VLOOKUP(AA330,TD!$N$51:$O$66,2,0)," ")</f>
        <v>Servicio de atención a emergencias y desastres</v>
      </c>
      <c r="AC330" s="167" t="str">
        <f>CONCATENATE(AA330,"_",AB330)</f>
        <v>004_Servicio de atención a emergencias y desastres</v>
      </c>
      <c r="AD330" s="167" t="str">
        <f>CONCATENATE(Z330," ",AC330)</f>
        <v>04-Servicio de atención a incidentes y emergencias. 004_Servicio de atención a emergencias y desastres</v>
      </c>
      <c r="AE330" s="166" t="str">
        <f>CONCATENATE(U330,V330,W330,X330,AA330)</f>
        <v>O23011745032024025504004</v>
      </c>
      <c r="AF330" s="166" t="str">
        <f>IFERROR(VLOOKUP(AD330,TD!$J$66:$K$89,2,0)," ")</f>
        <v>PM/0131/0104/45030040255</v>
      </c>
      <c r="AG330" s="117" t="s">
        <v>385</v>
      </c>
      <c r="AH330" s="165" t="s">
        <v>193</v>
      </c>
      <c r="AI330" s="168" t="str">
        <f>CONCATENATE(PAA[[#This Row],[Id Interno]],"-",PAA[[#This Row],[tipo de Contrato (TH talento humano - B/S bienes y/o servicios)]],"-",S330,"-",T330,"-",PAA[[#This Row],[Objeto de la contratación]])</f>
        <v>20260264-TH-8173-2--Prestación de servicios para realizar la gestión administrativa requerida en la estación de bomberos asignada, para el desarrollo de los programas a cargo de la Subdirección Operativa-S.O.</v>
      </c>
    </row>
    <row r="331" spans="2:35" s="56" customFormat="1" ht="84" customHeight="1" x14ac:dyDescent="0.35">
      <c r="B331" s="23">
        <v>20260265</v>
      </c>
      <c r="C331" s="99" t="s">
        <v>816</v>
      </c>
      <c r="D331" s="99" t="s">
        <v>105</v>
      </c>
      <c r="E331" s="99" t="s">
        <v>363</v>
      </c>
      <c r="F331" s="163" t="s">
        <v>145</v>
      </c>
      <c r="G331" s="163" t="s">
        <v>373</v>
      </c>
      <c r="H331" s="169">
        <v>9</v>
      </c>
      <c r="I331" s="169">
        <v>0</v>
      </c>
      <c r="J331" s="117">
        <v>26910000</v>
      </c>
      <c r="K331" s="124" t="s">
        <v>398</v>
      </c>
      <c r="L331" s="163" t="s">
        <v>158</v>
      </c>
      <c r="M331" s="170" t="s">
        <v>421</v>
      </c>
      <c r="N331" s="99" t="s">
        <v>198</v>
      </c>
      <c r="O331" s="147" t="s">
        <v>890</v>
      </c>
      <c r="P331" s="163" t="s">
        <v>348</v>
      </c>
      <c r="Q331" s="126">
        <v>80111600</v>
      </c>
      <c r="R331" s="170" t="s">
        <v>211</v>
      </c>
      <c r="S331" s="165" t="str">
        <f>MID(PAA[[#This Row],[Meta Proyecto de Inversión]],1,4)</f>
        <v>8173</v>
      </c>
      <c r="T331" s="165" t="str">
        <f>MID(PAA[[#This Row],[Meta Proyecto de Inversión]],6,2)</f>
        <v>2-</v>
      </c>
      <c r="U331" s="166" t="str">
        <f>IFERROR(VLOOKUP(N331,TD!$B$50:$F$54,2,0)," ")</f>
        <v>O230117</v>
      </c>
      <c r="V331" s="166" t="str">
        <f>IFERROR(VLOOKUP(N331,TD!$B$50:$F$54,3,0)," ")</f>
        <v>4503</v>
      </c>
      <c r="W331" s="166">
        <f>IFERROR(VLOOKUP(N331,TD!$B$50:$F$54,4,0)," ")</f>
        <v>20240255</v>
      </c>
      <c r="X331" s="165" t="s">
        <v>164</v>
      </c>
      <c r="Y331" s="166" t="str">
        <f>IFERROR(VLOOKUP(X331,TD!$J$51:$K$64,2,0)," ")</f>
        <v>Servicio de atención a incidentes y emergencias.</v>
      </c>
      <c r="Z331" s="167" t="str">
        <f>CONCATENATE(X331,"-",Y331)</f>
        <v>04-Servicio de atención a incidentes y emergencias.</v>
      </c>
      <c r="AA331" s="165" t="s">
        <v>221</v>
      </c>
      <c r="AB331" s="166" t="str">
        <f>IFERROR(VLOOKUP(AA331,TD!$N$51:$O$66,2,0)," ")</f>
        <v>Servicio de atención a emergencias y desastres</v>
      </c>
      <c r="AC331" s="167" t="str">
        <f>CONCATENATE(AA331,"_",AB331)</f>
        <v>004_Servicio de atención a emergencias y desastres</v>
      </c>
      <c r="AD331" s="167" t="str">
        <f>CONCATENATE(Z331," ",AC331)</f>
        <v>04-Servicio de atención a incidentes y emergencias. 004_Servicio de atención a emergencias y desastres</v>
      </c>
      <c r="AE331" s="166" t="str">
        <f>CONCATENATE(U331,V331,W331,X331,AA331)</f>
        <v>O23011745032024025504004</v>
      </c>
      <c r="AF331" s="166" t="str">
        <f>IFERROR(VLOOKUP(AD331,TD!$J$66:$K$89,2,0)," ")</f>
        <v>PM/0131/0104/45030040255</v>
      </c>
      <c r="AG331" s="117" t="s">
        <v>385</v>
      </c>
      <c r="AH331" s="165" t="s">
        <v>193</v>
      </c>
      <c r="AI331" s="168" t="str">
        <f>CONCATENATE(PAA[[#This Row],[Id Interno]],"-",PAA[[#This Row],[tipo de Contrato (TH talento humano - B/S bienes y/o servicios)]],"-",S331,"-",T331,"-",PAA[[#This Row],[Objeto de la contratación]])</f>
        <v>20260265-TH-8173-2--Prestación de servicios para realizar la gestión administrativa requerida en la estación de bomberos asignada, para el desarrollo de los programas a cargo de la Subdirección Operativa-S.O.</v>
      </c>
    </row>
    <row r="332" spans="2:35" s="56" customFormat="1" ht="56" x14ac:dyDescent="0.35">
      <c r="B332" s="23">
        <v>20260266</v>
      </c>
      <c r="C332" s="99" t="s">
        <v>816</v>
      </c>
      <c r="D332" s="99" t="s">
        <v>105</v>
      </c>
      <c r="E332" s="99" t="s">
        <v>363</v>
      </c>
      <c r="F332" s="163" t="s">
        <v>145</v>
      </c>
      <c r="G332" s="163" t="s">
        <v>373</v>
      </c>
      <c r="H332" s="169">
        <v>9</v>
      </c>
      <c r="I332" s="169">
        <v>0</v>
      </c>
      <c r="J332" s="117">
        <v>26910000</v>
      </c>
      <c r="K332" s="124" t="s">
        <v>398</v>
      </c>
      <c r="L332" s="163" t="s">
        <v>158</v>
      </c>
      <c r="M332" s="170" t="s">
        <v>421</v>
      </c>
      <c r="N332" s="99" t="s">
        <v>198</v>
      </c>
      <c r="O332" s="147" t="s">
        <v>890</v>
      </c>
      <c r="P332" s="163" t="s">
        <v>348</v>
      </c>
      <c r="Q332" s="126">
        <v>80111600</v>
      </c>
      <c r="R332" s="170" t="s">
        <v>211</v>
      </c>
      <c r="S332" s="165" t="str">
        <f>MID(PAA[[#This Row],[Meta Proyecto de Inversión]],1,4)</f>
        <v>8173</v>
      </c>
      <c r="T332" s="165" t="str">
        <f>MID(PAA[[#This Row],[Meta Proyecto de Inversión]],6,2)</f>
        <v>2-</v>
      </c>
      <c r="U332" s="166" t="str">
        <f>IFERROR(VLOOKUP(N332,TD!$B$50:$F$54,2,0)," ")</f>
        <v>O230117</v>
      </c>
      <c r="V332" s="166" t="str">
        <f>IFERROR(VLOOKUP(N332,TD!$B$50:$F$54,3,0)," ")</f>
        <v>4503</v>
      </c>
      <c r="W332" s="166">
        <f>IFERROR(VLOOKUP(N332,TD!$B$50:$F$54,4,0)," ")</f>
        <v>20240255</v>
      </c>
      <c r="X332" s="165" t="s">
        <v>164</v>
      </c>
      <c r="Y332" s="166" t="str">
        <f>IFERROR(VLOOKUP(X332,TD!$J$51:$K$64,2,0)," ")</f>
        <v>Servicio de atención a incidentes y emergencias.</v>
      </c>
      <c r="Z332" s="167" t="str">
        <f>CONCATENATE(X332,"-",Y332)</f>
        <v>04-Servicio de atención a incidentes y emergencias.</v>
      </c>
      <c r="AA332" s="165" t="s">
        <v>221</v>
      </c>
      <c r="AB332" s="166" t="str">
        <f>IFERROR(VLOOKUP(AA332,TD!$N$51:$O$66,2,0)," ")</f>
        <v>Servicio de atención a emergencias y desastres</v>
      </c>
      <c r="AC332" s="167" t="str">
        <f>CONCATENATE(AA332,"_",AB332)</f>
        <v>004_Servicio de atención a emergencias y desastres</v>
      </c>
      <c r="AD332" s="167" t="str">
        <f>CONCATENATE(Z332," ",AC332)</f>
        <v>04-Servicio de atención a incidentes y emergencias. 004_Servicio de atención a emergencias y desastres</v>
      </c>
      <c r="AE332" s="166" t="str">
        <f>CONCATENATE(U332,V332,W332,X332,AA332)</f>
        <v>O23011745032024025504004</v>
      </c>
      <c r="AF332" s="166" t="str">
        <f>IFERROR(VLOOKUP(AD332,TD!$J$66:$K$89,2,0)," ")</f>
        <v>PM/0131/0104/45030040255</v>
      </c>
      <c r="AG332" s="117" t="s">
        <v>385</v>
      </c>
      <c r="AH332" s="165" t="s">
        <v>193</v>
      </c>
      <c r="AI332" s="168" t="str">
        <f>CONCATENATE(PAA[[#This Row],[Id Interno]],"-",PAA[[#This Row],[tipo de Contrato (TH talento humano - B/S bienes y/o servicios)]],"-",S332,"-",T332,"-",PAA[[#This Row],[Objeto de la contratación]])</f>
        <v>20260266-TH-8173-2--Prestación de servicios para realizar la gestión administrativa requerida en la estación de bomberos asignada, para el desarrollo de los programas a cargo de la Subdirección Operativa-S.O.</v>
      </c>
    </row>
    <row r="333" spans="2:35" s="56" customFormat="1" ht="56" x14ac:dyDescent="0.35">
      <c r="B333" s="23">
        <v>20260267</v>
      </c>
      <c r="C333" s="99" t="s">
        <v>816</v>
      </c>
      <c r="D333" s="99" t="s">
        <v>105</v>
      </c>
      <c r="E333" s="99" t="s">
        <v>363</v>
      </c>
      <c r="F333" s="163" t="s">
        <v>145</v>
      </c>
      <c r="G333" s="163" t="s">
        <v>373</v>
      </c>
      <c r="H333" s="169">
        <v>9</v>
      </c>
      <c r="I333" s="169">
        <v>0</v>
      </c>
      <c r="J333" s="117">
        <v>26910000</v>
      </c>
      <c r="K333" s="124" t="s">
        <v>398</v>
      </c>
      <c r="L333" s="163" t="s">
        <v>158</v>
      </c>
      <c r="M333" s="170" t="s">
        <v>421</v>
      </c>
      <c r="N333" s="99" t="s">
        <v>198</v>
      </c>
      <c r="O333" s="147" t="s">
        <v>890</v>
      </c>
      <c r="P333" s="163" t="s">
        <v>348</v>
      </c>
      <c r="Q333" s="126">
        <v>80111600</v>
      </c>
      <c r="R333" s="170" t="s">
        <v>211</v>
      </c>
      <c r="S333" s="165" t="str">
        <f>MID(PAA[[#This Row],[Meta Proyecto de Inversión]],1,4)</f>
        <v>8173</v>
      </c>
      <c r="T333" s="165" t="str">
        <f>MID(PAA[[#This Row],[Meta Proyecto de Inversión]],6,2)</f>
        <v>2-</v>
      </c>
      <c r="U333" s="166" t="str">
        <f>IFERROR(VLOOKUP(N333,TD!$B$50:$F$54,2,0)," ")</f>
        <v>O230117</v>
      </c>
      <c r="V333" s="166" t="str">
        <f>IFERROR(VLOOKUP(N333,TD!$B$50:$F$54,3,0)," ")</f>
        <v>4503</v>
      </c>
      <c r="W333" s="166">
        <f>IFERROR(VLOOKUP(N333,TD!$B$50:$F$54,4,0)," ")</f>
        <v>20240255</v>
      </c>
      <c r="X333" s="165" t="s">
        <v>164</v>
      </c>
      <c r="Y333" s="166" t="str">
        <f>IFERROR(VLOOKUP(X333,TD!$J$51:$K$64,2,0)," ")</f>
        <v>Servicio de atención a incidentes y emergencias.</v>
      </c>
      <c r="Z333" s="167" t="str">
        <f>CONCATENATE(X333,"-",Y333)</f>
        <v>04-Servicio de atención a incidentes y emergencias.</v>
      </c>
      <c r="AA333" s="165" t="s">
        <v>221</v>
      </c>
      <c r="AB333" s="166" t="str">
        <f>IFERROR(VLOOKUP(AA333,TD!$N$51:$O$66,2,0)," ")</f>
        <v>Servicio de atención a emergencias y desastres</v>
      </c>
      <c r="AC333" s="167" t="str">
        <f>CONCATENATE(AA333,"_",AB333)</f>
        <v>004_Servicio de atención a emergencias y desastres</v>
      </c>
      <c r="AD333" s="167" t="str">
        <f>CONCATENATE(Z333," ",AC333)</f>
        <v>04-Servicio de atención a incidentes y emergencias. 004_Servicio de atención a emergencias y desastres</v>
      </c>
      <c r="AE333" s="166" t="str">
        <f>CONCATENATE(U333,V333,W333,X333,AA333)</f>
        <v>O23011745032024025504004</v>
      </c>
      <c r="AF333" s="166" t="str">
        <f>IFERROR(VLOOKUP(AD333,TD!$J$66:$K$89,2,0)," ")</f>
        <v>PM/0131/0104/45030040255</v>
      </c>
      <c r="AG333" s="117" t="s">
        <v>385</v>
      </c>
      <c r="AH333" s="165" t="s">
        <v>193</v>
      </c>
      <c r="AI333" s="168" t="str">
        <f>CONCATENATE(PAA[[#This Row],[Id Interno]],"-",PAA[[#This Row],[tipo de Contrato (TH talento humano - B/S bienes y/o servicios)]],"-",S333,"-",T333,"-",PAA[[#This Row],[Objeto de la contratación]])</f>
        <v>20260267-TH-8173-2--Prestación de servicios para realizar la gestión administrativa requerida en la estación de bomberos asignada, para el desarrollo de los programas a cargo de la Subdirección Operativa-S.O.</v>
      </c>
    </row>
    <row r="334" spans="2:35" ht="56" x14ac:dyDescent="0.35">
      <c r="B334" s="23">
        <v>20260268</v>
      </c>
      <c r="C334" s="99" t="s">
        <v>816</v>
      </c>
      <c r="D334" s="99" t="s">
        <v>105</v>
      </c>
      <c r="E334" s="99" t="s">
        <v>363</v>
      </c>
      <c r="F334" s="163" t="s">
        <v>145</v>
      </c>
      <c r="G334" s="163" t="s">
        <v>373</v>
      </c>
      <c r="H334" s="169">
        <v>9</v>
      </c>
      <c r="I334" s="169">
        <v>0</v>
      </c>
      <c r="J334" s="117">
        <v>26910000</v>
      </c>
      <c r="K334" s="124" t="s">
        <v>398</v>
      </c>
      <c r="L334" s="163" t="s">
        <v>158</v>
      </c>
      <c r="M334" s="170" t="s">
        <v>421</v>
      </c>
      <c r="N334" s="99" t="s">
        <v>198</v>
      </c>
      <c r="O334" s="147" t="s">
        <v>890</v>
      </c>
      <c r="P334" s="163" t="s">
        <v>348</v>
      </c>
      <c r="Q334" s="126">
        <v>80111600</v>
      </c>
      <c r="R334" s="170" t="s">
        <v>211</v>
      </c>
      <c r="S334" s="165" t="str">
        <f>MID(PAA[[#This Row],[Meta Proyecto de Inversión]],1,4)</f>
        <v>8173</v>
      </c>
      <c r="T334" s="165" t="str">
        <f>MID(PAA[[#This Row],[Meta Proyecto de Inversión]],6,2)</f>
        <v>2-</v>
      </c>
      <c r="U334" s="166" t="str">
        <f>IFERROR(VLOOKUP(N334,TD!$B$50:$F$54,2,0)," ")</f>
        <v>O230117</v>
      </c>
      <c r="V334" s="166" t="str">
        <f>IFERROR(VLOOKUP(N334,TD!$B$50:$F$54,3,0)," ")</f>
        <v>4503</v>
      </c>
      <c r="W334" s="166">
        <f>IFERROR(VLOOKUP(N334,TD!$B$50:$F$54,4,0)," ")</f>
        <v>20240255</v>
      </c>
      <c r="X334" s="165" t="s">
        <v>164</v>
      </c>
      <c r="Y334" s="166" t="str">
        <f>IFERROR(VLOOKUP(X334,TD!$J$51:$K$64,2,0)," ")</f>
        <v>Servicio de atención a incidentes y emergencias.</v>
      </c>
      <c r="Z334" s="167" t="str">
        <f>CONCATENATE(X334,"-",Y334)</f>
        <v>04-Servicio de atención a incidentes y emergencias.</v>
      </c>
      <c r="AA334" s="165" t="s">
        <v>221</v>
      </c>
      <c r="AB334" s="166" t="str">
        <f>IFERROR(VLOOKUP(AA334,TD!$N$51:$O$66,2,0)," ")</f>
        <v>Servicio de atención a emergencias y desastres</v>
      </c>
      <c r="AC334" s="167" t="str">
        <f>CONCATENATE(AA334,"_",AB334)</f>
        <v>004_Servicio de atención a emergencias y desastres</v>
      </c>
      <c r="AD334" s="167" t="str">
        <f>CONCATENATE(Z334," ",AC334)</f>
        <v>04-Servicio de atención a incidentes y emergencias. 004_Servicio de atención a emergencias y desastres</v>
      </c>
      <c r="AE334" s="166" t="str">
        <f>CONCATENATE(U334,V334,W334,X334,AA334)</f>
        <v>O23011745032024025504004</v>
      </c>
      <c r="AF334" s="166" t="str">
        <f>IFERROR(VLOOKUP(AD334,TD!$J$66:$K$89,2,0)," ")</f>
        <v>PM/0131/0104/45030040255</v>
      </c>
      <c r="AG334" s="117" t="s">
        <v>385</v>
      </c>
      <c r="AH334" s="165" t="s">
        <v>193</v>
      </c>
      <c r="AI334" s="168" t="str">
        <f>CONCATENATE(PAA[[#This Row],[Id Interno]],"-",PAA[[#This Row],[tipo de Contrato (TH talento humano - B/S bienes y/o servicios)]],"-",S334,"-",T334,"-",PAA[[#This Row],[Objeto de la contratación]])</f>
        <v>20260268-TH-8173-2--Prestación de servicios para realizar la gestión administrativa requerida en la estación de bomberos asignada, para el desarrollo de los programas a cargo de la Subdirección Operativa-S.O.</v>
      </c>
    </row>
    <row r="335" spans="2:35" s="56" customFormat="1" ht="56" x14ac:dyDescent="0.35">
      <c r="B335" s="23">
        <v>20260269</v>
      </c>
      <c r="C335" s="99" t="s">
        <v>816</v>
      </c>
      <c r="D335" s="99" t="s">
        <v>105</v>
      </c>
      <c r="E335" s="99" t="s">
        <v>363</v>
      </c>
      <c r="F335" s="163" t="s">
        <v>145</v>
      </c>
      <c r="G335" s="163" t="s">
        <v>373</v>
      </c>
      <c r="H335" s="169">
        <v>9</v>
      </c>
      <c r="I335" s="169">
        <v>0</v>
      </c>
      <c r="J335" s="117">
        <v>26910000</v>
      </c>
      <c r="K335" s="124" t="s">
        <v>398</v>
      </c>
      <c r="L335" s="163" t="s">
        <v>158</v>
      </c>
      <c r="M335" s="170" t="s">
        <v>421</v>
      </c>
      <c r="N335" s="99" t="s">
        <v>198</v>
      </c>
      <c r="O335" s="147" t="s">
        <v>890</v>
      </c>
      <c r="P335" s="163" t="s">
        <v>348</v>
      </c>
      <c r="Q335" s="126">
        <v>80111600</v>
      </c>
      <c r="R335" s="170" t="s">
        <v>211</v>
      </c>
      <c r="S335" s="165" t="str">
        <f>MID(PAA[[#This Row],[Meta Proyecto de Inversión]],1,4)</f>
        <v>8173</v>
      </c>
      <c r="T335" s="165" t="str">
        <f>MID(PAA[[#This Row],[Meta Proyecto de Inversión]],6,2)</f>
        <v>2-</v>
      </c>
      <c r="U335" s="166" t="str">
        <f>IFERROR(VLOOKUP(N335,TD!$B$50:$F$54,2,0)," ")</f>
        <v>O230117</v>
      </c>
      <c r="V335" s="166" t="str">
        <f>IFERROR(VLOOKUP(N335,TD!$B$50:$F$54,3,0)," ")</f>
        <v>4503</v>
      </c>
      <c r="W335" s="166">
        <f>IFERROR(VLOOKUP(N335,TD!$B$50:$F$54,4,0)," ")</f>
        <v>20240255</v>
      </c>
      <c r="X335" s="165" t="s">
        <v>164</v>
      </c>
      <c r="Y335" s="166" t="str">
        <f>IFERROR(VLOOKUP(X335,TD!$J$51:$K$64,2,0)," ")</f>
        <v>Servicio de atención a incidentes y emergencias.</v>
      </c>
      <c r="Z335" s="167" t="str">
        <f>CONCATENATE(X335,"-",Y335)</f>
        <v>04-Servicio de atención a incidentes y emergencias.</v>
      </c>
      <c r="AA335" s="165" t="s">
        <v>221</v>
      </c>
      <c r="AB335" s="166" t="str">
        <f>IFERROR(VLOOKUP(AA335,TD!$N$51:$O$66,2,0)," ")</f>
        <v>Servicio de atención a emergencias y desastres</v>
      </c>
      <c r="AC335" s="167" t="str">
        <f>CONCATENATE(AA335,"_",AB335)</f>
        <v>004_Servicio de atención a emergencias y desastres</v>
      </c>
      <c r="AD335" s="167" t="str">
        <f>CONCATENATE(Z335," ",AC335)</f>
        <v>04-Servicio de atención a incidentes y emergencias. 004_Servicio de atención a emergencias y desastres</v>
      </c>
      <c r="AE335" s="166" t="str">
        <f>CONCATENATE(U335,V335,W335,X335,AA335)</f>
        <v>O23011745032024025504004</v>
      </c>
      <c r="AF335" s="166" t="str">
        <f>IFERROR(VLOOKUP(AD335,TD!$J$66:$K$89,2,0)," ")</f>
        <v>PM/0131/0104/45030040255</v>
      </c>
      <c r="AG335" s="117" t="s">
        <v>385</v>
      </c>
      <c r="AH335" s="165" t="s">
        <v>193</v>
      </c>
      <c r="AI335" s="168" t="str">
        <f>CONCATENATE(PAA[[#This Row],[Id Interno]],"-",PAA[[#This Row],[tipo de Contrato (TH talento humano - B/S bienes y/o servicios)]],"-",S335,"-",T335,"-",PAA[[#This Row],[Objeto de la contratación]])</f>
        <v>20260269-TH-8173-2--Prestación de servicios para realizar la gestión administrativa requerida en la estación de bomberos asignada, para el desarrollo de los programas a cargo de la Subdirección Operativa-S.O.</v>
      </c>
    </row>
    <row r="336" spans="2:35" ht="56" x14ac:dyDescent="0.35">
      <c r="B336" s="23">
        <v>20260270</v>
      </c>
      <c r="C336" s="99" t="s">
        <v>816</v>
      </c>
      <c r="D336" s="99" t="s">
        <v>105</v>
      </c>
      <c r="E336" s="99" t="s">
        <v>363</v>
      </c>
      <c r="F336" s="163" t="s">
        <v>145</v>
      </c>
      <c r="G336" s="163" t="s">
        <v>373</v>
      </c>
      <c r="H336" s="169">
        <v>9</v>
      </c>
      <c r="I336" s="169">
        <v>0</v>
      </c>
      <c r="J336" s="117">
        <v>26910000</v>
      </c>
      <c r="K336" s="124" t="s">
        <v>398</v>
      </c>
      <c r="L336" s="163" t="s">
        <v>158</v>
      </c>
      <c r="M336" s="170" t="s">
        <v>421</v>
      </c>
      <c r="N336" s="99" t="s">
        <v>198</v>
      </c>
      <c r="O336" s="147" t="s">
        <v>890</v>
      </c>
      <c r="P336" s="163" t="s">
        <v>348</v>
      </c>
      <c r="Q336" s="126">
        <v>80111600</v>
      </c>
      <c r="R336" s="170" t="s">
        <v>211</v>
      </c>
      <c r="S336" s="165" t="str">
        <f>MID(PAA[[#This Row],[Meta Proyecto de Inversión]],1,4)</f>
        <v>8173</v>
      </c>
      <c r="T336" s="165" t="str">
        <f>MID(PAA[[#This Row],[Meta Proyecto de Inversión]],6,2)</f>
        <v>2-</v>
      </c>
      <c r="U336" s="166" t="str">
        <f>IFERROR(VLOOKUP(N336,TD!$B$50:$F$54,2,0)," ")</f>
        <v>O230117</v>
      </c>
      <c r="V336" s="166" t="str">
        <f>IFERROR(VLOOKUP(N336,TD!$B$50:$F$54,3,0)," ")</f>
        <v>4503</v>
      </c>
      <c r="W336" s="166">
        <f>IFERROR(VLOOKUP(N336,TD!$B$50:$F$54,4,0)," ")</f>
        <v>20240255</v>
      </c>
      <c r="X336" s="165" t="s">
        <v>164</v>
      </c>
      <c r="Y336" s="166" t="str">
        <f>IFERROR(VLOOKUP(X336,TD!$J$51:$K$64,2,0)," ")</f>
        <v>Servicio de atención a incidentes y emergencias.</v>
      </c>
      <c r="Z336" s="167" t="str">
        <f>CONCATENATE(X336,"-",Y336)</f>
        <v>04-Servicio de atención a incidentes y emergencias.</v>
      </c>
      <c r="AA336" s="165" t="s">
        <v>221</v>
      </c>
      <c r="AB336" s="166" t="str">
        <f>IFERROR(VLOOKUP(AA336,TD!$N$51:$O$66,2,0)," ")</f>
        <v>Servicio de atención a emergencias y desastres</v>
      </c>
      <c r="AC336" s="167" t="str">
        <f>CONCATENATE(AA336,"_",AB336)</f>
        <v>004_Servicio de atención a emergencias y desastres</v>
      </c>
      <c r="AD336" s="167" t="str">
        <f>CONCATENATE(Z336," ",AC336)</f>
        <v>04-Servicio de atención a incidentes y emergencias. 004_Servicio de atención a emergencias y desastres</v>
      </c>
      <c r="AE336" s="166" t="str">
        <f>CONCATENATE(U336,V336,W336,X336,AA336)</f>
        <v>O23011745032024025504004</v>
      </c>
      <c r="AF336" s="166" t="str">
        <f>IFERROR(VLOOKUP(AD336,TD!$J$66:$K$89,2,0)," ")</f>
        <v>PM/0131/0104/45030040255</v>
      </c>
      <c r="AG336" s="117" t="s">
        <v>385</v>
      </c>
      <c r="AH336" s="165" t="s">
        <v>193</v>
      </c>
      <c r="AI336" s="168" t="str">
        <f>CONCATENATE(PAA[[#This Row],[Id Interno]],"-",PAA[[#This Row],[tipo de Contrato (TH talento humano - B/S bienes y/o servicios)]],"-",S336,"-",T336,"-",PAA[[#This Row],[Objeto de la contratación]])</f>
        <v>20260270-TH-8173-2--Prestación de servicios para realizar la gestión administrativa requerida en la estación de bomberos asignada, para el desarrollo de los programas a cargo de la Subdirección Operativa-S.O.</v>
      </c>
    </row>
    <row r="337" spans="2:35" s="56" customFormat="1" ht="56" x14ac:dyDescent="0.35">
      <c r="B337" s="23">
        <v>20260271</v>
      </c>
      <c r="C337" s="99" t="s">
        <v>816</v>
      </c>
      <c r="D337" s="99" t="s">
        <v>105</v>
      </c>
      <c r="E337" s="99" t="s">
        <v>363</v>
      </c>
      <c r="F337" s="163" t="s">
        <v>145</v>
      </c>
      <c r="G337" s="163" t="s">
        <v>373</v>
      </c>
      <c r="H337" s="169">
        <v>9</v>
      </c>
      <c r="I337" s="169">
        <v>0</v>
      </c>
      <c r="J337" s="117">
        <v>26910000</v>
      </c>
      <c r="K337" s="124" t="s">
        <v>398</v>
      </c>
      <c r="L337" s="163" t="s">
        <v>158</v>
      </c>
      <c r="M337" s="170" t="s">
        <v>421</v>
      </c>
      <c r="N337" s="99" t="s">
        <v>198</v>
      </c>
      <c r="O337" s="147" t="s">
        <v>890</v>
      </c>
      <c r="P337" s="163" t="s">
        <v>348</v>
      </c>
      <c r="Q337" s="126">
        <v>80111600</v>
      </c>
      <c r="R337" s="170" t="s">
        <v>211</v>
      </c>
      <c r="S337" s="165" t="str">
        <f>MID(PAA[[#This Row],[Meta Proyecto de Inversión]],1,4)</f>
        <v>8173</v>
      </c>
      <c r="T337" s="165" t="str">
        <f>MID(PAA[[#This Row],[Meta Proyecto de Inversión]],6,2)</f>
        <v>2-</v>
      </c>
      <c r="U337" s="166" t="str">
        <f>IFERROR(VLOOKUP(N337,TD!$B$50:$F$54,2,0)," ")</f>
        <v>O230117</v>
      </c>
      <c r="V337" s="166" t="str">
        <f>IFERROR(VLOOKUP(N337,TD!$B$50:$F$54,3,0)," ")</f>
        <v>4503</v>
      </c>
      <c r="W337" s="166">
        <f>IFERROR(VLOOKUP(N337,TD!$B$50:$F$54,4,0)," ")</f>
        <v>20240255</v>
      </c>
      <c r="X337" s="165" t="s">
        <v>164</v>
      </c>
      <c r="Y337" s="166" t="str">
        <f>IFERROR(VLOOKUP(X337,TD!$J$51:$K$64,2,0)," ")</f>
        <v>Servicio de atención a incidentes y emergencias.</v>
      </c>
      <c r="Z337" s="167" t="str">
        <f>CONCATENATE(X337,"-",Y337)</f>
        <v>04-Servicio de atención a incidentes y emergencias.</v>
      </c>
      <c r="AA337" s="165" t="s">
        <v>221</v>
      </c>
      <c r="AB337" s="166" t="str">
        <f>IFERROR(VLOOKUP(AA337,TD!$N$51:$O$66,2,0)," ")</f>
        <v>Servicio de atención a emergencias y desastres</v>
      </c>
      <c r="AC337" s="167" t="str">
        <f>CONCATENATE(AA337,"_",AB337)</f>
        <v>004_Servicio de atención a emergencias y desastres</v>
      </c>
      <c r="AD337" s="167" t="str">
        <f>CONCATENATE(Z337," ",AC337)</f>
        <v>04-Servicio de atención a incidentes y emergencias. 004_Servicio de atención a emergencias y desastres</v>
      </c>
      <c r="AE337" s="166" t="str">
        <f>CONCATENATE(U337,V337,W337,X337,AA337)</f>
        <v>O23011745032024025504004</v>
      </c>
      <c r="AF337" s="166" t="str">
        <f>IFERROR(VLOOKUP(AD337,TD!$J$66:$K$89,2,0)," ")</f>
        <v>PM/0131/0104/45030040255</v>
      </c>
      <c r="AG337" s="117" t="s">
        <v>385</v>
      </c>
      <c r="AH337" s="165" t="s">
        <v>193</v>
      </c>
      <c r="AI337" s="168" t="str">
        <f>CONCATENATE(PAA[[#This Row],[Id Interno]],"-",PAA[[#This Row],[tipo de Contrato (TH talento humano - B/S bienes y/o servicios)]],"-",S337,"-",T337,"-",PAA[[#This Row],[Objeto de la contratación]])</f>
        <v>20260271-TH-8173-2--Prestación de servicios para realizar la gestión administrativa requerida en la estación de bomberos asignada, para el desarrollo de los programas a cargo de la Subdirección Operativa-S.O.</v>
      </c>
    </row>
    <row r="338" spans="2:35" ht="56" x14ac:dyDescent="0.35">
      <c r="B338" s="23">
        <v>20260272</v>
      </c>
      <c r="C338" s="99" t="s">
        <v>816</v>
      </c>
      <c r="D338" s="99" t="s">
        <v>105</v>
      </c>
      <c r="E338" s="99" t="s">
        <v>363</v>
      </c>
      <c r="F338" s="163" t="s">
        <v>145</v>
      </c>
      <c r="G338" s="163" t="s">
        <v>373</v>
      </c>
      <c r="H338" s="169">
        <v>9</v>
      </c>
      <c r="I338" s="169">
        <v>0</v>
      </c>
      <c r="J338" s="117">
        <v>26910000</v>
      </c>
      <c r="K338" s="124" t="s">
        <v>398</v>
      </c>
      <c r="L338" s="163" t="s">
        <v>158</v>
      </c>
      <c r="M338" s="170" t="s">
        <v>421</v>
      </c>
      <c r="N338" s="99" t="s">
        <v>198</v>
      </c>
      <c r="O338" s="147" t="s">
        <v>890</v>
      </c>
      <c r="P338" s="163" t="s">
        <v>348</v>
      </c>
      <c r="Q338" s="126">
        <v>80111600</v>
      </c>
      <c r="R338" s="170" t="s">
        <v>211</v>
      </c>
      <c r="S338" s="165" t="str">
        <f>MID(PAA[[#This Row],[Meta Proyecto de Inversión]],1,4)</f>
        <v>8173</v>
      </c>
      <c r="T338" s="165" t="str">
        <f>MID(PAA[[#This Row],[Meta Proyecto de Inversión]],6,2)</f>
        <v>2-</v>
      </c>
      <c r="U338" s="166" t="str">
        <f>IFERROR(VLOOKUP(N338,TD!$B$50:$F$54,2,0)," ")</f>
        <v>O230117</v>
      </c>
      <c r="V338" s="166" t="str">
        <f>IFERROR(VLOOKUP(N338,TD!$B$50:$F$54,3,0)," ")</f>
        <v>4503</v>
      </c>
      <c r="W338" s="166">
        <f>IFERROR(VLOOKUP(N338,TD!$B$50:$F$54,4,0)," ")</f>
        <v>20240255</v>
      </c>
      <c r="X338" s="165" t="s">
        <v>164</v>
      </c>
      <c r="Y338" s="166" t="str">
        <f>IFERROR(VLOOKUP(X338,TD!$J$51:$K$64,2,0)," ")</f>
        <v>Servicio de atención a incidentes y emergencias.</v>
      </c>
      <c r="Z338" s="167" t="str">
        <f>CONCATENATE(X338,"-",Y338)</f>
        <v>04-Servicio de atención a incidentes y emergencias.</v>
      </c>
      <c r="AA338" s="165" t="s">
        <v>221</v>
      </c>
      <c r="AB338" s="166" t="str">
        <f>IFERROR(VLOOKUP(AA338,TD!$N$51:$O$66,2,0)," ")</f>
        <v>Servicio de atención a emergencias y desastres</v>
      </c>
      <c r="AC338" s="167" t="str">
        <f>CONCATENATE(AA338,"_",AB338)</f>
        <v>004_Servicio de atención a emergencias y desastres</v>
      </c>
      <c r="AD338" s="167" t="str">
        <f>CONCATENATE(Z338," ",AC338)</f>
        <v>04-Servicio de atención a incidentes y emergencias. 004_Servicio de atención a emergencias y desastres</v>
      </c>
      <c r="AE338" s="166" t="str">
        <f>CONCATENATE(U338,V338,W338,X338,AA338)</f>
        <v>O23011745032024025504004</v>
      </c>
      <c r="AF338" s="166" t="str">
        <f>IFERROR(VLOOKUP(AD338,TD!$J$66:$K$89,2,0)," ")</f>
        <v>PM/0131/0104/45030040255</v>
      </c>
      <c r="AG338" s="117" t="s">
        <v>385</v>
      </c>
      <c r="AH338" s="165" t="s">
        <v>193</v>
      </c>
      <c r="AI338" s="168" t="str">
        <f>CONCATENATE(PAA[[#This Row],[Id Interno]],"-",PAA[[#This Row],[tipo de Contrato (TH talento humano - B/S bienes y/o servicios)]],"-",S338,"-",T338,"-",PAA[[#This Row],[Objeto de la contratación]])</f>
        <v>20260272-TH-8173-2--Prestación de servicios para realizar la gestión administrativa requerida en la estación de bomberos asignada, para el desarrollo de los programas a cargo de la Subdirección Operativa-S.O.</v>
      </c>
    </row>
    <row r="339" spans="2:35" ht="56" x14ac:dyDescent="0.35">
      <c r="B339" s="23">
        <v>20260273</v>
      </c>
      <c r="C339" s="99" t="s">
        <v>816</v>
      </c>
      <c r="D339" s="99" t="s">
        <v>105</v>
      </c>
      <c r="E339" s="99" t="s">
        <v>363</v>
      </c>
      <c r="F339" s="163" t="s">
        <v>145</v>
      </c>
      <c r="G339" s="163" t="s">
        <v>373</v>
      </c>
      <c r="H339" s="169">
        <v>9</v>
      </c>
      <c r="I339" s="169">
        <v>0</v>
      </c>
      <c r="J339" s="117">
        <v>26910000</v>
      </c>
      <c r="K339" s="124" t="s">
        <v>398</v>
      </c>
      <c r="L339" s="163" t="s">
        <v>158</v>
      </c>
      <c r="M339" s="170" t="s">
        <v>421</v>
      </c>
      <c r="N339" s="99" t="s">
        <v>198</v>
      </c>
      <c r="O339" s="147" t="s">
        <v>890</v>
      </c>
      <c r="P339" s="163" t="s">
        <v>348</v>
      </c>
      <c r="Q339" s="126">
        <v>80111600</v>
      </c>
      <c r="R339" s="170" t="s">
        <v>211</v>
      </c>
      <c r="S339" s="165" t="str">
        <f>MID(PAA[[#This Row],[Meta Proyecto de Inversión]],1,4)</f>
        <v>8173</v>
      </c>
      <c r="T339" s="165" t="str">
        <f>MID(PAA[[#This Row],[Meta Proyecto de Inversión]],6,2)</f>
        <v>2-</v>
      </c>
      <c r="U339" s="166" t="str">
        <f>IFERROR(VLOOKUP(N339,TD!$B$50:$F$54,2,0)," ")</f>
        <v>O230117</v>
      </c>
      <c r="V339" s="166" t="str">
        <f>IFERROR(VLOOKUP(N339,TD!$B$50:$F$54,3,0)," ")</f>
        <v>4503</v>
      </c>
      <c r="W339" s="166">
        <f>IFERROR(VLOOKUP(N339,TD!$B$50:$F$54,4,0)," ")</f>
        <v>20240255</v>
      </c>
      <c r="X339" s="165" t="s">
        <v>164</v>
      </c>
      <c r="Y339" s="166" t="str">
        <f>IFERROR(VLOOKUP(X339,TD!$J$51:$K$64,2,0)," ")</f>
        <v>Servicio de atención a incidentes y emergencias.</v>
      </c>
      <c r="Z339" s="167" t="str">
        <f>CONCATENATE(X339,"-",Y339)</f>
        <v>04-Servicio de atención a incidentes y emergencias.</v>
      </c>
      <c r="AA339" s="165" t="s">
        <v>221</v>
      </c>
      <c r="AB339" s="166" t="str">
        <f>IFERROR(VLOOKUP(AA339,TD!$N$51:$O$66,2,0)," ")</f>
        <v>Servicio de atención a emergencias y desastres</v>
      </c>
      <c r="AC339" s="167" t="str">
        <f>CONCATENATE(AA339,"_",AB339)</f>
        <v>004_Servicio de atención a emergencias y desastres</v>
      </c>
      <c r="AD339" s="167" t="str">
        <f>CONCATENATE(Z339," ",AC339)</f>
        <v>04-Servicio de atención a incidentes y emergencias. 004_Servicio de atención a emergencias y desastres</v>
      </c>
      <c r="AE339" s="166" t="str">
        <f>CONCATENATE(U339,V339,W339,X339,AA339)</f>
        <v>O23011745032024025504004</v>
      </c>
      <c r="AF339" s="166" t="str">
        <f>IFERROR(VLOOKUP(AD339,TD!$J$66:$K$89,2,0)," ")</f>
        <v>PM/0131/0104/45030040255</v>
      </c>
      <c r="AG339" s="117" t="s">
        <v>385</v>
      </c>
      <c r="AH339" s="165" t="s">
        <v>193</v>
      </c>
      <c r="AI339" s="168" t="str">
        <f>CONCATENATE(PAA[[#This Row],[Id Interno]],"-",PAA[[#This Row],[tipo de Contrato (TH talento humano - B/S bienes y/o servicios)]],"-",S339,"-",T339,"-",PAA[[#This Row],[Objeto de la contratación]])</f>
        <v>20260273-TH-8173-2--Prestación de servicios para realizar la gestión administrativa requerida en la estación de bomberos asignada, para el desarrollo de los programas a cargo de la Subdirección Operativa-S.O.</v>
      </c>
    </row>
    <row r="340" spans="2:35" s="56" customFormat="1" ht="56" x14ac:dyDescent="0.35">
      <c r="B340" s="23">
        <v>20260274</v>
      </c>
      <c r="C340" s="99" t="s">
        <v>816</v>
      </c>
      <c r="D340" s="99" t="s">
        <v>105</v>
      </c>
      <c r="E340" s="99" t="s">
        <v>363</v>
      </c>
      <c r="F340" s="163" t="s">
        <v>145</v>
      </c>
      <c r="G340" s="163" t="s">
        <v>373</v>
      </c>
      <c r="H340" s="169">
        <v>9</v>
      </c>
      <c r="I340" s="169">
        <v>0</v>
      </c>
      <c r="J340" s="117">
        <v>26910000</v>
      </c>
      <c r="K340" s="124" t="s">
        <v>398</v>
      </c>
      <c r="L340" s="163" t="s">
        <v>158</v>
      </c>
      <c r="M340" s="170" t="s">
        <v>421</v>
      </c>
      <c r="N340" s="99" t="s">
        <v>198</v>
      </c>
      <c r="O340" s="147" t="s">
        <v>890</v>
      </c>
      <c r="P340" s="163" t="s">
        <v>348</v>
      </c>
      <c r="Q340" s="126">
        <v>80111600</v>
      </c>
      <c r="R340" s="170" t="s">
        <v>211</v>
      </c>
      <c r="S340" s="165" t="str">
        <f>MID(PAA[[#This Row],[Meta Proyecto de Inversión]],1,4)</f>
        <v>8173</v>
      </c>
      <c r="T340" s="165" t="str">
        <f>MID(PAA[[#This Row],[Meta Proyecto de Inversión]],6,2)</f>
        <v>2-</v>
      </c>
      <c r="U340" s="166" t="str">
        <f>IFERROR(VLOOKUP(N340,TD!$B$50:$F$54,2,0)," ")</f>
        <v>O230117</v>
      </c>
      <c r="V340" s="166" t="str">
        <f>IFERROR(VLOOKUP(N340,TD!$B$50:$F$54,3,0)," ")</f>
        <v>4503</v>
      </c>
      <c r="W340" s="166">
        <f>IFERROR(VLOOKUP(N340,TD!$B$50:$F$54,4,0)," ")</f>
        <v>20240255</v>
      </c>
      <c r="X340" s="165" t="s">
        <v>164</v>
      </c>
      <c r="Y340" s="166" t="str">
        <f>IFERROR(VLOOKUP(X340,TD!$J$51:$K$64,2,0)," ")</f>
        <v>Servicio de atención a incidentes y emergencias.</v>
      </c>
      <c r="Z340" s="167" t="str">
        <f>CONCATENATE(X340,"-",Y340)</f>
        <v>04-Servicio de atención a incidentes y emergencias.</v>
      </c>
      <c r="AA340" s="165" t="s">
        <v>221</v>
      </c>
      <c r="AB340" s="166" t="str">
        <f>IFERROR(VLOOKUP(AA340,TD!$N$51:$O$66,2,0)," ")</f>
        <v>Servicio de atención a emergencias y desastres</v>
      </c>
      <c r="AC340" s="167" t="str">
        <f>CONCATENATE(AA340,"_",AB340)</f>
        <v>004_Servicio de atención a emergencias y desastres</v>
      </c>
      <c r="AD340" s="167" t="str">
        <f>CONCATENATE(Z340," ",AC340)</f>
        <v>04-Servicio de atención a incidentes y emergencias. 004_Servicio de atención a emergencias y desastres</v>
      </c>
      <c r="AE340" s="166" t="str">
        <f>CONCATENATE(U340,V340,W340,X340,AA340)</f>
        <v>O23011745032024025504004</v>
      </c>
      <c r="AF340" s="166" t="str">
        <f>IFERROR(VLOOKUP(AD340,TD!$J$66:$K$89,2,0)," ")</f>
        <v>PM/0131/0104/45030040255</v>
      </c>
      <c r="AG340" s="117" t="s">
        <v>385</v>
      </c>
      <c r="AH340" s="165" t="s">
        <v>193</v>
      </c>
      <c r="AI340" s="168" t="str">
        <f>CONCATENATE(PAA[[#This Row],[Id Interno]],"-",PAA[[#This Row],[tipo de Contrato (TH talento humano - B/S bienes y/o servicios)]],"-",S340,"-",T340,"-",PAA[[#This Row],[Objeto de la contratación]])</f>
        <v>20260274-TH-8173-2--Prestación de servicios para realizar la gestión administrativa requerida en la estación de bomberos asignada, para el desarrollo de los programas a cargo de la Subdirección Operativa-S.O.</v>
      </c>
    </row>
    <row r="341" spans="2:35" s="56" customFormat="1" ht="56" x14ac:dyDescent="0.35">
      <c r="B341" s="23">
        <v>20260275</v>
      </c>
      <c r="C341" s="99" t="s">
        <v>816</v>
      </c>
      <c r="D341" s="99" t="s">
        <v>105</v>
      </c>
      <c r="E341" s="99" t="s">
        <v>363</v>
      </c>
      <c r="F341" s="163" t="s">
        <v>145</v>
      </c>
      <c r="G341" s="163" t="s">
        <v>373</v>
      </c>
      <c r="H341" s="169">
        <v>9</v>
      </c>
      <c r="I341" s="169">
        <v>0</v>
      </c>
      <c r="J341" s="117">
        <v>26910000</v>
      </c>
      <c r="K341" s="124" t="s">
        <v>398</v>
      </c>
      <c r="L341" s="163" t="s">
        <v>158</v>
      </c>
      <c r="M341" s="170" t="s">
        <v>421</v>
      </c>
      <c r="N341" s="99" t="s">
        <v>198</v>
      </c>
      <c r="O341" s="147" t="s">
        <v>890</v>
      </c>
      <c r="P341" s="163" t="s">
        <v>348</v>
      </c>
      <c r="Q341" s="126">
        <v>80111600</v>
      </c>
      <c r="R341" s="170" t="s">
        <v>211</v>
      </c>
      <c r="S341" s="165" t="str">
        <f>MID(PAA[[#This Row],[Meta Proyecto de Inversión]],1,4)</f>
        <v>8173</v>
      </c>
      <c r="T341" s="165" t="str">
        <f>MID(PAA[[#This Row],[Meta Proyecto de Inversión]],6,2)</f>
        <v>2-</v>
      </c>
      <c r="U341" s="166" t="str">
        <f>IFERROR(VLOOKUP(N341,TD!$B$50:$F$54,2,0)," ")</f>
        <v>O230117</v>
      </c>
      <c r="V341" s="166" t="str">
        <f>IFERROR(VLOOKUP(N341,TD!$B$50:$F$54,3,0)," ")</f>
        <v>4503</v>
      </c>
      <c r="W341" s="166">
        <f>IFERROR(VLOOKUP(N341,TD!$B$50:$F$54,4,0)," ")</f>
        <v>20240255</v>
      </c>
      <c r="X341" s="165" t="s">
        <v>164</v>
      </c>
      <c r="Y341" s="166" t="str">
        <f>IFERROR(VLOOKUP(X341,TD!$J$51:$K$64,2,0)," ")</f>
        <v>Servicio de atención a incidentes y emergencias.</v>
      </c>
      <c r="Z341" s="167" t="str">
        <f>CONCATENATE(X341,"-",Y341)</f>
        <v>04-Servicio de atención a incidentes y emergencias.</v>
      </c>
      <c r="AA341" s="165" t="s">
        <v>221</v>
      </c>
      <c r="AB341" s="166" t="str">
        <f>IFERROR(VLOOKUP(AA341,TD!$N$51:$O$66,2,0)," ")</f>
        <v>Servicio de atención a emergencias y desastres</v>
      </c>
      <c r="AC341" s="167" t="str">
        <f>CONCATENATE(AA341,"_",AB341)</f>
        <v>004_Servicio de atención a emergencias y desastres</v>
      </c>
      <c r="AD341" s="167" t="str">
        <f>CONCATENATE(Z341," ",AC341)</f>
        <v>04-Servicio de atención a incidentes y emergencias. 004_Servicio de atención a emergencias y desastres</v>
      </c>
      <c r="AE341" s="166" t="str">
        <f>CONCATENATE(U341,V341,W341,X341,AA341)</f>
        <v>O23011745032024025504004</v>
      </c>
      <c r="AF341" s="166" t="str">
        <f>IFERROR(VLOOKUP(AD341,TD!$J$66:$K$89,2,0)," ")</f>
        <v>PM/0131/0104/45030040255</v>
      </c>
      <c r="AG341" s="117" t="s">
        <v>385</v>
      </c>
      <c r="AH341" s="165" t="s">
        <v>193</v>
      </c>
      <c r="AI341" s="168" t="str">
        <f>CONCATENATE(PAA[[#This Row],[Id Interno]],"-",PAA[[#This Row],[tipo de Contrato (TH talento humano - B/S bienes y/o servicios)]],"-",S341,"-",T341,"-",PAA[[#This Row],[Objeto de la contratación]])</f>
        <v>20260275-TH-8173-2--Prestación de servicios para realizar la gestión administrativa requerida en la estación de bomberos asignada, para el desarrollo de los programas a cargo de la Subdirección Operativa-S.O.</v>
      </c>
    </row>
    <row r="342" spans="2:35" ht="70" x14ac:dyDescent="0.35">
      <c r="B342" s="23">
        <v>20260276</v>
      </c>
      <c r="C342" s="99" t="s">
        <v>816</v>
      </c>
      <c r="D342" s="99" t="s">
        <v>105</v>
      </c>
      <c r="E342" s="99" t="s">
        <v>363</v>
      </c>
      <c r="F342" s="163" t="s">
        <v>145</v>
      </c>
      <c r="G342" s="163" t="s">
        <v>373</v>
      </c>
      <c r="H342" s="169">
        <v>9</v>
      </c>
      <c r="I342" s="169">
        <v>0</v>
      </c>
      <c r="J342" s="117">
        <v>26910000</v>
      </c>
      <c r="K342" s="124" t="s">
        <v>398</v>
      </c>
      <c r="L342" s="163" t="s">
        <v>158</v>
      </c>
      <c r="M342" s="170" t="s">
        <v>421</v>
      </c>
      <c r="N342" s="99" t="s">
        <v>198</v>
      </c>
      <c r="O342" s="147" t="s">
        <v>890</v>
      </c>
      <c r="P342" s="163" t="s">
        <v>348</v>
      </c>
      <c r="Q342" s="126">
        <v>80111600</v>
      </c>
      <c r="R342" s="170" t="s">
        <v>211</v>
      </c>
      <c r="S342" s="165" t="str">
        <f>MID(PAA[[#This Row],[Meta Proyecto de Inversión]],1,4)</f>
        <v>8173</v>
      </c>
      <c r="T342" s="165" t="str">
        <f>MID(PAA[[#This Row],[Meta Proyecto de Inversión]],6,2)</f>
        <v>2-</v>
      </c>
      <c r="U342" s="166" t="str">
        <f>IFERROR(VLOOKUP(N342,TD!$B$50:$F$54,2,0)," ")</f>
        <v>O230117</v>
      </c>
      <c r="V342" s="166" t="str">
        <f>IFERROR(VLOOKUP(N342,TD!$B$50:$F$54,3,0)," ")</f>
        <v>4503</v>
      </c>
      <c r="W342" s="166">
        <f>IFERROR(VLOOKUP(N342,TD!$B$50:$F$54,4,0)," ")</f>
        <v>20240255</v>
      </c>
      <c r="X342" s="165" t="s">
        <v>164</v>
      </c>
      <c r="Y342" s="166" t="str">
        <f>IFERROR(VLOOKUP(X342,TD!$J$51:$K$64,2,0)," ")</f>
        <v>Servicio de atención a incidentes y emergencias.</v>
      </c>
      <c r="Z342" s="167" t="str">
        <f>CONCATENATE(X342,"-",Y342)</f>
        <v>04-Servicio de atención a incidentes y emergencias.</v>
      </c>
      <c r="AA342" s="165" t="s">
        <v>221</v>
      </c>
      <c r="AB342" s="166" t="str">
        <f>IFERROR(VLOOKUP(AA342,TD!$N$51:$O$66,2,0)," ")</f>
        <v>Servicio de atención a emergencias y desastres</v>
      </c>
      <c r="AC342" s="167" t="str">
        <f>CONCATENATE(AA342,"_",AB342)</f>
        <v>004_Servicio de atención a emergencias y desastres</v>
      </c>
      <c r="AD342" s="167" t="str">
        <f>CONCATENATE(Z342," ",AC342)</f>
        <v>04-Servicio de atención a incidentes y emergencias. 004_Servicio de atención a emergencias y desastres</v>
      </c>
      <c r="AE342" s="166" t="str">
        <f>CONCATENATE(U342,V342,W342,X342,AA342)</f>
        <v>O23011745032024025504004</v>
      </c>
      <c r="AF342" s="166" t="str">
        <f>IFERROR(VLOOKUP(AD342,TD!$J$66:$K$89,2,0)," ")</f>
        <v>PM/0131/0104/45030040255</v>
      </c>
      <c r="AG342" s="117" t="s">
        <v>385</v>
      </c>
      <c r="AH342" s="165" t="s">
        <v>193</v>
      </c>
      <c r="AI342" s="168" t="str">
        <f>CONCATENATE(PAA[[#This Row],[Id Interno]],"-",PAA[[#This Row],[tipo de Contrato (TH talento humano - B/S bienes y/o servicios)]],"-",S342,"-",T342,"-",PAA[[#This Row],[Objeto de la contratación]])</f>
        <v>20260276-TH-8173-2--Prestación de servicios para realizar la gestión administrativa requerida en la estación de bomberos asignada, para el desarrollo de los programas a cargo de la Subdirección Operativa-S.O.</v>
      </c>
    </row>
    <row r="343" spans="2:35" s="56" customFormat="1" ht="70" x14ac:dyDescent="0.35">
      <c r="B343" s="23">
        <v>20260277</v>
      </c>
      <c r="C343" s="99" t="s">
        <v>816</v>
      </c>
      <c r="D343" s="99" t="s">
        <v>105</v>
      </c>
      <c r="E343" s="99" t="s">
        <v>363</v>
      </c>
      <c r="F343" s="163" t="s">
        <v>145</v>
      </c>
      <c r="G343" s="163" t="s">
        <v>373</v>
      </c>
      <c r="H343" s="169">
        <v>9</v>
      </c>
      <c r="I343" s="169">
        <v>0</v>
      </c>
      <c r="J343" s="117">
        <v>26910000</v>
      </c>
      <c r="K343" s="124" t="s">
        <v>398</v>
      </c>
      <c r="L343" s="163" t="s">
        <v>158</v>
      </c>
      <c r="M343" s="170" t="s">
        <v>421</v>
      </c>
      <c r="N343" s="99" t="s">
        <v>198</v>
      </c>
      <c r="O343" s="147" t="s">
        <v>890</v>
      </c>
      <c r="P343" s="163" t="s">
        <v>348</v>
      </c>
      <c r="Q343" s="126">
        <v>80111600</v>
      </c>
      <c r="R343" s="170" t="s">
        <v>211</v>
      </c>
      <c r="S343" s="165" t="str">
        <f>MID(PAA[[#This Row],[Meta Proyecto de Inversión]],1,4)</f>
        <v>8173</v>
      </c>
      <c r="T343" s="165" t="str">
        <f>MID(PAA[[#This Row],[Meta Proyecto de Inversión]],6,2)</f>
        <v>2-</v>
      </c>
      <c r="U343" s="166" t="str">
        <f>IFERROR(VLOOKUP(N343,TD!$B$50:$F$54,2,0)," ")</f>
        <v>O230117</v>
      </c>
      <c r="V343" s="166" t="str">
        <f>IFERROR(VLOOKUP(N343,TD!$B$50:$F$54,3,0)," ")</f>
        <v>4503</v>
      </c>
      <c r="W343" s="166">
        <f>IFERROR(VLOOKUP(N343,TD!$B$50:$F$54,4,0)," ")</f>
        <v>20240255</v>
      </c>
      <c r="X343" s="165" t="s">
        <v>164</v>
      </c>
      <c r="Y343" s="166" t="str">
        <f>IFERROR(VLOOKUP(X343,TD!$J$51:$K$64,2,0)," ")</f>
        <v>Servicio de atención a incidentes y emergencias.</v>
      </c>
      <c r="Z343" s="167" t="str">
        <f>CONCATENATE(X343,"-",Y343)</f>
        <v>04-Servicio de atención a incidentes y emergencias.</v>
      </c>
      <c r="AA343" s="165" t="s">
        <v>221</v>
      </c>
      <c r="AB343" s="166" t="str">
        <f>IFERROR(VLOOKUP(AA343,TD!$N$51:$O$66,2,0)," ")</f>
        <v>Servicio de atención a emergencias y desastres</v>
      </c>
      <c r="AC343" s="167" t="str">
        <f>CONCATENATE(AA343,"_",AB343)</f>
        <v>004_Servicio de atención a emergencias y desastres</v>
      </c>
      <c r="AD343" s="167" t="str">
        <f>CONCATENATE(Z343," ",AC343)</f>
        <v>04-Servicio de atención a incidentes y emergencias. 004_Servicio de atención a emergencias y desastres</v>
      </c>
      <c r="AE343" s="166" t="str">
        <f>CONCATENATE(U343,V343,W343,X343,AA343)</f>
        <v>O23011745032024025504004</v>
      </c>
      <c r="AF343" s="166" t="str">
        <f>IFERROR(VLOOKUP(AD343,TD!$J$66:$K$89,2,0)," ")</f>
        <v>PM/0131/0104/45030040255</v>
      </c>
      <c r="AG343" s="117" t="s">
        <v>385</v>
      </c>
      <c r="AH343" s="165" t="s">
        <v>193</v>
      </c>
      <c r="AI343" s="168" t="str">
        <f>CONCATENATE(PAA[[#This Row],[Id Interno]],"-",PAA[[#This Row],[tipo de Contrato (TH talento humano - B/S bienes y/o servicios)]],"-",S343,"-",T343,"-",PAA[[#This Row],[Objeto de la contratación]])</f>
        <v>20260277-TH-8173-2--Prestación de servicios para realizar la gestión administrativa requerida en la estación de bomberos asignada, para el desarrollo de los programas a cargo de la Subdirección Operativa-S.O.</v>
      </c>
    </row>
    <row r="344" spans="2:35" ht="70" x14ac:dyDescent="0.35">
      <c r="B344" s="23">
        <v>20260278</v>
      </c>
      <c r="C344" s="99" t="s">
        <v>816</v>
      </c>
      <c r="D344" s="99" t="s">
        <v>105</v>
      </c>
      <c r="E344" s="99" t="s">
        <v>363</v>
      </c>
      <c r="F344" s="163" t="s">
        <v>145</v>
      </c>
      <c r="G344" s="163" t="s">
        <v>373</v>
      </c>
      <c r="H344" s="169">
        <v>9</v>
      </c>
      <c r="I344" s="169">
        <v>0</v>
      </c>
      <c r="J344" s="117">
        <v>26910000</v>
      </c>
      <c r="K344" s="124" t="s">
        <v>398</v>
      </c>
      <c r="L344" s="163" t="s">
        <v>158</v>
      </c>
      <c r="M344" s="170" t="s">
        <v>421</v>
      </c>
      <c r="N344" s="99" t="s">
        <v>198</v>
      </c>
      <c r="O344" s="147" t="s">
        <v>890</v>
      </c>
      <c r="P344" s="163" t="s">
        <v>348</v>
      </c>
      <c r="Q344" s="126">
        <v>80111600</v>
      </c>
      <c r="R344" s="170" t="s">
        <v>211</v>
      </c>
      <c r="S344" s="165" t="str">
        <f>MID(PAA[[#This Row],[Meta Proyecto de Inversión]],1,4)</f>
        <v>8173</v>
      </c>
      <c r="T344" s="165" t="str">
        <f>MID(PAA[[#This Row],[Meta Proyecto de Inversión]],6,2)</f>
        <v>2-</v>
      </c>
      <c r="U344" s="166" t="str">
        <f>IFERROR(VLOOKUP(N344,TD!$B$50:$F$54,2,0)," ")</f>
        <v>O230117</v>
      </c>
      <c r="V344" s="166" t="str">
        <f>IFERROR(VLOOKUP(N344,TD!$B$50:$F$54,3,0)," ")</f>
        <v>4503</v>
      </c>
      <c r="W344" s="166">
        <f>IFERROR(VLOOKUP(N344,TD!$B$50:$F$54,4,0)," ")</f>
        <v>20240255</v>
      </c>
      <c r="X344" s="165" t="s">
        <v>164</v>
      </c>
      <c r="Y344" s="166" t="str">
        <f>IFERROR(VLOOKUP(X344,TD!$J$51:$K$64,2,0)," ")</f>
        <v>Servicio de atención a incidentes y emergencias.</v>
      </c>
      <c r="Z344" s="167" t="str">
        <f>CONCATENATE(X344,"-",Y344)</f>
        <v>04-Servicio de atención a incidentes y emergencias.</v>
      </c>
      <c r="AA344" s="165" t="s">
        <v>221</v>
      </c>
      <c r="AB344" s="166" t="str">
        <f>IFERROR(VLOOKUP(AA344,TD!$N$51:$O$66,2,0)," ")</f>
        <v>Servicio de atención a emergencias y desastres</v>
      </c>
      <c r="AC344" s="167" t="str">
        <f>CONCATENATE(AA344,"_",AB344)</f>
        <v>004_Servicio de atención a emergencias y desastres</v>
      </c>
      <c r="AD344" s="167" t="str">
        <f>CONCATENATE(Z344," ",AC344)</f>
        <v>04-Servicio de atención a incidentes y emergencias. 004_Servicio de atención a emergencias y desastres</v>
      </c>
      <c r="AE344" s="166" t="str">
        <f>CONCATENATE(U344,V344,W344,X344,AA344)</f>
        <v>O23011745032024025504004</v>
      </c>
      <c r="AF344" s="166" t="str">
        <f>IFERROR(VLOOKUP(AD344,TD!$J$66:$K$89,2,0)," ")</f>
        <v>PM/0131/0104/45030040255</v>
      </c>
      <c r="AG344" s="117" t="s">
        <v>385</v>
      </c>
      <c r="AH344" s="165" t="s">
        <v>193</v>
      </c>
      <c r="AI344" s="168" t="str">
        <f>CONCATENATE(PAA[[#This Row],[Id Interno]],"-",PAA[[#This Row],[tipo de Contrato (TH talento humano - B/S bienes y/o servicios)]],"-",S344,"-",T344,"-",PAA[[#This Row],[Objeto de la contratación]])</f>
        <v>20260278-TH-8173-2--Prestación de servicios para realizar la gestión administrativa requerida en la estación de bomberos asignada, para el desarrollo de los programas a cargo de la Subdirección Operativa-S.O.</v>
      </c>
    </row>
    <row r="345" spans="2:35" s="56" customFormat="1" ht="70" x14ac:dyDescent="0.35">
      <c r="B345" s="99">
        <v>20260279</v>
      </c>
      <c r="C345" s="99" t="s">
        <v>817</v>
      </c>
      <c r="D345" s="99" t="s">
        <v>105</v>
      </c>
      <c r="E345" s="99" t="s">
        <v>363</v>
      </c>
      <c r="F345" s="163" t="s">
        <v>145</v>
      </c>
      <c r="G345" s="163" t="s">
        <v>373</v>
      </c>
      <c r="H345" s="169">
        <v>9</v>
      </c>
      <c r="I345" s="169">
        <v>0</v>
      </c>
      <c r="J345" s="117">
        <v>29558952</v>
      </c>
      <c r="K345" s="124" t="s">
        <v>398</v>
      </c>
      <c r="L345" s="163" t="s">
        <v>158</v>
      </c>
      <c r="M345" s="170" t="s">
        <v>421</v>
      </c>
      <c r="N345" s="99" t="s">
        <v>198</v>
      </c>
      <c r="O345" s="147" t="s">
        <v>890</v>
      </c>
      <c r="P345" s="163" t="s">
        <v>348</v>
      </c>
      <c r="Q345" s="126">
        <v>80111600</v>
      </c>
      <c r="R345" s="170" t="s">
        <v>211</v>
      </c>
      <c r="S345" s="165" t="str">
        <f>MID(PAA[[#This Row],[Meta Proyecto de Inversión]],1,4)</f>
        <v>8173</v>
      </c>
      <c r="T345" s="165" t="str">
        <f>MID(PAA[[#This Row],[Meta Proyecto de Inversión]],6,2)</f>
        <v>2-</v>
      </c>
      <c r="U345" s="166" t="str">
        <f>IFERROR(VLOOKUP(N345,TD!$B$50:$F$54,2,0)," ")</f>
        <v>O230117</v>
      </c>
      <c r="V345" s="166" t="str">
        <f>IFERROR(VLOOKUP(N345,TD!$B$50:$F$54,3,0)," ")</f>
        <v>4503</v>
      </c>
      <c r="W345" s="166">
        <f>IFERROR(VLOOKUP(N345,TD!$B$50:$F$54,4,0)," ")</f>
        <v>20240255</v>
      </c>
      <c r="X345" s="165" t="s">
        <v>164</v>
      </c>
      <c r="Y345" s="166" t="str">
        <f>IFERROR(VLOOKUP(X345,TD!$J$51:$K$64,2,0)," ")</f>
        <v>Servicio de atención a incidentes y emergencias.</v>
      </c>
      <c r="Z345" s="167" t="str">
        <f>CONCATENATE(X345,"-",Y345)</f>
        <v>04-Servicio de atención a incidentes y emergencias.</v>
      </c>
      <c r="AA345" s="165" t="s">
        <v>221</v>
      </c>
      <c r="AB345" s="166" t="str">
        <f>IFERROR(VLOOKUP(AA345,TD!$N$51:$O$66,2,0)," ")</f>
        <v>Servicio de atención a emergencias y desastres</v>
      </c>
      <c r="AC345" s="167" t="str">
        <f>CONCATENATE(AA345,"_",AB345)</f>
        <v>004_Servicio de atención a emergencias y desastres</v>
      </c>
      <c r="AD345" s="167" t="str">
        <f>CONCATENATE(Z345," ",AC345)</f>
        <v>04-Servicio de atención a incidentes y emergencias. 004_Servicio de atención a emergencias y desastres</v>
      </c>
      <c r="AE345" s="166" t="str">
        <f>CONCATENATE(U345,V345,W345,X345,AA345)</f>
        <v>O23011745032024025504004</v>
      </c>
      <c r="AF345" s="166" t="str">
        <f>IFERROR(VLOOKUP(AD345,TD!$J$66:$K$89,2,0)," ")</f>
        <v>PM/0131/0104/45030040255</v>
      </c>
      <c r="AG345" s="117" t="s">
        <v>385</v>
      </c>
      <c r="AH345" s="165" t="s">
        <v>193</v>
      </c>
      <c r="AI345" s="168" t="str">
        <f>CONCATENATE(PAA[[#This Row],[Id Interno]],"-",PAA[[#This Row],[tipo de Contrato (TH talento humano - B/S bienes y/o servicios)]],"-",S345,"-",T345,"-",PAA[[#This Row],[Objeto de la contratación]])</f>
        <v>20260279-TH-8173-2--Prestación de servicios para la gestión administrativa y documental realizando los reportes requeridos para el desarrollo de los programas a cargo de la Subdirección Operativa-S.O.</v>
      </c>
    </row>
    <row r="346" spans="2:35" ht="84" x14ac:dyDescent="0.35">
      <c r="B346" s="23">
        <v>20260280</v>
      </c>
      <c r="C346" s="99" t="s">
        <v>818</v>
      </c>
      <c r="D346" s="99" t="s">
        <v>105</v>
      </c>
      <c r="E346" s="99" t="s">
        <v>363</v>
      </c>
      <c r="F346" s="163" t="s">
        <v>144</v>
      </c>
      <c r="G346" s="163" t="s">
        <v>373</v>
      </c>
      <c r="H346" s="169">
        <v>9</v>
      </c>
      <c r="I346" s="169">
        <v>0</v>
      </c>
      <c r="J346" s="117">
        <v>45000000</v>
      </c>
      <c r="K346" s="124" t="s">
        <v>398</v>
      </c>
      <c r="L346" s="163" t="s">
        <v>158</v>
      </c>
      <c r="M346" s="170" t="s">
        <v>421</v>
      </c>
      <c r="N346" s="99" t="s">
        <v>198</v>
      </c>
      <c r="O346" s="147" t="s">
        <v>890</v>
      </c>
      <c r="P346" s="163" t="s">
        <v>348</v>
      </c>
      <c r="Q346" s="126">
        <v>80111600</v>
      </c>
      <c r="R346" s="170" t="s">
        <v>211</v>
      </c>
      <c r="S346" s="165" t="str">
        <f>MID(PAA[[#This Row],[Meta Proyecto de Inversión]],1,4)</f>
        <v>8173</v>
      </c>
      <c r="T346" s="165" t="str">
        <f>MID(PAA[[#This Row],[Meta Proyecto de Inversión]],6,2)</f>
        <v>2-</v>
      </c>
      <c r="U346" s="166" t="str">
        <f>IFERROR(VLOOKUP(N346,TD!$B$50:$F$54,2,0)," ")</f>
        <v>O230117</v>
      </c>
      <c r="V346" s="166" t="str">
        <f>IFERROR(VLOOKUP(N346,TD!$B$50:$F$54,3,0)," ")</f>
        <v>4503</v>
      </c>
      <c r="W346" s="166">
        <f>IFERROR(VLOOKUP(N346,TD!$B$50:$F$54,4,0)," ")</f>
        <v>20240255</v>
      </c>
      <c r="X346" s="165" t="s">
        <v>164</v>
      </c>
      <c r="Y346" s="166" t="str">
        <f>IFERROR(VLOOKUP(X346,TD!$J$51:$K$64,2,0)," ")</f>
        <v>Servicio de atención a incidentes y emergencias.</v>
      </c>
      <c r="Z346" s="167" t="str">
        <f>CONCATENATE(X346,"-",Y346)</f>
        <v>04-Servicio de atención a incidentes y emergencias.</v>
      </c>
      <c r="AA346" s="165" t="s">
        <v>221</v>
      </c>
      <c r="AB346" s="166" t="str">
        <f>IFERROR(VLOOKUP(AA346,TD!$N$51:$O$66,2,0)," ")</f>
        <v>Servicio de atención a emergencias y desastres</v>
      </c>
      <c r="AC346" s="167" t="str">
        <f>CONCATENATE(AA346,"_",AB346)</f>
        <v>004_Servicio de atención a emergencias y desastres</v>
      </c>
      <c r="AD346" s="167" t="str">
        <f>CONCATENATE(Z346," ",AC346)</f>
        <v>04-Servicio de atención a incidentes y emergencias. 004_Servicio de atención a emergencias y desastres</v>
      </c>
      <c r="AE346" s="166" t="str">
        <f>CONCATENATE(U346,V346,W346,X346,AA346)</f>
        <v>O23011745032024025504004</v>
      </c>
      <c r="AF346" s="166" t="str">
        <f>IFERROR(VLOOKUP(AD346,TD!$J$66:$K$89,2,0)," ")</f>
        <v>PM/0131/0104/45030040255</v>
      </c>
      <c r="AG346" s="117" t="s">
        <v>385</v>
      </c>
      <c r="AH346" s="165" t="s">
        <v>193</v>
      </c>
      <c r="AI346" s="168" t="str">
        <f>CONCATENATE(PAA[[#This Row],[Id Interno]],"-",PAA[[#This Row],[tipo de Contrato (TH talento humano - B/S bienes y/o servicios)]],"-",S346,"-",T346,"-",PAA[[#This Row],[Objeto de la contratación]])</f>
        <v>20260280-TH-8173-2--Prestación de servicios profesionales para atender las actividades de bienestar de los caninos y los animales rescatados o recuperados que  atiende el grupo BRAE, para el desarrollo de los programas a cargo de la Subdirección Operativa-S.O.</v>
      </c>
    </row>
    <row r="347" spans="2:35" s="56" customFormat="1" ht="84" x14ac:dyDescent="0.35">
      <c r="B347" s="23">
        <v>20260281</v>
      </c>
      <c r="C347" s="99" t="s">
        <v>818</v>
      </c>
      <c r="D347" s="99" t="s">
        <v>105</v>
      </c>
      <c r="E347" s="99" t="s">
        <v>363</v>
      </c>
      <c r="F347" s="163" t="s">
        <v>144</v>
      </c>
      <c r="G347" s="163" t="s">
        <v>373</v>
      </c>
      <c r="H347" s="169">
        <v>9</v>
      </c>
      <c r="I347" s="169">
        <v>0</v>
      </c>
      <c r="J347" s="117">
        <v>45000000</v>
      </c>
      <c r="K347" s="124" t="s">
        <v>398</v>
      </c>
      <c r="L347" s="163" t="s">
        <v>158</v>
      </c>
      <c r="M347" s="170" t="s">
        <v>421</v>
      </c>
      <c r="N347" s="99" t="s">
        <v>198</v>
      </c>
      <c r="O347" s="147" t="s">
        <v>890</v>
      </c>
      <c r="P347" s="163" t="s">
        <v>348</v>
      </c>
      <c r="Q347" s="126">
        <v>80111600</v>
      </c>
      <c r="R347" s="170" t="s">
        <v>211</v>
      </c>
      <c r="S347" s="165" t="str">
        <f>MID(PAA[[#This Row],[Meta Proyecto de Inversión]],1,4)</f>
        <v>8173</v>
      </c>
      <c r="T347" s="165" t="str">
        <f>MID(PAA[[#This Row],[Meta Proyecto de Inversión]],6,2)</f>
        <v>2-</v>
      </c>
      <c r="U347" s="166" t="str">
        <f>IFERROR(VLOOKUP(N347,TD!$B$50:$F$54,2,0)," ")</f>
        <v>O230117</v>
      </c>
      <c r="V347" s="166" t="str">
        <f>IFERROR(VLOOKUP(N347,TD!$B$50:$F$54,3,0)," ")</f>
        <v>4503</v>
      </c>
      <c r="W347" s="166">
        <f>IFERROR(VLOOKUP(N347,TD!$B$50:$F$54,4,0)," ")</f>
        <v>20240255</v>
      </c>
      <c r="X347" s="165" t="s">
        <v>164</v>
      </c>
      <c r="Y347" s="166" t="str">
        <f>IFERROR(VLOOKUP(X347,TD!$J$51:$K$64,2,0)," ")</f>
        <v>Servicio de atención a incidentes y emergencias.</v>
      </c>
      <c r="Z347" s="167" t="str">
        <f>CONCATENATE(X347,"-",Y347)</f>
        <v>04-Servicio de atención a incidentes y emergencias.</v>
      </c>
      <c r="AA347" s="165" t="s">
        <v>221</v>
      </c>
      <c r="AB347" s="166" t="str">
        <f>IFERROR(VLOOKUP(AA347,TD!$N$51:$O$66,2,0)," ")</f>
        <v>Servicio de atención a emergencias y desastres</v>
      </c>
      <c r="AC347" s="167" t="str">
        <f>CONCATENATE(AA347,"_",AB347)</f>
        <v>004_Servicio de atención a emergencias y desastres</v>
      </c>
      <c r="AD347" s="167" t="str">
        <f>CONCATENATE(Z347," ",AC347)</f>
        <v>04-Servicio de atención a incidentes y emergencias. 004_Servicio de atención a emergencias y desastres</v>
      </c>
      <c r="AE347" s="166" t="str">
        <f>CONCATENATE(U347,V347,W347,X347,AA347)</f>
        <v>O23011745032024025504004</v>
      </c>
      <c r="AF347" s="166" t="str">
        <f>IFERROR(VLOOKUP(AD347,TD!$J$66:$K$89,2,0)," ")</f>
        <v>PM/0131/0104/45030040255</v>
      </c>
      <c r="AG347" s="117" t="s">
        <v>385</v>
      </c>
      <c r="AH347" s="165" t="s">
        <v>193</v>
      </c>
      <c r="AI347" s="168" t="str">
        <f>CONCATENATE(PAA[[#This Row],[Id Interno]],"-",PAA[[#This Row],[tipo de Contrato (TH talento humano - B/S bienes y/o servicios)]],"-",S347,"-",T347,"-",PAA[[#This Row],[Objeto de la contratación]])</f>
        <v>20260281-TH-8173-2--Prestación de servicios profesionales para atender las actividades de bienestar de los caninos y los animales rescatados o recuperados que  atiende el grupo BRAE, para el desarrollo de los programas a cargo de la Subdirección Operativa-S.O.</v>
      </c>
    </row>
    <row r="348" spans="2:35" ht="56" x14ac:dyDescent="0.35">
      <c r="B348" s="23">
        <v>20260282</v>
      </c>
      <c r="C348" s="99" t="s">
        <v>819</v>
      </c>
      <c r="D348" s="99" t="s">
        <v>105</v>
      </c>
      <c r="E348" s="99" t="s">
        <v>363</v>
      </c>
      <c r="F348" s="163" t="s">
        <v>145</v>
      </c>
      <c r="G348" s="163" t="s">
        <v>373</v>
      </c>
      <c r="H348" s="169">
        <v>9</v>
      </c>
      <c r="I348" s="169">
        <v>0</v>
      </c>
      <c r="J348" s="117">
        <v>33300000</v>
      </c>
      <c r="K348" s="124" t="s">
        <v>398</v>
      </c>
      <c r="L348" s="163" t="s">
        <v>158</v>
      </c>
      <c r="M348" s="170" t="s">
        <v>421</v>
      </c>
      <c r="N348" s="99" t="s">
        <v>198</v>
      </c>
      <c r="O348" s="147" t="s">
        <v>890</v>
      </c>
      <c r="P348" s="163" t="s">
        <v>348</v>
      </c>
      <c r="Q348" s="126">
        <v>80111600</v>
      </c>
      <c r="R348" s="170" t="s">
        <v>211</v>
      </c>
      <c r="S348" s="165" t="str">
        <f>MID(PAA[[#This Row],[Meta Proyecto de Inversión]],1,4)</f>
        <v>8173</v>
      </c>
      <c r="T348" s="165" t="str">
        <f>MID(PAA[[#This Row],[Meta Proyecto de Inversión]],6,2)</f>
        <v>2-</v>
      </c>
      <c r="U348" s="166" t="str">
        <f>IFERROR(VLOOKUP(N348,TD!$B$50:$F$54,2,0)," ")</f>
        <v>O230117</v>
      </c>
      <c r="V348" s="166" t="str">
        <f>IFERROR(VLOOKUP(N348,TD!$B$50:$F$54,3,0)," ")</f>
        <v>4503</v>
      </c>
      <c r="W348" s="166">
        <f>IFERROR(VLOOKUP(N348,TD!$B$50:$F$54,4,0)," ")</f>
        <v>20240255</v>
      </c>
      <c r="X348" s="165" t="s">
        <v>164</v>
      </c>
      <c r="Y348" s="166" t="str">
        <f>IFERROR(VLOOKUP(X348,TD!$J$51:$K$64,2,0)," ")</f>
        <v>Servicio de atención a incidentes y emergencias.</v>
      </c>
      <c r="Z348" s="167" t="str">
        <f>CONCATENATE(X348,"-",Y348)</f>
        <v>04-Servicio de atención a incidentes y emergencias.</v>
      </c>
      <c r="AA348" s="165" t="s">
        <v>221</v>
      </c>
      <c r="AB348" s="166" t="str">
        <f>IFERROR(VLOOKUP(AA348,TD!$N$51:$O$66,2,0)," ")</f>
        <v>Servicio de atención a emergencias y desastres</v>
      </c>
      <c r="AC348" s="167" t="str">
        <f>CONCATENATE(AA348,"_",AB348)</f>
        <v>004_Servicio de atención a emergencias y desastres</v>
      </c>
      <c r="AD348" s="167" t="str">
        <f>CONCATENATE(Z348," ",AC348)</f>
        <v>04-Servicio de atención a incidentes y emergencias. 004_Servicio de atención a emergencias y desastres</v>
      </c>
      <c r="AE348" s="166" t="str">
        <f>CONCATENATE(U348,V348,W348,X348,AA348)</f>
        <v>O23011745032024025504004</v>
      </c>
      <c r="AF348" s="166" t="str">
        <f>IFERROR(VLOOKUP(AD348,TD!$J$66:$K$89,2,0)," ")</f>
        <v>PM/0131/0104/45030040255</v>
      </c>
      <c r="AG348" s="117" t="s">
        <v>385</v>
      </c>
      <c r="AH348" s="165" t="s">
        <v>193</v>
      </c>
      <c r="AI348" s="168" t="str">
        <f>CONCATENATE(PAA[[#This Row],[Id Interno]],"-",PAA[[#This Row],[tipo de Contrato (TH talento humano - B/S bienes y/o servicios)]],"-",S348,"-",T348,"-",PAA[[#This Row],[Objeto de la contratación]])</f>
        <v>20260282-TH-8173-2--Prestación de servicios de apoyo para desarrollar y mantener las condiciones básicas de bienestar de los caninos y  animales rescatados o recuperados que atiende el grupo BRAE, para la gestión de los programas a cargo de la Subdirección Operativa-S.O.</v>
      </c>
    </row>
    <row r="349" spans="2:35" s="56" customFormat="1" ht="56" x14ac:dyDescent="0.35">
      <c r="B349" s="99">
        <v>20260283</v>
      </c>
      <c r="C349" s="99" t="s">
        <v>819</v>
      </c>
      <c r="D349" s="99" t="s">
        <v>105</v>
      </c>
      <c r="E349" s="99" t="s">
        <v>363</v>
      </c>
      <c r="F349" s="163" t="s">
        <v>145</v>
      </c>
      <c r="G349" s="163" t="s">
        <v>373</v>
      </c>
      <c r="H349" s="169">
        <v>9</v>
      </c>
      <c r="I349" s="169">
        <v>0</v>
      </c>
      <c r="J349" s="117">
        <v>33178419</v>
      </c>
      <c r="K349" s="124" t="s">
        <v>398</v>
      </c>
      <c r="L349" s="163" t="s">
        <v>158</v>
      </c>
      <c r="M349" s="170" t="s">
        <v>421</v>
      </c>
      <c r="N349" s="99" t="s">
        <v>198</v>
      </c>
      <c r="O349" s="147" t="s">
        <v>890</v>
      </c>
      <c r="P349" s="163" t="s">
        <v>348</v>
      </c>
      <c r="Q349" s="126">
        <v>80111600</v>
      </c>
      <c r="R349" s="170" t="s">
        <v>211</v>
      </c>
      <c r="S349" s="165" t="str">
        <f>MID(PAA[[#This Row],[Meta Proyecto de Inversión]],1,4)</f>
        <v>8173</v>
      </c>
      <c r="T349" s="165" t="str">
        <f>MID(PAA[[#This Row],[Meta Proyecto de Inversión]],6,2)</f>
        <v>2-</v>
      </c>
      <c r="U349" s="166" t="str">
        <f>IFERROR(VLOOKUP(N349,TD!$B$50:$F$54,2,0)," ")</f>
        <v>O230117</v>
      </c>
      <c r="V349" s="166" t="str">
        <f>IFERROR(VLOOKUP(N349,TD!$B$50:$F$54,3,0)," ")</f>
        <v>4503</v>
      </c>
      <c r="W349" s="166">
        <f>IFERROR(VLOOKUP(N349,TD!$B$50:$F$54,4,0)," ")</f>
        <v>20240255</v>
      </c>
      <c r="X349" s="165" t="s">
        <v>164</v>
      </c>
      <c r="Y349" s="166" t="str">
        <f>IFERROR(VLOOKUP(X349,TD!$J$51:$K$64,2,0)," ")</f>
        <v>Servicio de atención a incidentes y emergencias.</v>
      </c>
      <c r="Z349" s="167" t="str">
        <f>CONCATENATE(X349,"-",Y349)</f>
        <v>04-Servicio de atención a incidentes y emergencias.</v>
      </c>
      <c r="AA349" s="165" t="s">
        <v>221</v>
      </c>
      <c r="AB349" s="166" t="str">
        <f>IFERROR(VLOOKUP(AA349,TD!$N$51:$O$66,2,0)," ")</f>
        <v>Servicio de atención a emergencias y desastres</v>
      </c>
      <c r="AC349" s="167" t="str">
        <f>CONCATENATE(AA349,"_",AB349)</f>
        <v>004_Servicio de atención a emergencias y desastres</v>
      </c>
      <c r="AD349" s="167" t="str">
        <f>CONCATENATE(Z349," ",AC349)</f>
        <v>04-Servicio de atención a incidentes y emergencias. 004_Servicio de atención a emergencias y desastres</v>
      </c>
      <c r="AE349" s="166" t="str">
        <f>CONCATENATE(U349,V349,W349,X349,AA349)</f>
        <v>O23011745032024025504004</v>
      </c>
      <c r="AF349" s="166" t="str">
        <f>IFERROR(VLOOKUP(AD349,TD!$J$66:$K$89,2,0)," ")</f>
        <v>PM/0131/0104/45030040255</v>
      </c>
      <c r="AG349" s="117" t="s">
        <v>385</v>
      </c>
      <c r="AH349" s="165" t="s">
        <v>193</v>
      </c>
      <c r="AI349" s="168" t="str">
        <f>CONCATENATE(PAA[[#This Row],[Id Interno]],"-",PAA[[#This Row],[tipo de Contrato (TH talento humano - B/S bienes y/o servicios)]],"-",S349,"-",T349,"-",PAA[[#This Row],[Objeto de la contratación]])</f>
        <v>20260283-TH-8173-2--Prestación de servicios de apoyo para desarrollar y mantener las condiciones básicas de bienestar de los caninos y  animales rescatados o recuperados que atiende el grupo BRAE, para la gestión de los programas a cargo de la Subdirección Operativa-S.O.</v>
      </c>
    </row>
    <row r="350" spans="2:35" s="56" customFormat="1" ht="70" x14ac:dyDescent="0.35">
      <c r="B350" s="23">
        <v>20260284</v>
      </c>
      <c r="C350" s="99" t="s">
        <v>470</v>
      </c>
      <c r="D350" s="99" t="s">
        <v>105</v>
      </c>
      <c r="E350" s="99" t="s">
        <v>363</v>
      </c>
      <c r="F350" s="163" t="s">
        <v>145</v>
      </c>
      <c r="G350" s="163" t="s">
        <v>373</v>
      </c>
      <c r="H350" s="169">
        <v>3</v>
      </c>
      <c r="I350" s="169">
        <v>15</v>
      </c>
      <c r="J350" s="117">
        <v>15400000</v>
      </c>
      <c r="K350" s="124" t="s">
        <v>398</v>
      </c>
      <c r="L350" s="163" t="s">
        <v>158</v>
      </c>
      <c r="M350" s="170" t="s">
        <v>421</v>
      </c>
      <c r="N350" s="99" t="s">
        <v>198</v>
      </c>
      <c r="O350" s="147" t="s">
        <v>890</v>
      </c>
      <c r="P350" s="163" t="s">
        <v>348</v>
      </c>
      <c r="Q350" s="126">
        <v>80111600</v>
      </c>
      <c r="R350" s="170" t="s">
        <v>211</v>
      </c>
      <c r="S350" s="165" t="str">
        <f>MID(PAA[[#This Row],[Meta Proyecto de Inversión]],1,4)</f>
        <v>8173</v>
      </c>
      <c r="T350" s="165" t="str">
        <f>MID(PAA[[#This Row],[Meta Proyecto de Inversión]],6,2)</f>
        <v>2-</v>
      </c>
      <c r="U350" s="166" t="str">
        <f>IFERROR(VLOOKUP(N350,TD!$B$50:$F$54,2,0)," ")</f>
        <v>O230117</v>
      </c>
      <c r="V350" s="166" t="str">
        <f>IFERROR(VLOOKUP(N350,TD!$B$50:$F$54,3,0)," ")</f>
        <v>4503</v>
      </c>
      <c r="W350" s="166">
        <f>IFERROR(VLOOKUP(N350,TD!$B$50:$F$54,4,0)," ")</f>
        <v>20240255</v>
      </c>
      <c r="X350" s="165" t="s">
        <v>164</v>
      </c>
      <c r="Y350" s="166" t="str">
        <f>IFERROR(VLOOKUP(X350,TD!$J$51:$K$64,2,0)," ")</f>
        <v>Servicio de atención a incidentes y emergencias.</v>
      </c>
      <c r="Z350" s="167" t="str">
        <f>CONCATENATE(X350,"-",Y350)</f>
        <v>04-Servicio de atención a incidentes y emergencias.</v>
      </c>
      <c r="AA350" s="165" t="s">
        <v>221</v>
      </c>
      <c r="AB350" s="166" t="str">
        <f>IFERROR(VLOOKUP(AA350,TD!$N$51:$O$66,2,0)," ")</f>
        <v>Servicio de atención a emergencias y desastres</v>
      </c>
      <c r="AC350" s="167" t="str">
        <f>CONCATENATE(AA350,"_",AB350)</f>
        <v>004_Servicio de atención a emergencias y desastres</v>
      </c>
      <c r="AD350" s="167" t="str">
        <f>CONCATENATE(Z350," ",AC350)</f>
        <v>04-Servicio de atención a incidentes y emergencias. 004_Servicio de atención a emergencias y desastres</v>
      </c>
      <c r="AE350" s="166" t="str">
        <f>CONCATENATE(U350,V350,W350,X350,AA350)</f>
        <v>O23011745032024025504004</v>
      </c>
      <c r="AF350" s="166" t="str">
        <f>IFERROR(VLOOKUP(AD350,TD!$J$66:$K$89,2,0)," ")</f>
        <v>PM/0131/0104/45030040255</v>
      </c>
      <c r="AG350" s="117" t="s">
        <v>385</v>
      </c>
      <c r="AH350" s="165" t="s">
        <v>194</v>
      </c>
      <c r="AI350" s="168" t="str">
        <f>CONCATENATE(PAA[[#This Row],[Id Interno]],"-",PAA[[#This Row],[tipo de Contrato (TH talento humano - B/S bienes y/o servicios)]],"-",S350,"-",T350,"-",PAA[[#This Row],[Objeto de la contratación]])</f>
        <v>20260284-TH-8173-2--ADICIÓN Y PRÓRROGA al contrato de prestación de servicios # 540-2025, cuyo objeto es: "Prestación de servicios de apoyo a la gestión para ejecutar actividades administrativas y asistenciales, así como el diligenciamiento y seguimiento de las solicitudes en las herramientas de gestión de los procedimientos a cargo de la subdirección operativa -s.o".</v>
      </c>
    </row>
    <row r="351" spans="2:35" s="56" customFormat="1" ht="56" x14ac:dyDescent="0.35">
      <c r="B351" s="23">
        <v>20260285</v>
      </c>
      <c r="C351" s="99" t="s">
        <v>471</v>
      </c>
      <c r="D351" s="99" t="s">
        <v>105</v>
      </c>
      <c r="E351" s="99" t="s">
        <v>363</v>
      </c>
      <c r="F351" s="163" t="s">
        <v>144</v>
      </c>
      <c r="G351" s="163" t="s">
        <v>373</v>
      </c>
      <c r="H351" s="169">
        <v>5</v>
      </c>
      <c r="I351" s="169">
        <v>15</v>
      </c>
      <c r="J351" s="117">
        <v>52250000</v>
      </c>
      <c r="K351" s="124" t="s">
        <v>398</v>
      </c>
      <c r="L351" s="163" t="s">
        <v>158</v>
      </c>
      <c r="M351" s="170" t="s">
        <v>421</v>
      </c>
      <c r="N351" s="99" t="s">
        <v>198</v>
      </c>
      <c r="O351" s="147" t="s">
        <v>890</v>
      </c>
      <c r="P351" s="163" t="s">
        <v>348</v>
      </c>
      <c r="Q351" s="126">
        <v>80111600</v>
      </c>
      <c r="R351" s="170" t="s">
        <v>211</v>
      </c>
      <c r="S351" s="165" t="str">
        <f>MID(PAA[[#This Row],[Meta Proyecto de Inversión]],1,4)</f>
        <v>8173</v>
      </c>
      <c r="T351" s="165" t="str">
        <f>MID(PAA[[#This Row],[Meta Proyecto de Inversión]],6,2)</f>
        <v>2-</v>
      </c>
      <c r="U351" s="166" t="str">
        <f>IFERROR(VLOOKUP(N351,TD!$B$50:$F$54,2,0)," ")</f>
        <v>O230117</v>
      </c>
      <c r="V351" s="166" t="str">
        <f>IFERROR(VLOOKUP(N351,TD!$B$50:$F$54,3,0)," ")</f>
        <v>4503</v>
      </c>
      <c r="W351" s="166">
        <f>IFERROR(VLOOKUP(N351,TD!$B$50:$F$54,4,0)," ")</f>
        <v>20240255</v>
      </c>
      <c r="X351" s="165" t="s">
        <v>164</v>
      </c>
      <c r="Y351" s="166" t="str">
        <f>IFERROR(VLOOKUP(X351,TD!$J$51:$K$64,2,0)," ")</f>
        <v>Servicio de atención a incidentes y emergencias.</v>
      </c>
      <c r="Z351" s="167" t="str">
        <f>CONCATENATE(X351,"-",Y351)</f>
        <v>04-Servicio de atención a incidentes y emergencias.</v>
      </c>
      <c r="AA351" s="165" t="s">
        <v>221</v>
      </c>
      <c r="AB351" s="166" t="str">
        <f>IFERROR(VLOOKUP(AA351,TD!$N$51:$O$66,2,0)," ")</f>
        <v>Servicio de atención a emergencias y desastres</v>
      </c>
      <c r="AC351" s="167" t="str">
        <f>CONCATENATE(AA351,"_",AB351)</f>
        <v>004_Servicio de atención a emergencias y desastres</v>
      </c>
      <c r="AD351" s="167" t="str">
        <f>CONCATENATE(Z351," ",AC351)</f>
        <v>04-Servicio de atención a incidentes y emergencias. 004_Servicio de atención a emergencias y desastres</v>
      </c>
      <c r="AE351" s="166" t="str">
        <f>CONCATENATE(U351,V351,W351,X351,AA351)</f>
        <v>O23011745032024025504004</v>
      </c>
      <c r="AF351" s="166" t="str">
        <f>IFERROR(VLOOKUP(AD351,TD!$J$66:$K$89,2,0)," ")</f>
        <v>PM/0131/0104/45030040255</v>
      </c>
      <c r="AG351" s="117" t="s">
        <v>385</v>
      </c>
      <c r="AH351" s="165" t="s">
        <v>194</v>
      </c>
      <c r="AI351" s="168" t="str">
        <f>CONCATENATE(PAA[[#This Row],[Id Interno]],"-",PAA[[#This Row],[tipo de Contrato (TH talento humano - B/S bienes y/o servicios)]],"-",S351,"-",T351,"-",PAA[[#This Row],[Objeto de la contratación]])</f>
        <v>20260285-TH-8173-2--ADICIÓN Y PRÓRROGA al contrato de prestación de servicios # 118-2025, cuyo objeto es: "prestación de servicios profesionales para generar información de valor e instrumentos de seguimiento y control a partir de los datos asociados a la ejecución de los procesos, planes y proyectos adelantados en la dependencia. s.o."</v>
      </c>
    </row>
    <row r="352" spans="2:35" ht="70" x14ac:dyDescent="0.35">
      <c r="B352" s="23">
        <v>20260286</v>
      </c>
      <c r="C352" s="99" t="s">
        <v>630</v>
      </c>
      <c r="D352" s="99" t="s">
        <v>105</v>
      </c>
      <c r="E352" s="99" t="s">
        <v>363</v>
      </c>
      <c r="F352" s="163" t="s">
        <v>144</v>
      </c>
      <c r="G352" s="163" t="s">
        <v>373</v>
      </c>
      <c r="H352" s="169">
        <v>10</v>
      </c>
      <c r="I352" s="169">
        <v>0</v>
      </c>
      <c r="J352" s="117">
        <v>80000000</v>
      </c>
      <c r="K352" s="124" t="s">
        <v>398</v>
      </c>
      <c r="L352" s="163" t="s">
        <v>158</v>
      </c>
      <c r="M352" s="170" t="s">
        <v>421</v>
      </c>
      <c r="N352" s="99" t="s">
        <v>198</v>
      </c>
      <c r="O352" s="147" t="s">
        <v>890</v>
      </c>
      <c r="P352" s="163" t="s">
        <v>348</v>
      </c>
      <c r="Q352" s="126">
        <v>80111600</v>
      </c>
      <c r="R352" s="170" t="s">
        <v>211</v>
      </c>
      <c r="S352" s="165" t="str">
        <f>MID(PAA[[#This Row],[Meta Proyecto de Inversión]],1,4)</f>
        <v>8173</v>
      </c>
      <c r="T352" s="165" t="str">
        <f>MID(PAA[[#This Row],[Meta Proyecto de Inversión]],6,2)</f>
        <v>2-</v>
      </c>
      <c r="U352" s="166" t="str">
        <f>IFERROR(VLOOKUP(N352,TD!$B$50:$F$54,2,0)," ")</f>
        <v>O230117</v>
      </c>
      <c r="V352" s="166" t="str">
        <f>IFERROR(VLOOKUP(N352,TD!$B$50:$F$54,3,0)," ")</f>
        <v>4503</v>
      </c>
      <c r="W352" s="166">
        <f>IFERROR(VLOOKUP(N352,TD!$B$50:$F$54,4,0)," ")</f>
        <v>20240255</v>
      </c>
      <c r="X352" s="165" t="s">
        <v>164</v>
      </c>
      <c r="Y352" s="166" t="str">
        <f>IFERROR(VLOOKUP(X352,TD!$J$51:$K$64,2,0)," ")</f>
        <v>Servicio de atención a incidentes y emergencias.</v>
      </c>
      <c r="Z352" s="167" t="str">
        <f>CONCATENATE(X352,"-",Y352)</f>
        <v>04-Servicio de atención a incidentes y emergencias.</v>
      </c>
      <c r="AA352" s="165" t="s">
        <v>221</v>
      </c>
      <c r="AB352" s="166" t="str">
        <f>IFERROR(VLOOKUP(AA352,TD!$N$51:$O$66,2,0)," ")</f>
        <v>Servicio de atención a emergencias y desastres</v>
      </c>
      <c r="AC352" s="167" t="str">
        <f>CONCATENATE(AA352,"_",AB352)</f>
        <v>004_Servicio de atención a emergencias y desastres</v>
      </c>
      <c r="AD352" s="167" t="str">
        <f>CONCATENATE(Z352," ",AC352)</f>
        <v>04-Servicio de atención a incidentes y emergencias. 004_Servicio de atención a emergencias y desastres</v>
      </c>
      <c r="AE352" s="166" t="str">
        <f>CONCATENATE(U352,V352,W352,X352,AA352)</f>
        <v>O23011745032024025504004</v>
      </c>
      <c r="AF352" s="166" t="str">
        <f>IFERROR(VLOOKUP(AD352,TD!$J$66:$K$89,2,0)," ")</f>
        <v>PM/0131/0104/45030040255</v>
      </c>
      <c r="AG352" s="117" t="s">
        <v>385</v>
      </c>
      <c r="AH352" s="165" t="s">
        <v>193</v>
      </c>
      <c r="AI352" s="168" t="str">
        <f>CONCATENATE(PAA[[#This Row],[Id Interno]],"-",PAA[[#This Row],[tipo de Contrato (TH talento humano - B/S bienes y/o servicios)]],"-",S352,"-",T352,"-",PAA[[#This Row],[Objeto de la contratación]])</f>
        <v>20260286-TH-8173-2--Prestación de servicios profesionales para el fortalecimiento de los procesos de comunicaciones y  en articulación con otras dependencias de la entidad y de los procesos y programas a cargo de la Subdirección  Operativa-S.O.</v>
      </c>
    </row>
    <row r="353" spans="2:35" s="56" customFormat="1" ht="56" x14ac:dyDescent="0.35">
      <c r="B353" s="23">
        <v>20260287</v>
      </c>
      <c r="C353" s="99" t="s">
        <v>631</v>
      </c>
      <c r="D353" s="99" t="s">
        <v>105</v>
      </c>
      <c r="E353" s="99" t="s">
        <v>363</v>
      </c>
      <c r="F353" s="163" t="s">
        <v>144</v>
      </c>
      <c r="G353" s="163" t="s">
        <v>373</v>
      </c>
      <c r="H353" s="169">
        <v>10</v>
      </c>
      <c r="I353" s="169">
        <v>0</v>
      </c>
      <c r="J353" s="117">
        <v>49500000</v>
      </c>
      <c r="K353" s="124" t="s">
        <v>398</v>
      </c>
      <c r="L353" s="163" t="s">
        <v>158</v>
      </c>
      <c r="M353" s="170" t="s">
        <v>421</v>
      </c>
      <c r="N353" s="99" t="s">
        <v>198</v>
      </c>
      <c r="O353" s="147" t="s">
        <v>890</v>
      </c>
      <c r="P353" s="163" t="s">
        <v>348</v>
      </c>
      <c r="Q353" s="126">
        <v>80111600</v>
      </c>
      <c r="R353" s="170" t="s">
        <v>211</v>
      </c>
      <c r="S353" s="165" t="str">
        <f>MID(PAA[[#This Row],[Meta Proyecto de Inversión]],1,4)</f>
        <v>8173</v>
      </c>
      <c r="T353" s="165" t="str">
        <f>MID(PAA[[#This Row],[Meta Proyecto de Inversión]],6,2)</f>
        <v>2-</v>
      </c>
      <c r="U353" s="166" t="str">
        <f>IFERROR(VLOOKUP(N353,TD!$B$50:$F$54,2,0)," ")</f>
        <v>O230117</v>
      </c>
      <c r="V353" s="166" t="str">
        <f>IFERROR(VLOOKUP(N353,TD!$B$50:$F$54,3,0)," ")</f>
        <v>4503</v>
      </c>
      <c r="W353" s="166">
        <f>IFERROR(VLOOKUP(N353,TD!$B$50:$F$54,4,0)," ")</f>
        <v>20240255</v>
      </c>
      <c r="X353" s="165" t="s">
        <v>164</v>
      </c>
      <c r="Y353" s="166" t="str">
        <f>IFERROR(VLOOKUP(X353,TD!$J$51:$K$64,2,0)," ")</f>
        <v>Servicio de atención a incidentes y emergencias.</v>
      </c>
      <c r="Z353" s="167" t="str">
        <f>CONCATENATE(X353,"-",Y353)</f>
        <v>04-Servicio de atención a incidentes y emergencias.</v>
      </c>
      <c r="AA353" s="165" t="s">
        <v>221</v>
      </c>
      <c r="AB353" s="166" t="str">
        <f>IFERROR(VLOOKUP(AA353,TD!$N$51:$O$66,2,0)," ")</f>
        <v>Servicio de atención a emergencias y desastres</v>
      </c>
      <c r="AC353" s="167" t="str">
        <f>CONCATENATE(AA353,"_",AB353)</f>
        <v>004_Servicio de atención a emergencias y desastres</v>
      </c>
      <c r="AD353" s="167" t="str">
        <f>CONCATENATE(Z353," ",AC353)</f>
        <v>04-Servicio de atención a incidentes y emergencias. 004_Servicio de atención a emergencias y desastres</v>
      </c>
      <c r="AE353" s="166" t="str">
        <f>CONCATENATE(U353,V353,W353,X353,AA353)</f>
        <v>O23011745032024025504004</v>
      </c>
      <c r="AF353" s="166" t="str">
        <f>IFERROR(VLOOKUP(AD353,TD!$J$66:$K$89,2,0)," ")</f>
        <v>PM/0131/0104/45030040255</v>
      </c>
      <c r="AG353" s="117" t="s">
        <v>385</v>
      </c>
      <c r="AH353" s="165" t="s">
        <v>193</v>
      </c>
      <c r="AI353" s="168" t="str">
        <f>CONCATENATE(PAA[[#This Row],[Id Interno]],"-",PAA[[#This Row],[tipo de Contrato (TH talento humano - B/S bienes y/o servicios)]],"-",S353,"-",T353,"-",PAA[[#This Row],[Objeto de la contratación]])</f>
        <v>20260287-TH-8173-2--Prestación de servicios profesionales para realizar seguimiento y verificación  de las actividades relacionadas con la Subdirección Logística en los procesos, procedimientos y programas a cargo de la Subdirección Operativa-S.O.</v>
      </c>
    </row>
    <row r="354" spans="2:35" s="56" customFormat="1" ht="56" x14ac:dyDescent="0.35">
      <c r="B354" s="23">
        <v>20260288</v>
      </c>
      <c r="C354" s="99" t="s">
        <v>632</v>
      </c>
      <c r="D354" s="99" t="s">
        <v>105</v>
      </c>
      <c r="E354" s="99" t="s">
        <v>363</v>
      </c>
      <c r="F354" s="163" t="s">
        <v>144</v>
      </c>
      <c r="G354" s="163" t="s">
        <v>373</v>
      </c>
      <c r="H354" s="169">
        <v>7</v>
      </c>
      <c r="I354" s="169">
        <v>0</v>
      </c>
      <c r="J354" s="117">
        <v>47600000</v>
      </c>
      <c r="K354" s="124" t="s">
        <v>398</v>
      </c>
      <c r="L354" s="163" t="s">
        <v>158</v>
      </c>
      <c r="M354" s="170" t="s">
        <v>421</v>
      </c>
      <c r="N354" s="99" t="s">
        <v>198</v>
      </c>
      <c r="O354" s="147" t="s">
        <v>890</v>
      </c>
      <c r="P354" s="163" t="s">
        <v>348</v>
      </c>
      <c r="Q354" s="126">
        <v>80111600</v>
      </c>
      <c r="R354" s="170" t="s">
        <v>211</v>
      </c>
      <c r="S354" s="165" t="str">
        <f>MID(PAA[[#This Row],[Meta Proyecto de Inversión]],1,4)</f>
        <v>8173</v>
      </c>
      <c r="T354" s="165" t="str">
        <f>MID(PAA[[#This Row],[Meta Proyecto de Inversión]],6,2)</f>
        <v>2-</v>
      </c>
      <c r="U354" s="166" t="str">
        <f>IFERROR(VLOOKUP(N354,TD!$B$50:$F$54,2,0)," ")</f>
        <v>O230117</v>
      </c>
      <c r="V354" s="166" t="str">
        <f>IFERROR(VLOOKUP(N354,TD!$B$50:$F$54,3,0)," ")</f>
        <v>4503</v>
      </c>
      <c r="W354" s="166">
        <f>IFERROR(VLOOKUP(N354,TD!$B$50:$F$54,4,0)," ")</f>
        <v>20240255</v>
      </c>
      <c r="X354" s="165" t="s">
        <v>164</v>
      </c>
      <c r="Y354" s="166" t="str">
        <f>IFERROR(VLOOKUP(X354,TD!$J$51:$K$64,2,0)," ")</f>
        <v>Servicio de atención a incidentes y emergencias.</v>
      </c>
      <c r="Z354" s="167" t="str">
        <f>CONCATENATE(X354,"-",Y354)</f>
        <v>04-Servicio de atención a incidentes y emergencias.</v>
      </c>
      <c r="AA354" s="165" t="s">
        <v>221</v>
      </c>
      <c r="AB354" s="166" t="str">
        <f>IFERROR(VLOOKUP(AA354,TD!$N$51:$O$66,2,0)," ")</f>
        <v>Servicio de atención a emergencias y desastres</v>
      </c>
      <c r="AC354" s="167" t="str">
        <f>CONCATENATE(AA354,"_",AB354)</f>
        <v>004_Servicio de atención a emergencias y desastres</v>
      </c>
      <c r="AD354" s="167" t="str">
        <f>CONCATENATE(Z354," ",AC354)</f>
        <v>04-Servicio de atención a incidentes y emergencias. 004_Servicio de atención a emergencias y desastres</v>
      </c>
      <c r="AE354" s="166" t="str">
        <f>CONCATENATE(U354,V354,W354,X354,AA354)</f>
        <v>O23011745032024025504004</v>
      </c>
      <c r="AF354" s="166" t="str">
        <f>IFERROR(VLOOKUP(AD354,TD!$J$66:$K$89,2,0)," ")</f>
        <v>PM/0131/0104/45030040255</v>
      </c>
      <c r="AG354" s="117" t="s">
        <v>385</v>
      </c>
      <c r="AH354" s="165" t="s">
        <v>193</v>
      </c>
      <c r="AI354" s="168" t="str">
        <f>CONCATENATE(PAA[[#This Row],[Id Interno]],"-",PAA[[#This Row],[tipo de Contrato (TH talento humano - B/S bienes y/o servicios)]],"-",S354,"-",T354,"-",PAA[[#This Row],[Objeto de la contratación]])</f>
        <v>20260288-TH-8173-2--Prestación de servicios profesionales para apoyar en el análisis de información, reportes, documentos técnicos y demás productos relacionados con la atención de emergencias de la entidad y  de los  programas a cargo de la Subdirección  Operativa-S.O.</v>
      </c>
    </row>
    <row r="355" spans="2:35" s="56" customFormat="1" ht="84" x14ac:dyDescent="0.35">
      <c r="B355" s="99">
        <v>20260289</v>
      </c>
      <c r="C355" s="99" t="s">
        <v>820</v>
      </c>
      <c r="D355" s="99" t="s">
        <v>105</v>
      </c>
      <c r="E355" s="99" t="s">
        <v>363</v>
      </c>
      <c r="F355" s="163" t="s">
        <v>144</v>
      </c>
      <c r="G355" s="163" t="s">
        <v>378</v>
      </c>
      <c r="H355" s="169">
        <v>7</v>
      </c>
      <c r="I355" s="169">
        <v>15</v>
      </c>
      <c r="J355" s="117">
        <v>54000000</v>
      </c>
      <c r="K355" s="124" t="s">
        <v>398</v>
      </c>
      <c r="L355" s="163" t="s">
        <v>158</v>
      </c>
      <c r="M355" s="170" t="s">
        <v>421</v>
      </c>
      <c r="N355" s="99" t="s">
        <v>198</v>
      </c>
      <c r="O355" s="147" t="s">
        <v>890</v>
      </c>
      <c r="P355" s="163" t="s">
        <v>348</v>
      </c>
      <c r="Q355" s="126">
        <v>80111600</v>
      </c>
      <c r="R355" s="170" t="s">
        <v>211</v>
      </c>
      <c r="S355" s="165" t="str">
        <f>MID(PAA[[#This Row],[Meta Proyecto de Inversión]],1,4)</f>
        <v>8173</v>
      </c>
      <c r="T355" s="165" t="str">
        <f>MID(PAA[[#This Row],[Meta Proyecto de Inversión]],6,2)</f>
        <v>2-</v>
      </c>
      <c r="U355" s="166" t="str">
        <f>IFERROR(VLOOKUP(N355,TD!$B$50:$F$54,2,0)," ")</f>
        <v>O230117</v>
      </c>
      <c r="V355" s="166" t="str">
        <f>IFERROR(VLOOKUP(N355,TD!$B$50:$F$54,3,0)," ")</f>
        <v>4503</v>
      </c>
      <c r="W355" s="166">
        <f>IFERROR(VLOOKUP(N355,TD!$B$50:$F$54,4,0)," ")</f>
        <v>20240255</v>
      </c>
      <c r="X355" s="165" t="s">
        <v>164</v>
      </c>
      <c r="Y355" s="166" t="str">
        <f>IFERROR(VLOOKUP(X355,TD!$J$51:$K$64,2,0)," ")</f>
        <v>Servicio de atención a incidentes y emergencias.</v>
      </c>
      <c r="Z355" s="167" t="str">
        <f>CONCATENATE(X355,"-",Y355)</f>
        <v>04-Servicio de atención a incidentes y emergencias.</v>
      </c>
      <c r="AA355" s="165" t="s">
        <v>221</v>
      </c>
      <c r="AB355" s="166" t="str">
        <f>IFERROR(VLOOKUP(AA355,TD!$N$51:$O$66,2,0)," ")</f>
        <v>Servicio de atención a emergencias y desastres</v>
      </c>
      <c r="AC355" s="167" t="str">
        <f>CONCATENATE(AA355,"_",AB355)</f>
        <v>004_Servicio de atención a emergencias y desastres</v>
      </c>
      <c r="AD355" s="167" t="str">
        <f>CONCATENATE(Z355," ",AC355)</f>
        <v>04-Servicio de atención a incidentes y emergencias. 004_Servicio de atención a emergencias y desastres</v>
      </c>
      <c r="AE355" s="166" t="str">
        <f>CONCATENATE(U355,V355,W355,X355,AA355)</f>
        <v>O23011745032024025504004</v>
      </c>
      <c r="AF355" s="166" t="str">
        <f>IFERROR(VLOOKUP(AD355,TD!$J$66:$K$89,2,0)," ")</f>
        <v>PM/0131/0104/45030040255</v>
      </c>
      <c r="AG355" s="117" t="s">
        <v>385</v>
      </c>
      <c r="AH355" s="165" t="s">
        <v>193</v>
      </c>
      <c r="AI355" s="168" t="str">
        <f>CONCATENATE(PAA[[#This Row],[Id Interno]],"-",PAA[[#This Row],[tipo de Contrato (TH talento humano - B/S bienes y/o servicios)]],"-",S355,"-",T355,"-",PAA[[#This Row],[Objeto de la contratación]])</f>
        <v>20260289-TH-8173-2--Prestación de servicios profesionales para apoyar el fortalecimiento de la dependencia y la articulación con entidades externas, para el desarrollo de los programas a cargo de la Subdirección Operativa-S. O.</v>
      </c>
    </row>
    <row r="356" spans="2:35" s="56" customFormat="1" ht="84" x14ac:dyDescent="0.35">
      <c r="B356" s="23">
        <v>20260290</v>
      </c>
      <c r="C356" s="99" t="s">
        <v>821</v>
      </c>
      <c r="D356" s="99" t="s">
        <v>105</v>
      </c>
      <c r="E356" s="99" t="s">
        <v>363</v>
      </c>
      <c r="F356" s="163" t="s">
        <v>144</v>
      </c>
      <c r="G356" s="163" t="s">
        <v>373</v>
      </c>
      <c r="H356" s="169">
        <v>8</v>
      </c>
      <c r="I356" s="169">
        <v>0</v>
      </c>
      <c r="J356" s="117">
        <v>41200000</v>
      </c>
      <c r="K356" s="124" t="s">
        <v>398</v>
      </c>
      <c r="L356" s="163" t="s">
        <v>158</v>
      </c>
      <c r="M356" s="170" t="s">
        <v>421</v>
      </c>
      <c r="N356" s="99" t="s">
        <v>198</v>
      </c>
      <c r="O356" s="147" t="s">
        <v>890</v>
      </c>
      <c r="P356" s="163" t="s">
        <v>348</v>
      </c>
      <c r="Q356" s="126">
        <v>80111600</v>
      </c>
      <c r="R356" s="170" t="s">
        <v>211</v>
      </c>
      <c r="S356" s="165" t="str">
        <f>MID(PAA[[#This Row],[Meta Proyecto de Inversión]],1,4)</f>
        <v>8173</v>
      </c>
      <c r="T356" s="165" t="str">
        <f>MID(PAA[[#This Row],[Meta Proyecto de Inversión]],6,2)</f>
        <v>2-</v>
      </c>
      <c r="U356" s="166" t="str">
        <f>IFERROR(VLOOKUP(N356,TD!$B$50:$F$54,2,0)," ")</f>
        <v>O230117</v>
      </c>
      <c r="V356" s="166" t="str">
        <f>IFERROR(VLOOKUP(N356,TD!$B$50:$F$54,3,0)," ")</f>
        <v>4503</v>
      </c>
      <c r="W356" s="166">
        <f>IFERROR(VLOOKUP(N356,TD!$B$50:$F$54,4,0)," ")</f>
        <v>20240255</v>
      </c>
      <c r="X356" s="165" t="s">
        <v>164</v>
      </c>
      <c r="Y356" s="166" t="str">
        <f>IFERROR(VLOOKUP(X356,TD!$J$51:$K$64,2,0)," ")</f>
        <v>Servicio de atención a incidentes y emergencias.</v>
      </c>
      <c r="Z356" s="167" t="str">
        <f>CONCATENATE(X356,"-",Y356)</f>
        <v>04-Servicio de atención a incidentes y emergencias.</v>
      </c>
      <c r="AA356" s="165" t="s">
        <v>221</v>
      </c>
      <c r="AB356" s="166" t="str">
        <f>IFERROR(VLOOKUP(AA356,TD!$N$51:$O$66,2,0)," ")</f>
        <v>Servicio de atención a emergencias y desastres</v>
      </c>
      <c r="AC356" s="167" t="str">
        <f>CONCATENATE(AA356,"_",AB356)</f>
        <v>004_Servicio de atención a emergencias y desastres</v>
      </c>
      <c r="AD356" s="167" t="str">
        <f>CONCATENATE(Z356," ",AC356)</f>
        <v>04-Servicio de atención a incidentes y emergencias. 004_Servicio de atención a emergencias y desastres</v>
      </c>
      <c r="AE356" s="166" t="str">
        <f>CONCATENATE(U356,V356,W356,X356,AA356)</f>
        <v>O23011745032024025504004</v>
      </c>
      <c r="AF356" s="166" t="str">
        <f>IFERROR(VLOOKUP(AD356,TD!$J$66:$K$89,2,0)," ")</f>
        <v>PM/0131/0104/45030040255</v>
      </c>
      <c r="AG356" s="117" t="s">
        <v>385</v>
      </c>
      <c r="AH356" s="165" t="s">
        <v>193</v>
      </c>
      <c r="AI356" s="168" t="str">
        <f>CONCATENATE(PAA[[#This Row],[Id Interno]],"-",PAA[[#This Row],[tipo de Contrato (TH talento humano - B/S bienes y/o servicios)]],"-",S356,"-",T356,"-",PAA[[#This Row],[Objeto de la contratación]])</f>
        <v>20260290-TH-8173-2--Prestación de servicios profesionales para brindar el apoyo administrativo de las gestiones  de la Subdirección, así como proyectar las respuestas a las solicitudes de carácter interno o externo para  el desarrollo de los programas a cargo de la Subdirección Operativa-S.O.</v>
      </c>
    </row>
    <row r="357" spans="2:35" s="56" customFormat="1" ht="84" x14ac:dyDescent="0.35">
      <c r="B357" s="99">
        <v>20260291</v>
      </c>
      <c r="C357" s="99" t="s">
        <v>633</v>
      </c>
      <c r="D357" s="99" t="s">
        <v>105</v>
      </c>
      <c r="E357" s="99" t="s">
        <v>363</v>
      </c>
      <c r="F357" s="163" t="s">
        <v>144</v>
      </c>
      <c r="G357" s="163" t="s">
        <v>373</v>
      </c>
      <c r="H357" s="169">
        <v>10</v>
      </c>
      <c r="I357" s="169">
        <v>0</v>
      </c>
      <c r="J357" s="117">
        <v>64800000</v>
      </c>
      <c r="K357" s="124" t="s">
        <v>398</v>
      </c>
      <c r="L357" s="163" t="s">
        <v>158</v>
      </c>
      <c r="M357" s="170" t="s">
        <v>421</v>
      </c>
      <c r="N357" s="99" t="s">
        <v>198</v>
      </c>
      <c r="O357" s="147" t="s">
        <v>890</v>
      </c>
      <c r="P357" s="163" t="s">
        <v>348</v>
      </c>
      <c r="Q357" s="126">
        <v>80111600</v>
      </c>
      <c r="R357" s="170" t="s">
        <v>211</v>
      </c>
      <c r="S357" s="165" t="str">
        <f>MID(PAA[[#This Row],[Meta Proyecto de Inversión]],1,4)</f>
        <v>8173</v>
      </c>
      <c r="T357" s="165" t="str">
        <f>MID(PAA[[#This Row],[Meta Proyecto de Inversión]],6,2)</f>
        <v>2-</v>
      </c>
      <c r="U357" s="166" t="str">
        <f>IFERROR(VLOOKUP(N357,TD!$B$50:$F$54,2,0)," ")</f>
        <v>O230117</v>
      </c>
      <c r="V357" s="166" t="str">
        <f>IFERROR(VLOOKUP(N357,TD!$B$50:$F$54,3,0)," ")</f>
        <v>4503</v>
      </c>
      <c r="W357" s="166">
        <f>IFERROR(VLOOKUP(N357,TD!$B$50:$F$54,4,0)," ")</f>
        <v>20240255</v>
      </c>
      <c r="X357" s="165" t="s">
        <v>164</v>
      </c>
      <c r="Y357" s="166" t="str">
        <f>IFERROR(VLOOKUP(X357,TD!$J$51:$K$64,2,0)," ")</f>
        <v>Servicio de atención a incidentes y emergencias.</v>
      </c>
      <c r="Z357" s="167" t="str">
        <f>CONCATENATE(X357,"-",Y357)</f>
        <v>04-Servicio de atención a incidentes y emergencias.</v>
      </c>
      <c r="AA357" s="165" t="s">
        <v>221</v>
      </c>
      <c r="AB357" s="166" t="str">
        <f>IFERROR(VLOOKUP(AA357,TD!$N$51:$O$66,2,0)," ")</f>
        <v>Servicio de atención a emergencias y desastres</v>
      </c>
      <c r="AC357" s="167" t="str">
        <f>CONCATENATE(AA357,"_",AB357)</f>
        <v>004_Servicio de atención a emergencias y desastres</v>
      </c>
      <c r="AD357" s="167" t="str">
        <f>CONCATENATE(Z357," ",AC357)</f>
        <v>04-Servicio de atención a incidentes y emergencias. 004_Servicio de atención a emergencias y desastres</v>
      </c>
      <c r="AE357" s="166" t="str">
        <f>CONCATENATE(U357,V357,W357,X357,AA357)</f>
        <v>O23011745032024025504004</v>
      </c>
      <c r="AF357" s="166" t="str">
        <f>IFERROR(VLOOKUP(AD357,TD!$J$66:$K$89,2,0)," ")</f>
        <v>PM/0131/0104/45030040255</v>
      </c>
      <c r="AG357" s="117" t="s">
        <v>385</v>
      </c>
      <c r="AH357" s="165" t="s">
        <v>193</v>
      </c>
      <c r="AI357" s="168" t="str">
        <f>CONCATENATE(PAA[[#This Row],[Id Interno]],"-",PAA[[#This Row],[tipo de Contrato (TH talento humano - B/S bienes y/o servicios)]],"-",S357,"-",T357,"-",PAA[[#This Row],[Objeto de la contratación]])</f>
        <v>20260291-TH-8173-2--Prestación de servicios profesionales para ejecutar los aspectos jurídicos en las diferentes modalidades de contratación que requiera la Subdirección operativa para el cumplimiento de su misionalidad y de los programas a cargo-S.O.</v>
      </c>
    </row>
    <row r="358" spans="2:35" s="56" customFormat="1" ht="98" x14ac:dyDescent="0.35">
      <c r="B358" s="23">
        <v>20260292</v>
      </c>
      <c r="C358" s="99" t="s">
        <v>822</v>
      </c>
      <c r="D358" s="99" t="s">
        <v>105</v>
      </c>
      <c r="E358" s="99" t="s">
        <v>363</v>
      </c>
      <c r="F358" s="163" t="s">
        <v>144</v>
      </c>
      <c r="G358" s="163" t="s">
        <v>373</v>
      </c>
      <c r="H358" s="169">
        <v>8</v>
      </c>
      <c r="I358" s="169">
        <v>0</v>
      </c>
      <c r="J358" s="117">
        <v>65600000</v>
      </c>
      <c r="K358" s="124" t="s">
        <v>398</v>
      </c>
      <c r="L358" s="163" t="s">
        <v>158</v>
      </c>
      <c r="M358" s="170" t="s">
        <v>421</v>
      </c>
      <c r="N358" s="99" t="s">
        <v>198</v>
      </c>
      <c r="O358" s="147" t="s">
        <v>890</v>
      </c>
      <c r="P358" s="163" t="s">
        <v>348</v>
      </c>
      <c r="Q358" s="126">
        <v>80111600</v>
      </c>
      <c r="R358" s="170" t="s">
        <v>211</v>
      </c>
      <c r="S358" s="165" t="str">
        <f>MID(PAA[[#This Row],[Meta Proyecto de Inversión]],1,4)</f>
        <v>8173</v>
      </c>
      <c r="T358" s="165" t="str">
        <f>MID(PAA[[#This Row],[Meta Proyecto de Inversión]],6,2)</f>
        <v>2-</v>
      </c>
      <c r="U358" s="166" t="str">
        <f>IFERROR(VLOOKUP(N358,TD!$B$50:$F$54,2,0)," ")</f>
        <v>O230117</v>
      </c>
      <c r="V358" s="166" t="str">
        <f>IFERROR(VLOOKUP(N358,TD!$B$50:$F$54,3,0)," ")</f>
        <v>4503</v>
      </c>
      <c r="W358" s="166">
        <f>IFERROR(VLOOKUP(N358,TD!$B$50:$F$54,4,0)," ")</f>
        <v>20240255</v>
      </c>
      <c r="X358" s="165" t="s">
        <v>164</v>
      </c>
      <c r="Y358" s="166" t="str">
        <f>IFERROR(VLOOKUP(X358,TD!$J$51:$K$64,2,0)," ")</f>
        <v>Servicio de atención a incidentes y emergencias.</v>
      </c>
      <c r="Z358" s="167" t="str">
        <f>CONCATENATE(X358,"-",Y358)</f>
        <v>04-Servicio de atención a incidentes y emergencias.</v>
      </c>
      <c r="AA358" s="165" t="s">
        <v>221</v>
      </c>
      <c r="AB358" s="166" t="str">
        <f>IFERROR(VLOOKUP(AA358,TD!$N$51:$O$66,2,0)," ")</f>
        <v>Servicio de atención a emergencias y desastres</v>
      </c>
      <c r="AC358" s="167" t="str">
        <f>CONCATENATE(AA358,"_",AB358)</f>
        <v>004_Servicio de atención a emergencias y desastres</v>
      </c>
      <c r="AD358" s="167" t="str">
        <f>CONCATENATE(Z358," ",AC358)</f>
        <v>04-Servicio de atención a incidentes y emergencias. 004_Servicio de atención a emergencias y desastres</v>
      </c>
      <c r="AE358" s="166" t="str">
        <f>CONCATENATE(U358,V358,W358,X358,AA358)</f>
        <v>O23011745032024025504004</v>
      </c>
      <c r="AF358" s="166" t="str">
        <f>IFERROR(VLOOKUP(AD358,TD!$J$66:$K$89,2,0)," ")</f>
        <v>PM/0131/0104/45030040255</v>
      </c>
      <c r="AG358" s="117" t="s">
        <v>385</v>
      </c>
      <c r="AH358" s="165" t="s">
        <v>193</v>
      </c>
      <c r="AI358" s="168" t="str">
        <f>CONCATENATE(PAA[[#This Row],[Id Interno]],"-",PAA[[#This Row],[tipo de Contrato (TH talento humano - B/S bienes y/o servicios)]],"-",S358,"-",T358,"-",PAA[[#This Row],[Objeto de la contratación]])</f>
        <v>20260292-TH-8173-2--Prestación de servicios profesionales para apoyar las gestiones de carácter contractual en sus diferentes etapas y las gestiones administrativas a cargo, para el desarrollo de los programas de la Subdirección operativa-S.O.</v>
      </c>
    </row>
    <row r="359" spans="2:35" s="56" customFormat="1" ht="112" x14ac:dyDescent="0.35">
      <c r="B359" s="23">
        <v>20260293</v>
      </c>
      <c r="C359" s="99" t="s">
        <v>823</v>
      </c>
      <c r="D359" s="99" t="s">
        <v>105</v>
      </c>
      <c r="E359" s="99" t="s">
        <v>363</v>
      </c>
      <c r="F359" s="163" t="s">
        <v>144</v>
      </c>
      <c r="G359" s="163" t="s">
        <v>373</v>
      </c>
      <c r="H359" s="169">
        <v>10</v>
      </c>
      <c r="I359" s="169">
        <v>0</v>
      </c>
      <c r="J359" s="117">
        <v>72000000</v>
      </c>
      <c r="K359" s="124" t="s">
        <v>398</v>
      </c>
      <c r="L359" s="163" t="s">
        <v>158</v>
      </c>
      <c r="M359" s="170" t="s">
        <v>421</v>
      </c>
      <c r="N359" s="99" t="s">
        <v>198</v>
      </c>
      <c r="O359" s="147" t="s">
        <v>890</v>
      </c>
      <c r="P359" s="163" t="s">
        <v>348</v>
      </c>
      <c r="Q359" s="126">
        <v>80111600</v>
      </c>
      <c r="R359" s="170" t="s">
        <v>211</v>
      </c>
      <c r="S359" s="165" t="str">
        <f>MID(PAA[[#This Row],[Meta Proyecto de Inversión]],1,4)</f>
        <v>8173</v>
      </c>
      <c r="T359" s="165" t="str">
        <f>MID(PAA[[#This Row],[Meta Proyecto de Inversión]],6,2)</f>
        <v>2-</v>
      </c>
      <c r="U359" s="166" t="str">
        <f>IFERROR(VLOOKUP(N359,TD!$B$50:$F$54,2,0)," ")</f>
        <v>O230117</v>
      </c>
      <c r="V359" s="166" t="str">
        <f>IFERROR(VLOOKUP(N359,TD!$B$50:$F$54,3,0)," ")</f>
        <v>4503</v>
      </c>
      <c r="W359" s="166">
        <f>IFERROR(VLOOKUP(N359,TD!$B$50:$F$54,4,0)," ")</f>
        <v>20240255</v>
      </c>
      <c r="X359" s="165" t="s">
        <v>164</v>
      </c>
      <c r="Y359" s="166" t="str">
        <f>IFERROR(VLOOKUP(X359,TD!$J$51:$K$64,2,0)," ")</f>
        <v>Servicio de atención a incidentes y emergencias.</v>
      </c>
      <c r="Z359" s="167" t="str">
        <f>CONCATENATE(X359,"-",Y359)</f>
        <v>04-Servicio de atención a incidentes y emergencias.</v>
      </c>
      <c r="AA359" s="165" t="s">
        <v>221</v>
      </c>
      <c r="AB359" s="166" t="str">
        <f>IFERROR(VLOOKUP(AA359,TD!$N$51:$O$66,2,0)," ")</f>
        <v>Servicio de atención a emergencias y desastres</v>
      </c>
      <c r="AC359" s="167" t="str">
        <f>CONCATENATE(AA359,"_",AB359)</f>
        <v>004_Servicio de atención a emergencias y desastres</v>
      </c>
      <c r="AD359" s="167" t="str">
        <f>CONCATENATE(Z359," ",AC359)</f>
        <v>04-Servicio de atención a incidentes y emergencias. 004_Servicio de atención a emergencias y desastres</v>
      </c>
      <c r="AE359" s="166" t="str">
        <f>CONCATENATE(U359,V359,W359,X359,AA359)</f>
        <v>O23011745032024025504004</v>
      </c>
      <c r="AF359" s="166" t="str">
        <f>IFERROR(VLOOKUP(AD359,TD!$J$66:$K$89,2,0)," ")</f>
        <v>PM/0131/0104/45030040255</v>
      </c>
      <c r="AG359" s="117" t="s">
        <v>385</v>
      </c>
      <c r="AH359" s="165" t="s">
        <v>193</v>
      </c>
      <c r="AI359" s="168" t="str">
        <f>CONCATENATE(PAA[[#This Row],[Id Interno]],"-",PAA[[#This Row],[tipo de Contrato (TH talento humano - B/S bienes y/o servicios)]],"-",S359,"-",T359,"-",PAA[[#This Row],[Objeto de la contratación]])</f>
        <v>20260293-TH-8173-2--Prestar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v>
      </c>
    </row>
    <row r="360" spans="2:35" s="56" customFormat="1" ht="98" x14ac:dyDescent="0.35">
      <c r="B360" s="23">
        <v>20260294</v>
      </c>
      <c r="C360" s="99" t="s">
        <v>824</v>
      </c>
      <c r="D360" s="99" t="s">
        <v>105</v>
      </c>
      <c r="E360" s="99" t="s">
        <v>363</v>
      </c>
      <c r="F360" s="163" t="s">
        <v>144</v>
      </c>
      <c r="G360" s="163" t="s">
        <v>373</v>
      </c>
      <c r="H360" s="169">
        <v>10</v>
      </c>
      <c r="I360" s="169">
        <v>0</v>
      </c>
      <c r="J360" s="117">
        <v>97000000</v>
      </c>
      <c r="K360" s="124" t="s">
        <v>398</v>
      </c>
      <c r="L360" s="163" t="s">
        <v>158</v>
      </c>
      <c r="M360" s="170" t="s">
        <v>421</v>
      </c>
      <c r="N360" s="99" t="s">
        <v>198</v>
      </c>
      <c r="O360" s="147" t="s">
        <v>890</v>
      </c>
      <c r="P360" s="163" t="s">
        <v>348</v>
      </c>
      <c r="Q360" s="126">
        <v>80111600</v>
      </c>
      <c r="R360" s="170" t="s">
        <v>211</v>
      </c>
      <c r="S360" s="165" t="str">
        <f>MID(PAA[[#This Row],[Meta Proyecto de Inversión]],1,4)</f>
        <v>8173</v>
      </c>
      <c r="T360" s="165" t="str">
        <f>MID(PAA[[#This Row],[Meta Proyecto de Inversión]],6,2)</f>
        <v>2-</v>
      </c>
      <c r="U360" s="166" t="str">
        <f>IFERROR(VLOOKUP(N360,TD!$B$50:$F$54,2,0)," ")</f>
        <v>O230117</v>
      </c>
      <c r="V360" s="166" t="str">
        <f>IFERROR(VLOOKUP(N360,TD!$B$50:$F$54,3,0)," ")</f>
        <v>4503</v>
      </c>
      <c r="W360" s="166">
        <f>IFERROR(VLOOKUP(N360,TD!$B$50:$F$54,4,0)," ")</f>
        <v>20240255</v>
      </c>
      <c r="X360" s="165" t="s">
        <v>164</v>
      </c>
      <c r="Y360" s="166" t="str">
        <f>IFERROR(VLOOKUP(X360,TD!$J$51:$K$64,2,0)," ")</f>
        <v>Servicio de atención a incidentes y emergencias.</v>
      </c>
      <c r="Z360" s="167" t="str">
        <f>CONCATENATE(X360,"-",Y360)</f>
        <v>04-Servicio de atención a incidentes y emergencias.</v>
      </c>
      <c r="AA360" s="165" t="s">
        <v>221</v>
      </c>
      <c r="AB360" s="166" t="str">
        <f>IFERROR(VLOOKUP(AA360,TD!$N$51:$O$66,2,0)," ")</f>
        <v>Servicio de atención a emergencias y desastres</v>
      </c>
      <c r="AC360" s="167" t="str">
        <f>CONCATENATE(AA360,"_",AB360)</f>
        <v>004_Servicio de atención a emergencias y desastres</v>
      </c>
      <c r="AD360" s="167" t="str">
        <f>CONCATENATE(Z360," ",AC360)</f>
        <v>04-Servicio de atención a incidentes y emergencias. 004_Servicio de atención a emergencias y desastres</v>
      </c>
      <c r="AE360" s="166" t="str">
        <f>CONCATENATE(U360,V360,W360,X360,AA360)</f>
        <v>O23011745032024025504004</v>
      </c>
      <c r="AF360" s="166" t="str">
        <f>IFERROR(VLOOKUP(AD360,TD!$J$66:$K$89,2,0)," ")</f>
        <v>PM/0131/0104/45030040255</v>
      </c>
      <c r="AG360" s="117" t="s">
        <v>385</v>
      </c>
      <c r="AH360" s="165" t="s">
        <v>193</v>
      </c>
      <c r="AI360" s="168" t="str">
        <f>CONCATENATE(PAA[[#This Row],[Id Interno]],"-",PAA[[#This Row],[tipo de Contrato (TH talento humano - B/S bienes y/o servicios)]],"-",S360,"-",T360,"-",PAA[[#This Row],[Objeto de la contratación]])</f>
        <v>20260294-TH-8173-2--Prestar servicios profesionales de carácter jurídico liderando y estableciendo los lineamientos necesarios para la  gestión de las actividades juridicas inherentes a los procesos y procedimientos, así como de los requerimientos, solicitudes de autoridades internas o externas para el acompañamiento de los programas a cargo de la Subdirección Operativa-S.O.</v>
      </c>
    </row>
    <row r="361" spans="2:35" s="56" customFormat="1" ht="84" x14ac:dyDescent="0.35">
      <c r="B361" s="23">
        <v>20260295</v>
      </c>
      <c r="C361" s="99" t="s">
        <v>823</v>
      </c>
      <c r="D361" s="99" t="s">
        <v>105</v>
      </c>
      <c r="E361" s="99" t="s">
        <v>363</v>
      </c>
      <c r="F361" s="163" t="s">
        <v>144</v>
      </c>
      <c r="G361" s="163" t="s">
        <v>373</v>
      </c>
      <c r="H361" s="169">
        <v>10</v>
      </c>
      <c r="I361" s="169">
        <v>0</v>
      </c>
      <c r="J361" s="117">
        <v>72000000</v>
      </c>
      <c r="K361" s="124" t="s">
        <v>398</v>
      </c>
      <c r="L361" s="163" t="s">
        <v>158</v>
      </c>
      <c r="M361" s="170" t="s">
        <v>421</v>
      </c>
      <c r="N361" s="99" t="s">
        <v>198</v>
      </c>
      <c r="O361" s="147" t="s">
        <v>890</v>
      </c>
      <c r="P361" s="163" t="s">
        <v>348</v>
      </c>
      <c r="Q361" s="126">
        <v>80111600</v>
      </c>
      <c r="R361" s="170" t="s">
        <v>211</v>
      </c>
      <c r="S361" s="165" t="str">
        <f>MID(PAA[[#This Row],[Meta Proyecto de Inversión]],1,4)</f>
        <v>8173</v>
      </c>
      <c r="T361" s="165" t="str">
        <f>MID(PAA[[#This Row],[Meta Proyecto de Inversión]],6,2)</f>
        <v>2-</v>
      </c>
      <c r="U361" s="166" t="str">
        <f>IFERROR(VLOOKUP(N361,TD!$B$50:$F$54,2,0)," ")</f>
        <v>O230117</v>
      </c>
      <c r="V361" s="166" t="str">
        <f>IFERROR(VLOOKUP(N361,TD!$B$50:$F$54,3,0)," ")</f>
        <v>4503</v>
      </c>
      <c r="W361" s="166">
        <f>IFERROR(VLOOKUP(N361,TD!$B$50:$F$54,4,0)," ")</f>
        <v>20240255</v>
      </c>
      <c r="X361" s="165" t="s">
        <v>164</v>
      </c>
      <c r="Y361" s="166" t="str">
        <f>IFERROR(VLOOKUP(X361,TD!$J$51:$K$64,2,0)," ")</f>
        <v>Servicio de atención a incidentes y emergencias.</v>
      </c>
      <c r="Z361" s="167" t="str">
        <f>CONCATENATE(X361,"-",Y361)</f>
        <v>04-Servicio de atención a incidentes y emergencias.</v>
      </c>
      <c r="AA361" s="165" t="s">
        <v>221</v>
      </c>
      <c r="AB361" s="166" t="str">
        <f>IFERROR(VLOOKUP(AA361,TD!$N$51:$O$66,2,0)," ")</f>
        <v>Servicio de atención a emergencias y desastres</v>
      </c>
      <c r="AC361" s="167" t="str">
        <f>CONCATENATE(AA361,"_",AB361)</f>
        <v>004_Servicio de atención a emergencias y desastres</v>
      </c>
      <c r="AD361" s="167" t="str">
        <f>CONCATENATE(Z361," ",AC361)</f>
        <v>04-Servicio de atención a incidentes y emergencias. 004_Servicio de atención a emergencias y desastres</v>
      </c>
      <c r="AE361" s="166" t="str">
        <f>CONCATENATE(U361,V361,W361,X361,AA361)</f>
        <v>O23011745032024025504004</v>
      </c>
      <c r="AF361" s="166" t="str">
        <f>IFERROR(VLOOKUP(AD361,TD!$J$66:$K$89,2,0)," ")</f>
        <v>PM/0131/0104/45030040255</v>
      </c>
      <c r="AG361" s="117" t="s">
        <v>385</v>
      </c>
      <c r="AH361" s="165" t="s">
        <v>193</v>
      </c>
      <c r="AI361" s="168" t="str">
        <f>CONCATENATE(PAA[[#This Row],[Id Interno]],"-",PAA[[#This Row],[tipo de Contrato (TH talento humano - B/S bienes y/o servicios)]],"-",S361,"-",T361,"-",PAA[[#This Row],[Objeto de la contratación]])</f>
        <v>20260295-TH-8173-2--Prestar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v>
      </c>
    </row>
    <row r="362" spans="2:35" s="56" customFormat="1" ht="56" x14ac:dyDescent="0.35">
      <c r="B362" s="23">
        <v>20260296</v>
      </c>
      <c r="C362" s="99" t="s">
        <v>472</v>
      </c>
      <c r="D362" s="99" t="s">
        <v>105</v>
      </c>
      <c r="E362" s="99" t="s">
        <v>363</v>
      </c>
      <c r="F362" s="163" t="s">
        <v>144</v>
      </c>
      <c r="G362" s="163" t="s">
        <v>373</v>
      </c>
      <c r="H362" s="169">
        <v>5</v>
      </c>
      <c r="I362" s="169">
        <v>0</v>
      </c>
      <c r="J362" s="117">
        <v>32500000</v>
      </c>
      <c r="K362" s="124" t="s">
        <v>398</v>
      </c>
      <c r="L362" s="163" t="s">
        <v>158</v>
      </c>
      <c r="M362" s="170" t="s">
        <v>421</v>
      </c>
      <c r="N362" s="99" t="s">
        <v>198</v>
      </c>
      <c r="O362" s="147" t="s">
        <v>890</v>
      </c>
      <c r="P362" s="163" t="s">
        <v>348</v>
      </c>
      <c r="Q362" s="126">
        <v>80111600</v>
      </c>
      <c r="R362" s="170" t="s">
        <v>211</v>
      </c>
      <c r="S362" s="165" t="str">
        <f>MID(PAA[[#This Row],[Meta Proyecto de Inversión]],1,4)</f>
        <v>8173</v>
      </c>
      <c r="T362" s="165" t="str">
        <f>MID(PAA[[#This Row],[Meta Proyecto de Inversión]],6,2)</f>
        <v>2-</v>
      </c>
      <c r="U362" s="166" t="str">
        <f>IFERROR(VLOOKUP(N362,TD!$B$50:$F$54,2,0)," ")</f>
        <v>O230117</v>
      </c>
      <c r="V362" s="166" t="str">
        <f>IFERROR(VLOOKUP(N362,TD!$B$50:$F$54,3,0)," ")</f>
        <v>4503</v>
      </c>
      <c r="W362" s="166">
        <f>IFERROR(VLOOKUP(N362,TD!$B$50:$F$54,4,0)," ")</f>
        <v>20240255</v>
      </c>
      <c r="X362" s="165" t="s">
        <v>164</v>
      </c>
      <c r="Y362" s="166" t="str">
        <f>IFERROR(VLOOKUP(X362,TD!$J$51:$K$64,2,0)," ")</f>
        <v>Servicio de atención a incidentes y emergencias.</v>
      </c>
      <c r="Z362" s="167" t="str">
        <f>CONCATENATE(X362,"-",Y362)</f>
        <v>04-Servicio de atención a incidentes y emergencias.</v>
      </c>
      <c r="AA362" s="165" t="s">
        <v>221</v>
      </c>
      <c r="AB362" s="166" t="str">
        <f>IFERROR(VLOOKUP(AA362,TD!$N$51:$O$66,2,0)," ")</f>
        <v>Servicio de atención a emergencias y desastres</v>
      </c>
      <c r="AC362" s="167" t="str">
        <f>CONCATENATE(AA362,"_",AB362)</f>
        <v>004_Servicio de atención a emergencias y desastres</v>
      </c>
      <c r="AD362" s="167" t="str">
        <f>CONCATENATE(Z362," ",AC362)</f>
        <v>04-Servicio de atención a incidentes y emergencias. 004_Servicio de atención a emergencias y desastres</v>
      </c>
      <c r="AE362" s="166" t="str">
        <f>CONCATENATE(U362,V362,W362,X362,AA362)</f>
        <v>O23011745032024025504004</v>
      </c>
      <c r="AF362" s="166" t="str">
        <f>IFERROR(VLOOKUP(AD362,TD!$J$66:$K$89,2,0)," ")</f>
        <v>PM/0131/0104/45030040255</v>
      </c>
      <c r="AG362" s="117" t="s">
        <v>385</v>
      </c>
      <c r="AH362" s="165" t="s">
        <v>194</v>
      </c>
      <c r="AI362" s="168" t="str">
        <f>CONCATENATE(PAA[[#This Row],[Id Interno]],"-",PAA[[#This Row],[tipo de Contrato (TH talento humano - B/S bienes y/o servicios)]],"-",S362,"-",T362,"-",PAA[[#This Row],[Objeto de la contratación]])</f>
        <v>20260296-TH-8173-2--ADICIÓN Y PRÓRROGA al contrato de prestación de servicios # 359-2025, cuyo objeto es: Prestación de servicios profesionales para el fortalecimiento de la Subdirección Operativa, mediante la articulación estratégica con entidades del orden distrital y alcaldías locales, la optimización de procesos operativos y técnicos, y la implementación de acciones orientadas al mejoramiento de la gestión de la dependencia.</v>
      </c>
    </row>
    <row r="363" spans="2:35" s="56" customFormat="1" ht="56" x14ac:dyDescent="0.35">
      <c r="B363" s="23">
        <v>20260297</v>
      </c>
      <c r="C363" s="99" t="s">
        <v>888</v>
      </c>
      <c r="D363" s="99" t="s">
        <v>105</v>
      </c>
      <c r="E363" s="99" t="s">
        <v>363</v>
      </c>
      <c r="F363" s="163" t="s">
        <v>144</v>
      </c>
      <c r="G363" s="163" t="s">
        <v>373</v>
      </c>
      <c r="H363" s="169">
        <v>4</v>
      </c>
      <c r="I363" s="169">
        <v>15</v>
      </c>
      <c r="J363" s="117">
        <v>42750000</v>
      </c>
      <c r="K363" s="124" t="s">
        <v>398</v>
      </c>
      <c r="L363" s="163" t="s">
        <v>158</v>
      </c>
      <c r="M363" s="170" t="s">
        <v>421</v>
      </c>
      <c r="N363" s="99" t="s">
        <v>198</v>
      </c>
      <c r="O363" s="147" t="s">
        <v>890</v>
      </c>
      <c r="P363" s="163" t="s">
        <v>348</v>
      </c>
      <c r="Q363" s="126">
        <v>80111600</v>
      </c>
      <c r="R363" s="170" t="s">
        <v>211</v>
      </c>
      <c r="S363" s="165" t="str">
        <f>MID(PAA[[#This Row],[Meta Proyecto de Inversión]],1,4)</f>
        <v>8173</v>
      </c>
      <c r="T363" s="165" t="str">
        <f>MID(PAA[[#This Row],[Meta Proyecto de Inversión]],6,2)</f>
        <v>2-</v>
      </c>
      <c r="U363" s="166" t="str">
        <f>IFERROR(VLOOKUP(N363,TD!$B$50:$F$54,2,0)," ")</f>
        <v>O230117</v>
      </c>
      <c r="V363" s="166" t="str">
        <f>IFERROR(VLOOKUP(N363,TD!$B$50:$F$54,3,0)," ")</f>
        <v>4503</v>
      </c>
      <c r="W363" s="166">
        <f>IFERROR(VLOOKUP(N363,TD!$B$50:$F$54,4,0)," ")</f>
        <v>20240255</v>
      </c>
      <c r="X363" s="165" t="s">
        <v>164</v>
      </c>
      <c r="Y363" s="166" t="str">
        <f>IFERROR(VLOOKUP(X363,TD!$J$51:$K$64,2,0)," ")</f>
        <v>Servicio de atención a incidentes y emergencias.</v>
      </c>
      <c r="Z363" s="167" t="str">
        <f>CONCATENATE(X363,"-",Y363)</f>
        <v>04-Servicio de atención a incidentes y emergencias.</v>
      </c>
      <c r="AA363" s="165" t="s">
        <v>221</v>
      </c>
      <c r="AB363" s="166" t="str">
        <f>IFERROR(VLOOKUP(AA363,TD!$N$51:$O$66,2,0)," ")</f>
        <v>Servicio de atención a emergencias y desastres</v>
      </c>
      <c r="AC363" s="167" t="str">
        <f>CONCATENATE(AA363,"_",AB363)</f>
        <v>004_Servicio de atención a emergencias y desastres</v>
      </c>
      <c r="AD363" s="167" t="str">
        <f>CONCATENATE(Z363," ",AC363)</f>
        <v>04-Servicio de atención a incidentes y emergencias. 004_Servicio de atención a emergencias y desastres</v>
      </c>
      <c r="AE363" s="166" t="str">
        <f>CONCATENATE(U363,V363,W363,X363,AA363)</f>
        <v>O23011745032024025504004</v>
      </c>
      <c r="AF363" s="166" t="str">
        <f>IFERROR(VLOOKUP(AD363,TD!$J$66:$K$89,2,0)," ")</f>
        <v>PM/0131/0104/45030040255</v>
      </c>
      <c r="AG363" s="117" t="s">
        <v>385</v>
      </c>
      <c r="AH363" s="165" t="s">
        <v>194</v>
      </c>
      <c r="AI363" s="168" t="str">
        <f>CONCATENATE(PAA[[#This Row],[Id Interno]],"-",PAA[[#This Row],[tipo de Contrato (TH talento humano - B/S bienes y/o servicios)]],"-",S363,"-",T363,"-",PAA[[#This Row],[Objeto de la contratación]])</f>
        <v>20260297-TH-8173-2--Adición y prórroga al contrato de prestación de servicios # 452-2025, cuyo objeto es:prestar servicios profesionales jurídicos para el desarrollo de las actividades inherentes a los procesos de selección que son de competencia de la subdirección operativa, brindando apoyo en la revisión, estructuración y seguimiento de la etapa precontractual, contractual y poscontractual de conformidad con lo establecido en el plan anual de adquisiciones asignados a esta subdirección.</v>
      </c>
    </row>
    <row r="364" spans="2:35" s="56" customFormat="1" ht="56" x14ac:dyDescent="0.35">
      <c r="B364" s="23">
        <v>20260298</v>
      </c>
      <c r="C364" s="99" t="s">
        <v>473</v>
      </c>
      <c r="D364" s="99" t="s">
        <v>105</v>
      </c>
      <c r="E364" s="99" t="s">
        <v>363</v>
      </c>
      <c r="F364" s="163" t="s">
        <v>144</v>
      </c>
      <c r="G364" s="163" t="s">
        <v>373</v>
      </c>
      <c r="H364" s="169">
        <v>4</v>
      </c>
      <c r="I364" s="169">
        <v>15</v>
      </c>
      <c r="J364" s="117">
        <v>42750000</v>
      </c>
      <c r="K364" s="124" t="s">
        <v>398</v>
      </c>
      <c r="L364" s="163" t="s">
        <v>158</v>
      </c>
      <c r="M364" s="170" t="s">
        <v>421</v>
      </c>
      <c r="N364" s="99" t="s">
        <v>198</v>
      </c>
      <c r="O364" s="147" t="s">
        <v>890</v>
      </c>
      <c r="P364" s="163" t="s">
        <v>348</v>
      </c>
      <c r="Q364" s="126">
        <v>80111600</v>
      </c>
      <c r="R364" s="170" t="s">
        <v>211</v>
      </c>
      <c r="S364" s="165" t="str">
        <f>MID(PAA[[#This Row],[Meta Proyecto de Inversión]],1,4)</f>
        <v>8173</v>
      </c>
      <c r="T364" s="165" t="str">
        <f>MID(PAA[[#This Row],[Meta Proyecto de Inversión]],6,2)</f>
        <v>2-</v>
      </c>
      <c r="U364" s="166" t="str">
        <f>IFERROR(VLOOKUP(N364,TD!$B$50:$F$54,2,0)," ")</f>
        <v>O230117</v>
      </c>
      <c r="V364" s="166" t="str">
        <f>IFERROR(VLOOKUP(N364,TD!$B$50:$F$54,3,0)," ")</f>
        <v>4503</v>
      </c>
      <c r="W364" s="166">
        <f>IFERROR(VLOOKUP(N364,TD!$B$50:$F$54,4,0)," ")</f>
        <v>20240255</v>
      </c>
      <c r="X364" s="165" t="s">
        <v>164</v>
      </c>
      <c r="Y364" s="166" t="str">
        <f>IFERROR(VLOOKUP(X364,TD!$J$51:$K$64,2,0)," ")</f>
        <v>Servicio de atención a incidentes y emergencias.</v>
      </c>
      <c r="Z364" s="167" t="str">
        <f>CONCATENATE(X364,"-",Y364)</f>
        <v>04-Servicio de atención a incidentes y emergencias.</v>
      </c>
      <c r="AA364" s="165" t="s">
        <v>221</v>
      </c>
      <c r="AB364" s="166" t="str">
        <f>IFERROR(VLOOKUP(AA364,TD!$N$51:$O$66,2,0)," ")</f>
        <v>Servicio de atención a emergencias y desastres</v>
      </c>
      <c r="AC364" s="167" t="str">
        <f>CONCATENATE(AA364,"_",AB364)</f>
        <v>004_Servicio de atención a emergencias y desastres</v>
      </c>
      <c r="AD364" s="167" t="str">
        <f>CONCATENATE(Z364," ",AC364)</f>
        <v>04-Servicio de atención a incidentes y emergencias. 004_Servicio de atención a emergencias y desastres</v>
      </c>
      <c r="AE364" s="166" t="str">
        <f>CONCATENATE(U364,V364,W364,X364,AA364)</f>
        <v>O23011745032024025504004</v>
      </c>
      <c r="AF364" s="166" t="str">
        <f>IFERROR(VLOOKUP(AD364,TD!$J$66:$K$89,2,0)," ")</f>
        <v>PM/0131/0104/45030040255</v>
      </c>
      <c r="AG364" s="117" t="s">
        <v>385</v>
      </c>
      <c r="AH364" s="165" t="s">
        <v>194</v>
      </c>
      <c r="AI364" s="168" t="str">
        <f>CONCATENATE(PAA[[#This Row],[Id Interno]],"-",PAA[[#This Row],[tipo de Contrato (TH talento humano - B/S bienes y/o servicios)]],"-",S364,"-",T364,"-",PAA[[#This Row],[Objeto de la contratación]])</f>
        <v>20260298-TH-8173-2--ADICIÓN Y PRÓRROGA al contrato de prestación de servicios # 458-2025, cuyo objeto es:Prestación de servicios profesionales jurídicos a la Subdirección Operativa para el desarrollo de las actividades de gestión asociadas al proceso de manejo, así como el acompañamiento en la implementación, reporte y monitoreo de las diferentes funciones y planes a cargo de la dependencia</v>
      </c>
    </row>
    <row r="365" spans="2:35" s="56" customFormat="1" ht="70" x14ac:dyDescent="0.35">
      <c r="B365" s="23">
        <v>20260299</v>
      </c>
      <c r="C365" s="99" t="s">
        <v>474</v>
      </c>
      <c r="D365" s="99" t="s">
        <v>105</v>
      </c>
      <c r="E365" s="99" t="s">
        <v>363</v>
      </c>
      <c r="F365" s="163" t="s">
        <v>144</v>
      </c>
      <c r="G365" s="163" t="s">
        <v>373</v>
      </c>
      <c r="H365" s="169">
        <v>3</v>
      </c>
      <c r="I365" s="169">
        <v>0</v>
      </c>
      <c r="J365" s="117">
        <v>28500000</v>
      </c>
      <c r="K365" s="124" t="s">
        <v>398</v>
      </c>
      <c r="L365" s="163" t="s">
        <v>158</v>
      </c>
      <c r="M365" s="170" t="s">
        <v>421</v>
      </c>
      <c r="N365" s="99" t="s">
        <v>198</v>
      </c>
      <c r="O365" s="147" t="s">
        <v>890</v>
      </c>
      <c r="P365" s="163" t="s">
        <v>348</v>
      </c>
      <c r="Q365" s="126">
        <v>80111600</v>
      </c>
      <c r="R365" s="170" t="s">
        <v>211</v>
      </c>
      <c r="S365" s="165" t="str">
        <f>MID(PAA[[#This Row],[Meta Proyecto de Inversión]],1,4)</f>
        <v>8173</v>
      </c>
      <c r="T365" s="165" t="str">
        <f>MID(PAA[[#This Row],[Meta Proyecto de Inversión]],6,2)</f>
        <v>2-</v>
      </c>
      <c r="U365" s="166" t="str">
        <f>IFERROR(VLOOKUP(N365,TD!$B$50:$F$54,2,0)," ")</f>
        <v>O230117</v>
      </c>
      <c r="V365" s="166" t="str">
        <f>IFERROR(VLOOKUP(N365,TD!$B$50:$F$54,3,0)," ")</f>
        <v>4503</v>
      </c>
      <c r="W365" s="166">
        <f>IFERROR(VLOOKUP(N365,TD!$B$50:$F$54,4,0)," ")</f>
        <v>20240255</v>
      </c>
      <c r="X365" s="165" t="s">
        <v>164</v>
      </c>
      <c r="Y365" s="166" t="str">
        <f>IFERROR(VLOOKUP(X365,TD!$J$51:$K$64,2,0)," ")</f>
        <v>Servicio de atención a incidentes y emergencias.</v>
      </c>
      <c r="Z365" s="167" t="str">
        <f>CONCATENATE(X365,"-",Y365)</f>
        <v>04-Servicio de atención a incidentes y emergencias.</v>
      </c>
      <c r="AA365" s="165" t="s">
        <v>221</v>
      </c>
      <c r="AB365" s="166" t="str">
        <f>IFERROR(VLOOKUP(AA365,TD!$N$51:$O$66,2,0)," ")</f>
        <v>Servicio de atención a emergencias y desastres</v>
      </c>
      <c r="AC365" s="167" t="str">
        <f>CONCATENATE(AA365,"_",AB365)</f>
        <v>004_Servicio de atención a emergencias y desastres</v>
      </c>
      <c r="AD365" s="167" t="str">
        <f>CONCATENATE(Z365," ",AC365)</f>
        <v>04-Servicio de atención a incidentes y emergencias. 004_Servicio de atención a emergencias y desastres</v>
      </c>
      <c r="AE365" s="166" t="str">
        <f>CONCATENATE(U365,V365,W365,X365,AA365)</f>
        <v>O23011745032024025504004</v>
      </c>
      <c r="AF365" s="166" t="str">
        <f>IFERROR(VLOOKUP(AD365,TD!$J$66:$K$89,2,0)," ")</f>
        <v>PM/0131/0104/45030040255</v>
      </c>
      <c r="AG365" s="117" t="s">
        <v>385</v>
      </c>
      <c r="AH365" s="165" t="s">
        <v>194</v>
      </c>
      <c r="AI365" s="168" t="str">
        <f>CONCATENATE(PAA[[#This Row],[Id Interno]],"-",PAA[[#This Row],[tipo de Contrato (TH talento humano - B/S bienes y/o servicios)]],"-",S365,"-",T365,"-",PAA[[#This Row],[Objeto de la contratación]])</f>
        <v>20260299-TH-8173-2--ADICIÓN Y PRÓRROGA al contrato de prestación de servicios # 505-2025, cuyo objeto es: Prestar servicios de asesoría jurídica especializada en la estructuración, seguimiento y revisión de  las acciones, actividades, procesos contractuales y procedimientos asociados al proceso de manejo a cargo de la Subdirección Operativa.</v>
      </c>
    </row>
    <row r="366" spans="2:35" ht="56" x14ac:dyDescent="0.35">
      <c r="B366" s="23">
        <v>20260300</v>
      </c>
      <c r="C366" s="99" t="s">
        <v>825</v>
      </c>
      <c r="D366" s="99" t="s">
        <v>105</v>
      </c>
      <c r="E366" s="99" t="s">
        <v>363</v>
      </c>
      <c r="F366" s="163" t="s">
        <v>144</v>
      </c>
      <c r="G366" s="163" t="s">
        <v>373</v>
      </c>
      <c r="H366" s="169">
        <v>8</v>
      </c>
      <c r="I366" s="169">
        <v>0</v>
      </c>
      <c r="J366" s="117">
        <v>72000000</v>
      </c>
      <c r="K366" s="124" t="s">
        <v>398</v>
      </c>
      <c r="L366" s="163" t="s">
        <v>158</v>
      </c>
      <c r="M366" s="170" t="s">
        <v>421</v>
      </c>
      <c r="N366" s="99" t="s">
        <v>198</v>
      </c>
      <c r="O366" s="147" t="s">
        <v>890</v>
      </c>
      <c r="P366" s="163" t="s">
        <v>348</v>
      </c>
      <c r="Q366" s="126">
        <v>80111600</v>
      </c>
      <c r="R366" s="170" t="s">
        <v>211</v>
      </c>
      <c r="S366" s="165" t="str">
        <f>MID(PAA[[#This Row],[Meta Proyecto de Inversión]],1,4)</f>
        <v>8173</v>
      </c>
      <c r="T366" s="165" t="str">
        <f>MID(PAA[[#This Row],[Meta Proyecto de Inversión]],6,2)</f>
        <v>2-</v>
      </c>
      <c r="U366" s="166" t="str">
        <f>IFERROR(VLOOKUP(N366,TD!$B$50:$F$54,2,0)," ")</f>
        <v>O230117</v>
      </c>
      <c r="V366" s="166" t="str">
        <f>IFERROR(VLOOKUP(N366,TD!$B$50:$F$54,3,0)," ")</f>
        <v>4503</v>
      </c>
      <c r="W366" s="166">
        <f>IFERROR(VLOOKUP(N366,TD!$B$50:$F$54,4,0)," ")</f>
        <v>20240255</v>
      </c>
      <c r="X366" s="165" t="s">
        <v>164</v>
      </c>
      <c r="Y366" s="166" t="str">
        <f>IFERROR(VLOOKUP(X366,TD!$J$51:$K$64,2,0)," ")</f>
        <v>Servicio de atención a incidentes y emergencias.</v>
      </c>
      <c r="Z366" s="167" t="str">
        <f>CONCATENATE(X366,"-",Y366)</f>
        <v>04-Servicio de atención a incidentes y emergencias.</v>
      </c>
      <c r="AA366" s="165" t="s">
        <v>221</v>
      </c>
      <c r="AB366" s="166" t="str">
        <f>IFERROR(VLOOKUP(AA366,TD!$N$51:$O$66,2,0)," ")</f>
        <v>Servicio de atención a emergencias y desastres</v>
      </c>
      <c r="AC366" s="167" t="str">
        <f>CONCATENATE(AA366,"_",AB366)</f>
        <v>004_Servicio de atención a emergencias y desastres</v>
      </c>
      <c r="AD366" s="167" t="str">
        <f>CONCATENATE(Z366," ",AC366)</f>
        <v>04-Servicio de atención a incidentes y emergencias. 004_Servicio de atención a emergencias y desastres</v>
      </c>
      <c r="AE366" s="166" t="str">
        <f>CONCATENATE(U366,V366,W366,X366,AA366)</f>
        <v>O23011745032024025504004</v>
      </c>
      <c r="AF366" s="166" t="str">
        <f>IFERROR(VLOOKUP(AD366,TD!$J$66:$K$89,2,0)," ")</f>
        <v>PM/0131/0104/45030040255</v>
      </c>
      <c r="AG366" s="117" t="s">
        <v>385</v>
      </c>
      <c r="AH366" s="165" t="s">
        <v>193</v>
      </c>
      <c r="AI366" s="168" t="str">
        <f>CONCATENATE(PAA[[#This Row],[Id Interno]],"-",PAA[[#This Row],[tipo de Contrato (TH talento humano - B/S bienes y/o servicios)]],"-",S366,"-",T366,"-",PAA[[#This Row],[Objeto de la contratación]])</f>
        <v>20260300-TH-8173-2--Prestación de servicios profesionales para apoyar jurídicamente los proyectos, procesos y procedimientos, para e desarrollo de los programas de la subdirección operativa-S.O</v>
      </c>
    </row>
    <row r="367" spans="2:35" s="56" customFormat="1" ht="56" x14ac:dyDescent="0.35">
      <c r="B367" s="23">
        <v>20260301</v>
      </c>
      <c r="C367" s="99" t="s">
        <v>826</v>
      </c>
      <c r="D367" s="99" t="s">
        <v>105</v>
      </c>
      <c r="E367" s="99" t="s">
        <v>363</v>
      </c>
      <c r="F367" s="163" t="s">
        <v>144</v>
      </c>
      <c r="G367" s="163" t="s">
        <v>373</v>
      </c>
      <c r="H367" s="169">
        <v>10</v>
      </c>
      <c r="I367" s="169">
        <v>0</v>
      </c>
      <c r="J367" s="117">
        <v>97000000</v>
      </c>
      <c r="K367" s="124" t="s">
        <v>398</v>
      </c>
      <c r="L367" s="163" t="s">
        <v>158</v>
      </c>
      <c r="M367" s="170" t="s">
        <v>421</v>
      </c>
      <c r="N367" s="99" t="s">
        <v>198</v>
      </c>
      <c r="O367" s="147" t="s">
        <v>890</v>
      </c>
      <c r="P367" s="163" t="s">
        <v>348</v>
      </c>
      <c r="Q367" s="126">
        <v>80111600</v>
      </c>
      <c r="R367" s="170" t="s">
        <v>211</v>
      </c>
      <c r="S367" s="165" t="str">
        <f>MID(PAA[[#This Row],[Meta Proyecto de Inversión]],1,4)</f>
        <v>8173</v>
      </c>
      <c r="T367" s="165" t="str">
        <f>MID(PAA[[#This Row],[Meta Proyecto de Inversión]],6,2)</f>
        <v>2-</v>
      </c>
      <c r="U367" s="166" t="str">
        <f>IFERROR(VLOOKUP(N367,TD!$B$50:$F$54,2,0)," ")</f>
        <v>O230117</v>
      </c>
      <c r="V367" s="166" t="str">
        <f>IFERROR(VLOOKUP(N367,TD!$B$50:$F$54,3,0)," ")</f>
        <v>4503</v>
      </c>
      <c r="W367" s="166">
        <f>IFERROR(VLOOKUP(N367,TD!$B$50:$F$54,4,0)," ")</f>
        <v>20240255</v>
      </c>
      <c r="X367" s="165" t="s">
        <v>164</v>
      </c>
      <c r="Y367" s="166" t="str">
        <f>IFERROR(VLOOKUP(X367,TD!$J$51:$K$64,2,0)," ")</f>
        <v>Servicio de atención a incidentes y emergencias.</v>
      </c>
      <c r="Z367" s="167" t="str">
        <f>CONCATENATE(X367,"-",Y367)</f>
        <v>04-Servicio de atención a incidentes y emergencias.</v>
      </c>
      <c r="AA367" s="165" t="s">
        <v>221</v>
      </c>
      <c r="AB367" s="166" t="str">
        <f>IFERROR(VLOOKUP(AA367,TD!$N$51:$O$66,2,0)," ")</f>
        <v>Servicio de atención a emergencias y desastres</v>
      </c>
      <c r="AC367" s="167" t="str">
        <f>CONCATENATE(AA367,"_",AB367)</f>
        <v>004_Servicio de atención a emergencias y desastres</v>
      </c>
      <c r="AD367" s="167" t="str">
        <f>CONCATENATE(Z367," ",AC367)</f>
        <v>04-Servicio de atención a incidentes y emergencias. 004_Servicio de atención a emergencias y desastres</v>
      </c>
      <c r="AE367" s="166" t="str">
        <f>CONCATENATE(U367,V367,W367,X367,AA367)</f>
        <v>O23011745032024025504004</v>
      </c>
      <c r="AF367" s="166" t="str">
        <f>IFERROR(VLOOKUP(AD367,TD!$J$66:$K$89,2,0)," ")</f>
        <v>PM/0131/0104/45030040255</v>
      </c>
      <c r="AG367" s="117" t="s">
        <v>385</v>
      </c>
      <c r="AH367" s="165" t="s">
        <v>193</v>
      </c>
      <c r="AI367" s="168" t="str">
        <f>CONCATENATE(PAA[[#This Row],[Id Interno]],"-",PAA[[#This Row],[tipo de Contrato (TH talento humano - B/S bienes y/o servicios)]],"-",S367,"-",T367,"-",PAA[[#This Row],[Objeto de la contratación]])</f>
        <v>20260301-TH-8173-2--Prestar servicios profesionales  para apoyar el fortalecimiento, articulación, seguimiento y gestión de los proyectos de inversión,  planes e indicadores de gestión, para el desarrollo de los programas de la Subdirección Operativa-S.O.</v>
      </c>
    </row>
    <row r="368" spans="2:35" s="56" customFormat="1" ht="56" x14ac:dyDescent="0.35">
      <c r="B368" s="23">
        <v>20260302</v>
      </c>
      <c r="C368" s="99" t="s">
        <v>827</v>
      </c>
      <c r="D368" s="99" t="s">
        <v>105</v>
      </c>
      <c r="E368" s="99" t="s">
        <v>363</v>
      </c>
      <c r="F368" s="163" t="s">
        <v>144</v>
      </c>
      <c r="G368" s="163" t="s">
        <v>373</v>
      </c>
      <c r="H368" s="169">
        <v>8</v>
      </c>
      <c r="I368" s="169">
        <v>0</v>
      </c>
      <c r="J368" s="117">
        <v>37600000</v>
      </c>
      <c r="K368" s="124" t="s">
        <v>398</v>
      </c>
      <c r="L368" s="163" t="s">
        <v>158</v>
      </c>
      <c r="M368" s="170" t="s">
        <v>421</v>
      </c>
      <c r="N368" s="99" t="s">
        <v>198</v>
      </c>
      <c r="O368" s="147" t="s">
        <v>890</v>
      </c>
      <c r="P368" s="163" t="s">
        <v>348</v>
      </c>
      <c r="Q368" s="126">
        <v>80111600</v>
      </c>
      <c r="R368" s="170" t="s">
        <v>211</v>
      </c>
      <c r="S368" s="165" t="str">
        <f>MID(PAA[[#This Row],[Meta Proyecto de Inversión]],1,4)</f>
        <v>8173</v>
      </c>
      <c r="T368" s="165" t="str">
        <f>MID(PAA[[#This Row],[Meta Proyecto de Inversión]],6,2)</f>
        <v>2-</v>
      </c>
      <c r="U368" s="166" t="str">
        <f>IFERROR(VLOOKUP(N368,TD!$B$50:$F$54,2,0)," ")</f>
        <v>O230117</v>
      </c>
      <c r="V368" s="166" t="str">
        <f>IFERROR(VLOOKUP(N368,TD!$B$50:$F$54,3,0)," ")</f>
        <v>4503</v>
      </c>
      <c r="W368" s="166">
        <f>IFERROR(VLOOKUP(N368,TD!$B$50:$F$54,4,0)," ")</f>
        <v>20240255</v>
      </c>
      <c r="X368" s="165" t="s">
        <v>164</v>
      </c>
      <c r="Y368" s="166" t="str">
        <f>IFERROR(VLOOKUP(X368,TD!$J$51:$K$64,2,0)," ")</f>
        <v>Servicio de atención a incidentes y emergencias.</v>
      </c>
      <c r="Z368" s="167" t="str">
        <f>CONCATENATE(X368,"-",Y368)</f>
        <v>04-Servicio de atención a incidentes y emergencias.</v>
      </c>
      <c r="AA368" s="165" t="s">
        <v>221</v>
      </c>
      <c r="AB368" s="166" t="str">
        <f>IFERROR(VLOOKUP(AA368,TD!$N$51:$O$66,2,0)," ")</f>
        <v>Servicio de atención a emergencias y desastres</v>
      </c>
      <c r="AC368" s="167" t="str">
        <f>CONCATENATE(AA368,"_",AB368)</f>
        <v>004_Servicio de atención a emergencias y desastres</v>
      </c>
      <c r="AD368" s="167" t="str">
        <f>CONCATENATE(Z368," ",AC368)</f>
        <v>04-Servicio de atención a incidentes y emergencias. 004_Servicio de atención a emergencias y desastres</v>
      </c>
      <c r="AE368" s="166" t="str">
        <f>CONCATENATE(U368,V368,W368,X368,AA368)</f>
        <v>O23011745032024025504004</v>
      </c>
      <c r="AF368" s="166" t="str">
        <f>IFERROR(VLOOKUP(AD368,TD!$J$66:$K$89,2,0)," ")</f>
        <v>PM/0131/0104/45030040255</v>
      </c>
      <c r="AG368" s="117" t="s">
        <v>385</v>
      </c>
      <c r="AH368" s="165" t="s">
        <v>193</v>
      </c>
      <c r="AI368" s="168" t="str">
        <f>CONCATENATE(PAA[[#This Row],[Id Interno]],"-",PAA[[#This Row],[tipo de Contrato (TH talento humano - B/S bienes y/o servicios)]],"-",S368,"-",T368,"-",PAA[[#This Row],[Objeto de la contratación]])</f>
        <v>20260302-TH-8173-2--Prestación de servicios profesionales para realizar el seguimiento, verificación, control y  diligenciamiento de los requerimientos propios, en los sistemas de información de la Entidad, para el desarrollo de los programas de la Subdirección Operativa-S.O.</v>
      </c>
    </row>
    <row r="369" spans="2:35" s="56" customFormat="1" ht="70" x14ac:dyDescent="0.35">
      <c r="B369" s="23">
        <v>20260303</v>
      </c>
      <c r="C369" s="99" t="s">
        <v>828</v>
      </c>
      <c r="D369" s="99" t="s">
        <v>105</v>
      </c>
      <c r="E369" s="99" t="s">
        <v>363</v>
      </c>
      <c r="F369" s="163" t="s">
        <v>144</v>
      </c>
      <c r="G369" s="163" t="s">
        <v>373</v>
      </c>
      <c r="H369" s="169">
        <v>10</v>
      </c>
      <c r="I369" s="169">
        <v>0</v>
      </c>
      <c r="J369" s="117">
        <v>97000000</v>
      </c>
      <c r="K369" s="124" t="s">
        <v>398</v>
      </c>
      <c r="L369" s="163" t="s">
        <v>158</v>
      </c>
      <c r="M369" s="170" t="s">
        <v>421</v>
      </c>
      <c r="N369" s="99" t="s">
        <v>198</v>
      </c>
      <c r="O369" s="147" t="s">
        <v>890</v>
      </c>
      <c r="P369" s="163" t="s">
        <v>348</v>
      </c>
      <c r="Q369" s="126">
        <v>80111600</v>
      </c>
      <c r="R369" s="170" t="s">
        <v>211</v>
      </c>
      <c r="S369" s="165" t="str">
        <f>MID(PAA[[#This Row],[Meta Proyecto de Inversión]],1,4)</f>
        <v>8173</v>
      </c>
      <c r="T369" s="165" t="str">
        <f>MID(PAA[[#This Row],[Meta Proyecto de Inversión]],6,2)</f>
        <v>2-</v>
      </c>
      <c r="U369" s="166" t="str">
        <f>IFERROR(VLOOKUP(N369,TD!$B$50:$F$54,2,0)," ")</f>
        <v>O230117</v>
      </c>
      <c r="V369" s="166" t="str">
        <f>IFERROR(VLOOKUP(N369,TD!$B$50:$F$54,3,0)," ")</f>
        <v>4503</v>
      </c>
      <c r="W369" s="166">
        <f>IFERROR(VLOOKUP(N369,TD!$B$50:$F$54,4,0)," ")</f>
        <v>20240255</v>
      </c>
      <c r="X369" s="165" t="s">
        <v>164</v>
      </c>
      <c r="Y369" s="166" t="str">
        <f>IFERROR(VLOOKUP(X369,TD!$J$51:$K$64,2,0)," ")</f>
        <v>Servicio de atención a incidentes y emergencias.</v>
      </c>
      <c r="Z369" s="167" t="str">
        <f>CONCATENATE(X369,"-",Y369)</f>
        <v>04-Servicio de atención a incidentes y emergencias.</v>
      </c>
      <c r="AA369" s="165" t="s">
        <v>221</v>
      </c>
      <c r="AB369" s="166" t="str">
        <f>IFERROR(VLOOKUP(AA369,TD!$N$51:$O$66,2,0)," ")</f>
        <v>Servicio de atención a emergencias y desastres</v>
      </c>
      <c r="AC369" s="167" t="str">
        <f>CONCATENATE(AA369,"_",AB369)</f>
        <v>004_Servicio de atención a emergencias y desastres</v>
      </c>
      <c r="AD369" s="167" t="str">
        <f>CONCATENATE(Z369," ",AC369)</f>
        <v>04-Servicio de atención a incidentes y emergencias. 004_Servicio de atención a emergencias y desastres</v>
      </c>
      <c r="AE369" s="166" t="str">
        <f>CONCATENATE(U369,V369,W369,X369,AA369)</f>
        <v>O23011745032024025504004</v>
      </c>
      <c r="AF369" s="166" t="str">
        <f>IFERROR(VLOOKUP(AD369,TD!$J$66:$K$89,2,0)," ")</f>
        <v>PM/0131/0104/45030040255</v>
      </c>
      <c r="AG369" s="117" t="s">
        <v>385</v>
      </c>
      <c r="AH369" s="165" t="s">
        <v>193</v>
      </c>
      <c r="AI369" s="168" t="str">
        <f>CONCATENATE(PAA[[#This Row],[Id Interno]],"-",PAA[[#This Row],[tipo de Contrato (TH talento humano - B/S bienes y/o servicios)]],"-",S369,"-",T369,"-",PAA[[#This Row],[Objeto de la contratación]])</f>
        <v>20260303-TH-8173-2--Prestación de servicios profesionales para liderar y gestionar los temas operativos, incluyendo  el trabajo articulado con tecnología para implementar el sistema de información   de emergencias,  para el desarrollo de los programas  de la Subdirección Operativa-S.O.</v>
      </c>
    </row>
    <row r="370" spans="2:35" ht="112" x14ac:dyDescent="0.35">
      <c r="B370" s="23">
        <v>20260304</v>
      </c>
      <c r="C370" s="99" t="s">
        <v>829</v>
      </c>
      <c r="D370" s="99" t="s">
        <v>105</v>
      </c>
      <c r="E370" s="99" t="s">
        <v>363</v>
      </c>
      <c r="F370" s="163" t="s">
        <v>144</v>
      </c>
      <c r="G370" s="163" t="s">
        <v>373</v>
      </c>
      <c r="H370" s="169">
        <v>8</v>
      </c>
      <c r="I370" s="169">
        <v>0</v>
      </c>
      <c r="J370" s="117">
        <v>44800000</v>
      </c>
      <c r="K370" s="124" t="s">
        <v>398</v>
      </c>
      <c r="L370" s="163" t="s">
        <v>158</v>
      </c>
      <c r="M370" s="170" t="s">
        <v>421</v>
      </c>
      <c r="N370" s="99" t="s">
        <v>198</v>
      </c>
      <c r="O370" s="147" t="s">
        <v>890</v>
      </c>
      <c r="P370" s="163" t="s">
        <v>348</v>
      </c>
      <c r="Q370" s="126">
        <v>80111600</v>
      </c>
      <c r="R370" s="170" t="s">
        <v>211</v>
      </c>
      <c r="S370" s="165" t="str">
        <f>MID(PAA[[#This Row],[Meta Proyecto de Inversión]],1,4)</f>
        <v>8173</v>
      </c>
      <c r="T370" s="165" t="str">
        <f>MID(PAA[[#This Row],[Meta Proyecto de Inversión]],6,2)</f>
        <v>2-</v>
      </c>
      <c r="U370" s="166" t="str">
        <f>IFERROR(VLOOKUP(N370,TD!$B$50:$F$54,2,0)," ")</f>
        <v>O230117</v>
      </c>
      <c r="V370" s="166" t="str">
        <f>IFERROR(VLOOKUP(N370,TD!$B$50:$F$54,3,0)," ")</f>
        <v>4503</v>
      </c>
      <c r="W370" s="166">
        <f>IFERROR(VLOOKUP(N370,TD!$B$50:$F$54,4,0)," ")</f>
        <v>20240255</v>
      </c>
      <c r="X370" s="165" t="s">
        <v>164</v>
      </c>
      <c r="Y370" s="166" t="str">
        <f>IFERROR(VLOOKUP(X370,TD!$J$51:$K$64,2,0)," ")</f>
        <v>Servicio de atención a incidentes y emergencias.</v>
      </c>
      <c r="Z370" s="167" t="str">
        <f>CONCATENATE(X370,"-",Y370)</f>
        <v>04-Servicio de atención a incidentes y emergencias.</v>
      </c>
      <c r="AA370" s="165" t="s">
        <v>221</v>
      </c>
      <c r="AB370" s="166" t="str">
        <f>IFERROR(VLOOKUP(AA370,TD!$N$51:$O$66,2,0)," ")</f>
        <v>Servicio de atención a emergencias y desastres</v>
      </c>
      <c r="AC370" s="167" t="str">
        <f>CONCATENATE(AA370,"_",AB370)</f>
        <v>004_Servicio de atención a emergencias y desastres</v>
      </c>
      <c r="AD370" s="167" t="str">
        <f>CONCATENATE(Z370," ",AC370)</f>
        <v>04-Servicio de atención a incidentes y emergencias. 004_Servicio de atención a emergencias y desastres</v>
      </c>
      <c r="AE370" s="166" t="str">
        <f>CONCATENATE(U370,V370,W370,X370,AA370)</f>
        <v>O23011745032024025504004</v>
      </c>
      <c r="AF370" s="166" t="str">
        <f>IFERROR(VLOOKUP(AD370,TD!$J$66:$K$89,2,0)," ")</f>
        <v>PM/0131/0104/45030040255</v>
      </c>
      <c r="AG370" s="117" t="s">
        <v>385</v>
      </c>
      <c r="AH370" s="165" t="s">
        <v>193</v>
      </c>
      <c r="AI370" s="168" t="str">
        <f>CONCATENATE(PAA[[#This Row],[Id Interno]],"-",PAA[[#This Row],[tipo de Contrato (TH talento humano - B/S bienes y/o servicios)]],"-",S370,"-",T370,"-",PAA[[#This Row],[Objeto de la contratación]])</f>
        <v>20260304-TH-8173-2--Prestación de servicios profesionales para la elaboración, diagramación de piezas gráficas con estilos de textos e informes requeridos frente a los procesos y procedimientos, para el desarrollo de los programas de la Subdirección Operativa-S.O.</v>
      </c>
    </row>
    <row r="371" spans="2:35" ht="98" x14ac:dyDescent="0.35">
      <c r="B371" s="23">
        <v>20260305</v>
      </c>
      <c r="C371" s="99" t="s">
        <v>830</v>
      </c>
      <c r="D371" s="99" t="s">
        <v>105</v>
      </c>
      <c r="E371" s="99" t="s">
        <v>363</v>
      </c>
      <c r="F371" s="163" t="s">
        <v>144</v>
      </c>
      <c r="G371" s="163" t="s">
        <v>373</v>
      </c>
      <c r="H371" s="169">
        <v>9</v>
      </c>
      <c r="I371" s="169">
        <v>0</v>
      </c>
      <c r="J371" s="117">
        <v>29700000</v>
      </c>
      <c r="K371" s="124" t="s">
        <v>398</v>
      </c>
      <c r="L371" s="163" t="s">
        <v>158</v>
      </c>
      <c r="M371" s="170" t="s">
        <v>421</v>
      </c>
      <c r="N371" s="99" t="s">
        <v>198</v>
      </c>
      <c r="O371" s="147" t="s">
        <v>890</v>
      </c>
      <c r="P371" s="163" t="s">
        <v>348</v>
      </c>
      <c r="Q371" s="126">
        <v>80111600</v>
      </c>
      <c r="R371" s="170" t="s">
        <v>211</v>
      </c>
      <c r="S371" s="165" t="str">
        <f>MID(PAA[[#This Row],[Meta Proyecto de Inversión]],1,4)</f>
        <v>8173</v>
      </c>
      <c r="T371" s="165" t="str">
        <f>MID(PAA[[#This Row],[Meta Proyecto de Inversión]],6,2)</f>
        <v>2-</v>
      </c>
      <c r="U371" s="166" t="str">
        <f>IFERROR(VLOOKUP(N371,TD!$B$50:$F$54,2,0)," ")</f>
        <v>O230117</v>
      </c>
      <c r="V371" s="166" t="str">
        <f>IFERROR(VLOOKUP(N371,TD!$B$50:$F$54,3,0)," ")</f>
        <v>4503</v>
      </c>
      <c r="W371" s="166">
        <f>IFERROR(VLOOKUP(N371,TD!$B$50:$F$54,4,0)," ")</f>
        <v>20240255</v>
      </c>
      <c r="X371" s="165" t="s">
        <v>164</v>
      </c>
      <c r="Y371" s="166" t="str">
        <f>IFERROR(VLOOKUP(X371,TD!$J$51:$K$64,2,0)," ")</f>
        <v>Servicio de atención a incidentes y emergencias.</v>
      </c>
      <c r="Z371" s="167" t="str">
        <f>CONCATENATE(X371,"-",Y371)</f>
        <v>04-Servicio de atención a incidentes y emergencias.</v>
      </c>
      <c r="AA371" s="165" t="s">
        <v>221</v>
      </c>
      <c r="AB371" s="166" t="str">
        <f>IFERROR(VLOOKUP(AA371,TD!$N$51:$O$66,2,0)," ")</f>
        <v>Servicio de atención a emergencias y desastres</v>
      </c>
      <c r="AC371" s="167" t="str">
        <f>CONCATENATE(AA371,"_",AB371)</f>
        <v>004_Servicio de atención a emergencias y desastres</v>
      </c>
      <c r="AD371" s="167" t="str">
        <f>CONCATENATE(Z371," ",AC371)</f>
        <v>04-Servicio de atención a incidentes y emergencias. 004_Servicio de atención a emergencias y desastres</v>
      </c>
      <c r="AE371" s="166" t="str">
        <f>CONCATENATE(U371,V371,W371,X371,AA371)</f>
        <v>O23011745032024025504004</v>
      </c>
      <c r="AF371" s="166" t="str">
        <f>IFERROR(VLOOKUP(AD371,TD!$J$66:$K$89,2,0)," ")</f>
        <v>PM/0131/0104/45030040255</v>
      </c>
      <c r="AG371" s="117" t="s">
        <v>385</v>
      </c>
      <c r="AH371" s="165" t="s">
        <v>193</v>
      </c>
      <c r="AI371" s="168" t="str">
        <f>CONCATENATE(PAA[[#This Row],[Id Interno]],"-",PAA[[#This Row],[tipo de Contrato (TH talento humano - B/S bienes y/o servicios)]],"-",S371,"-",T371,"-",PAA[[#This Row],[Objeto de la contratación]])</f>
        <v>20260305-TH-8173-2--Prestación de servicios de apoyo para ejecutar las actividades administrativas, trámite, seguimiento y verificación de solicitudes recibidas en el canal de comunicación de gestión operativa para el desarrollo de los programas de la Subdirección Operativa-S.O.</v>
      </c>
    </row>
    <row r="372" spans="2:35" s="56" customFormat="1" ht="70" x14ac:dyDescent="0.35">
      <c r="B372" s="23">
        <v>20260306</v>
      </c>
      <c r="C372" s="99" t="s">
        <v>831</v>
      </c>
      <c r="D372" s="99" t="s">
        <v>105</v>
      </c>
      <c r="E372" s="99" t="s">
        <v>363</v>
      </c>
      <c r="F372" s="163" t="s">
        <v>144</v>
      </c>
      <c r="G372" s="163" t="s">
        <v>373</v>
      </c>
      <c r="H372" s="169">
        <v>10</v>
      </c>
      <c r="I372" s="169">
        <v>0</v>
      </c>
      <c r="J372" s="117">
        <v>67000000</v>
      </c>
      <c r="K372" s="124" t="s">
        <v>398</v>
      </c>
      <c r="L372" s="163" t="s">
        <v>158</v>
      </c>
      <c r="M372" s="170" t="s">
        <v>421</v>
      </c>
      <c r="N372" s="99" t="s">
        <v>198</v>
      </c>
      <c r="O372" s="147" t="s">
        <v>890</v>
      </c>
      <c r="P372" s="163" t="s">
        <v>348</v>
      </c>
      <c r="Q372" s="126">
        <v>80111600</v>
      </c>
      <c r="R372" s="170" t="s">
        <v>211</v>
      </c>
      <c r="S372" s="165" t="str">
        <f>MID(PAA[[#This Row],[Meta Proyecto de Inversión]],1,4)</f>
        <v>8173</v>
      </c>
      <c r="T372" s="165" t="str">
        <f>MID(PAA[[#This Row],[Meta Proyecto de Inversión]],6,2)</f>
        <v>2-</v>
      </c>
      <c r="U372" s="166" t="str">
        <f>IFERROR(VLOOKUP(N372,TD!$B$50:$F$54,2,0)," ")</f>
        <v>O230117</v>
      </c>
      <c r="V372" s="166" t="str">
        <f>IFERROR(VLOOKUP(N372,TD!$B$50:$F$54,3,0)," ")</f>
        <v>4503</v>
      </c>
      <c r="W372" s="166">
        <f>IFERROR(VLOOKUP(N372,TD!$B$50:$F$54,4,0)," ")</f>
        <v>20240255</v>
      </c>
      <c r="X372" s="165" t="s">
        <v>164</v>
      </c>
      <c r="Y372" s="166" t="str">
        <f>IFERROR(VLOOKUP(X372,TD!$J$51:$K$64,2,0)," ")</f>
        <v>Servicio de atención a incidentes y emergencias.</v>
      </c>
      <c r="Z372" s="167" t="str">
        <f>CONCATENATE(X372,"-",Y372)</f>
        <v>04-Servicio de atención a incidentes y emergencias.</v>
      </c>
      <c r="AA372" s="165" t="s">
        <v>221</v>
      </c>
      <c r="AB372" s="166" t="str">
        <f>IFERROR(VLOOKUP(AA372,TD!$N$51:$O$66,2,0)," ")</f>
        <v>Servicio de atención a emergencias y desastres</v>
      </c>
      <c r="AC372" s="167" t="str">
        <f>CONCATENATE(AA372,"_",AB372)</f>
        <v>004_Servicio de atención a emergencias y desastres</v>
      </c>
      <c r="AD372" s="167" t="str">
        <f>CONCATENATE(Z372," ",AC372)</f>
        <v>04-Servicio de atención a incidentes y emergencias. 004_Servicio de atención a emergencias y desastres</v>
      </c>
      <c r="AE372" s="166" t="str">
        <f>CONCATENATE(U372,V372,W372,X372,AA372)</f>
        <v>O23011745032024025504004</v>
      </c>
      <c r="AF372" s="166" t="str">
        <f>IFERROR(VLOOKUP(AD372,TD!$J$66:$K$89,2,0)," ")</f>
        <v>PM/0131/0104/45030040255</v>
      </c>
      <c r="AG372" s="117" t="s">
        <v>385</v>
      </c>
      <c r="AH372" s="165" t="s">
        <v>193</v>
      </c>
      <c r="AI372" s="168" t="str">
        <f>CONCATENATE(PAA[[#This Row],[Id Interno]],"-",PAA[[#This Row],[tipo de Contrato (TH talento humano - B/S bienes y/o servicios)]],"-",S372,"-",T372,"-",PAA[[#This Row],[Objeto de la contratación]])</f>
        <v>20260306-TH-8173-2--Prestación de servicios profesionales para ejecutar las actividades relacionadas con el sistema de gestión de calidad, el sistema ambiental y el sistema de control interno, para el desarrollo los programas de la Subdireccion Operativa-S.O.</v>
      </c>
    </row>
    <row r="373" spans="2:35" ht="84" x14ac:dyDescent="0.35">
      <c r="B373" s="99">
        <v>20260307</v>
      </c>
      <c r="C373" s="99" t="s">
        <v>832</v>
      </c>
      <c r="D373" s="99" t="s">
        <v>105</v>
      </c>
      <c r="E373" s="99" t="s">
        <v>363</v>
      </c>
      <c r="F373" s="163" t="s">
        <v>144</v>
      </c>
      <c r="G373" s="163" t="s">
        <v>373</v>
      </c>
      <c r="H373" s="169">
        <v>10</v>
      </c>
      <c r="I373" s="169">
        <v>0</v>
      </c>
      <c r="J373" s="117">
        <v>66600000</v>
      </c>
      <c r="K373" s="124" t="s">
        <v>398</v>
      </c>
      <c r="L373" s="163" t="s">
        <v>158</v>
      </c>
      <c r="M373" s="170" t="s">
        <v>421</v>
      </c>
      <c r="N373" s="99" t="s">
        <v>198</v>
      </c>
      <c r="O373" s="147" t="s">
        <v>890</v>
      </c>
      <c r="P373" s="163" t="s">
        <v>348</v>
      </c>
      <c r="Q373" s="126">
        <v>80111600</v>
      </c>
      <c r="R373" s="170" t="s">
        <v>211</v>
      </c>
      <c r="S373" s="165" t="str">
        <f>MID(PAA[[#This Row],[Meta Proyecto de Inversión]],1,4)</f>
        <v>8173</v>
      </c>
      <c r="T373" s="165" t="str">
        <f>MID(PAA[[#This Row],[Meta Proyecto de Inversión]],6,2)</f>
        <v>2-</v>
      </c>
      <c r="U373" s="166" t="str">
        <f>IFERROR(VLOOKUP(N373,TD!$B$50:$F$54,2,0)," ")</f>
        <v>O230117</v>
      </c>
      <c r="V373" s="166" t="str">
        <f>IFERROR(VLOOKUP(N373,TD!$B$50:$F$54,3,0)," ")</f>
        <v>4503</v>
      </c>
      <c r="W373" s="166">
        <f>IFERROR(VLOOKUP(N373,TD!$B$50:$F$54,4,0)," ")</f>
        <v>20240255</v>
      </c>
      <c r="X373" s="165" t="s">
        <v>164</v>
      </c>
      <c r="Y373" s="166" t="str">
        <f>IFERROR(VLOOKUP(X373,TD!$J$51:$K$64,2,0)," ")</f>
        <v>Servicio de atención a incidentes y emergencias.</v>
      </c>
      <c r="Z373" s="167" t="str">
        <f>CONCATENATE(X373,"-",Y373)</f>
        <v>04-Servicio de atención a incidentes y emergencias.</v>
      </c>
      <c r="AA373" s="165" t="s">
        <v>221</v>
      </c>
      <c r="AB373" s="166" t="str">
        <f>IFERROR(VLOOKUP(AA373,TD!$N$51:$O$66,2,0)," ")</f>
        <v>Servicio de atención a emergencias y desastres</v>
      </c>
      <c r="AC373" s="167" t="str">
        <f>CONCATENATE(AA373,"_",AB373)</f>
        <v>004_Servicio de atención a emergencias y desastres</v>
      </c>
      <c r="AD373" s="167" t="str">
        <f>CONCATENATE(Z373," ",AC373)</f>
        <v>04-Servicio de atención a incidentes y emergencias. 004_Servicio de atención a emergencias y desastres</v>
      </c>
      <c r="AE373" s="166" t="str">
        <f>CONCATENATE(U373,V373,W373,X373,AA373)</f>
        <v>O23011745032024025504004</v>
      </c>
      <c r="AF373" s="166" t="str">
        <f>IFERROR(VLOOKUP(AD373,TD!$J$66:$K$89,2,0)," ")</f>
        <v>PM/0131/0104/45030040255</v>
      </c>
      <c r="AG373" s="117" t="s">
        <v>385</v>
      </c>
      <c r="AH373" s="165" t="s">
        <v>193</v>
      </c>
      <c r="AI373" s="168" t="str">
        <f>CONCATENATE(PAA[[#This Row],[Id Interno]],"-",PAA[[#This Row],[tipo de Contrato (TH talento humano - B/S bienes y/o servicios)]],"-",S373,"-",T373,"-",PAA[[#This Row],[Objeto de la contratación]])</f>
        <v>20260307-TH-8173-2--Prestación de servicios profesionales para ejecutar las actividades misionales en la elaboración, implementación,  ajuste y diagramación de las piezas graficas requeridas para los planes, proyectos y procedimientos, para el desarrollo de los programas de la Subdirección Operativa-S.O.</v>
      </c>
    </row>
    <row r="374" spans="2:35" ht="70" x14ac:dyDescent="0.35">
      <c r="B374" s="23">
        <v>20260308</v>
      </c>
      <c r="C374" s="99" t="s">
        <v>475</v>
      </c>
      <c r="D374" s="99" t="s">
        <v>105</v>
      </c>
      <c r="E374" s="99" t="s">
        <v>363</v>
      </c>
      <c r="F374" s="163" t="s">
        <v>144</v>
      </c>
      <c r="G374" s="163" t="s">
        <v>373</v>
      </c>
      <c r="H374" s="169">
        <v>4</v>
      </c>
      <c r="I374" s="169">
        <v>15</v>
      </c>
      <c r="J374" s="117">
        <v>29250000</v>
      </c>
      <c r="K374" s="124" t="s">
        <v>398</v>
      </c>
      <c r="L374" s="163" t="s">
        <v>158</v>
      </c>
      <c r="M374" s="170" t="s">
        <v>421</v>
      </c>
      <c r="N374" s="99" t="s">
        <v>198</v>
      </c>
      <c r="O374" s="147" t="s">
        <v>890</v>
      </c>
      <c r="P374" s="163" t="s">
        <v>348</v>
      </c>
      <c r="Q374" s="126">
        <v>80111600</v>
      </c>
      <c r="R374" s="170" t="s">
        <v>211</v>
      </c>
      <c r="S374" s="165" t="str">
        <f>MID(PAA[[#This Row],[Meta Proyecto de Inversión]],1,4)</f>
        <v>8173</v>
      </c>
      <c r="T374" s="165" t="str">
        <f>MID(PAA[[#This Row],[Meta Proyecto de Inversión]],6,2)</f>
        <v>2-</v>
      </c>
      <c r="U374" s="166" t="str">
        <f>IFERROR(VLOOKUP(N374,TD!$B$50:$F$54,2,0)," ")</f>
        <v>O230117</v>
      </c>
      <c r="V374" s="166" t="str">
        <f>IFERROR(VLOOKUP(N374,TD!$B$50:$F$54,3,0)," ")</f>
        <v>4503</v>
      </c>
      <c r="W374" s="166">
        <f>IFERROR(VLOOKUP(N374,TD!$B$50:$F$54,4,0)," ")</f>
        <v>20240255</v>
      </c>
      <c r="X374" s="165" t="s">
        <v>164</v>
      </c>
      <c r="Y374" s="166" t="str">
        <f>IFERROR(VLOOKUP(X374,TD!$J$51:$K$64,2,0)," ")</f>
        <v>Servicio de atención a incidentes y emergencias.</v>
      </c>
      <c r="Z374" s="167" t="str">
        <f>CONCATENATE(X374,"-",Y374)</f>
        <v>04-Servicio de atención a incidentes y emergencias.</v>
      </c>
      <c r="AA374" s="165" t="s">
        <v>221</v>
      </c>
      <c r="AB374" s="166" t="str">
        <f>IFERROR(VLOOKUP(AA374,TD!$N$51:$O$66,2,0)," ")</f>
        <v>Servicio de atención a emergencias y desastres</v>
      </c>
      <c r="AC374" s="167" t="str">
        <f>CONCATENATE(AA374,"_",AB374)</f>
        <v>004_Servicio de atención a emergencias y desastres</v>
      </c>
      <c r="AD374" s="167" t="str">
        <f>CONCATENATE(Z374," ",AC374)</f>
        <v>04-Servicio de atención a incidentes y emergencias. 004_Servicio de atención a emergencias y desastres</v>
      </c>
      <c r="AE374" s="166" t="str">
        <f>CONCATENATE(U374,V374,W374,X374,AA374)</f>
        <v>O23011745032024025504004</v>
      </c>
      <c r="AF374" s="166" t="str">
        <f>IFERROR(VLOOKUP(AD374,TD!$J$66:$K$89,2,0)," ")</f>
        <v>PM/0131/0104/45030040255</v>
      </c>
      <c r="AG374" s="117" t="s">
        <v>385</v>
      </c>
      <c r="AH374" s="165" t="s">
        <v>194</v>
      </c>
      <c r="AI374" s="168" t="str">
        <f>CONCATENATE(PAA[[#This Row],[Id Interno]],"-",PAA[[#This Row],[tipo de Contrato (TH talento humano - B/S bienes y/o servicios)]],"-",S374,"-",T374,"-",PAA[[#This Row],[Objeto de la contratación]])</f>
        <v>20260308-TH-8173-2--ADICIÓN Y PRÓRROGA al contrato de prestación de servicios # 367-2025, cuyo objeto es:Prestación de servicios profesionales para apoyar a la Subdirección Operativa en el levantamiento de información y registro de novedades sobre herramientas tecnológicas, así como en la gestión y optimización de procesos tecnológicos, operativos y administrativos, en articulación con las estaciones, grupos especializados y demás áreas de la entidad S.O.</v>
      </c>
    </row>
    <row r="375" spans="2:35" ht="70" x14ac:dyDescent="0.35">
      <c r="B375" s="23">
        <v>20260309</v>
      </c>
      <c r="C375" s="99" t="s">
        <v>476</v>
      </c>
      <c r="D375" s="99" t="s">
        <v>105</v>
      </c>
      <c r="E375" s="99" t="s">
        <v>363</v>
      </c>
      <c r="F375" s="163" t="s">
        <v>144</v>
      </c>
      <c r="G375" s="163" t="s">
        <v>373</v>
      </c>
      <c r="H375" s="169">
        <v>4</v>
      </c>
      <c r="I375" s="169">
        <v>15</v>
      </c>
      <c r="J375" s="117">
        <v>31500000</v>
      </c>
      <c r="K375" s="124" t="s">
        <v>398</v>
      </c>
      <c r="L375" s="163" t="s">
        <v>158</v>
      </c>
      <c r="M375" s="170" t="s">
        <v>421</v>
      </c>
      <c r="N375" s="99" t="s">
        <v>198</v>
      </c>
      <c r="O375" s="147" t="s">
        <v>890</v>
      </c>
      <c r="P375" s="163" t="s">
        <v>348</v>
      </c>
      <c r="Q375" s="126">
        <v>80111600</v>
      </c>
      <c r="R375" s="170" t="s">
        <v>211</v>
      </c>
      <c r="S375" s="165" t="str">
        <f>MID(PAA[[#This Row],[Meta Proyecto de Inversión]],1,4)</f>
        <v>8173</v>
      </c>
      <c r="T375" s="165" t="str">
        <f>MID(PAA[[#This Row],[Meta Proyecto de Inversión]],6,2)</f>
        <v>2-</v>
      </c>
      <c r="U375" s="166" t="str">
        <f>IFERROR(VLOOKUP(N375,TD!$B$50:$F$54,2,0)," ")</f>
        <v>O230117</v>
      </c>
      <c r="V375" s="166" t="str">
        <f>IFERROR(VLOOKUP(N375,TD!$B$50:$F$54,3,0)," ")</f>
        <v>4503</v>
      </c>
      <c r="W375" s="166">
        <f>IFERROR(VLOOKUP(N375,TD!$B$50:$F$54,4,0)," ")</f>
        <v>20240255</v>
      </c>
      <c r="X375" s="165" t="s">
        <v>164</v>
      </c>
      <c r="Y375" s="166" t="str">
        <f>IFERROR(VLOOKUP(X375,TD!$J$51:$K$64,2,0)," ")</f>
        <v>Servicio de atención a incidentes y emergencias.</v>
      </c>
      <c r="Z375" s="167" t="str">
        <f>CONCATENATE(X375,"-",Y375)</f>
        <v>04-Servicio de atención a incidentes y emergencias.</v>
      </c>
      <c r="AA375" s="165" t="s">
        <v>221</v>
      </c>
      <c r="AB375" s="166" t="str">
        <f>IFERROR(VLOOKUP(AA375,TD!$N$51:$O$66,2,0)," ")</f>
        <v>Servicio de atención a emergencias y desastres</v>
      </c>
      <c r="AC375" s="167" t="str">
        <f>CONCATENATE(AA375,"_",AB375)</f>
        <v>004_Servicio de atención a emergencias y desastres</v>
      </c>
      <c r="AD375" s="167" t="str">
        <f>CONCATENATE(Z375," ",AC375)</f>
        <v>04-Servicio de atención a incidentes y emergencias. 004_Servicio de atención a emergencias y desastres</v>
      </c>
      <c r="AE375" s="166" t="str">
        <f>CONCATENATE(U375,V375,W375,X375,AA375)</f>
        <v>O23011745032024025504004</v>
      </c>
      <c r="AF375" s="166" t="str">
        <f>IFERROR(VLOOKUP(AD375,TD!$J$66:$K$89,2,0)," ")</f>
        <v>PM/0131/0104/45030040255</v>
      </c>
      <c r="AG375" s="117" t="s">
        <v>385</v>
      </c>
      <c r="AH375" s="165" t="s">
        <v>194</v>
      </c>
      <c r="AI375" s="168" t="str">
        <f>CONCATENATE(PAA[[#This Row],[Id Interno]],"-",PAA[[#This Row],[tipo de Contrato (TH talento humano - B/S bienes y/o servicios)]],"-",S375,"-",T375,"-",PAA[[#This Row],[Objeto de la contratación]])</f>
        <v>20260309-TH-8173-2--ADICIÓN Y PRÓRROGA al contrato de prestación de servicios # 373-2025, cuyo objeto es: Prestación de servicios profesionales para apoyar a la Subdirección Operativa en el manejo de bases de datos, insumos de respuesta, articulación y gestión de información, automatización de los procedimientos y monitoreo del correcto funcionamiento de las aplicaciones dispuestas para los procesos de la dependencia S.O.</v>
      </c>
    </row>
    <row r="376" spans="2:35" ht="84" x14ac:dyDescent="0.35">
      <c r="B376" s="23">
        <v>20260310</v>
      </c>
      <c r="C376" s="99" t="s">
        <v>833</v>
      </c>
      <c r="D376" s="99" t="s">
        <v>105</v>
      </c>
      <c r="E376" s="99" t="s">
        <v>363</v>
      </c>
      <c r="F376" s="163" t="s">
        <v>144</v>
      </c>
      <c r="G376" s="163" t="s">
        <v>373</v>
      </c>
      <c r="H376" s="169">
        <v>8</v>
      </c>
      <c r="I376" s="169">
        <v>0</v>
      </c>
      <c r="J376" s="117">
        <v>57600000</v>
      </c>
      <c r="K376" s="124" t="s">
        <v>398</v>
      </c>
      <c r="L376" s="163" t="s">
        <v>158</v>
      </c>
      <c r="M376" s="170" t="s">
        <v>421</v>
      </c>
      <c r="N376" s="99" t="s">
        <v>198</v>
      </c>
      <c r="O376" s="147" t="s">
        <v>890</v>
      </c>
      <c r="P376" s="163" t="s">
        <v>348</v>
      </c>
      <c r="Q376" s="126">
        <v>80111600</v>
      </c>
      <c r="R376" s="170" t="s">
        <v>211</v>
      </c>
      <c r="S376" s="165" t="str">
        <f>MID(PAA[[#This Row],[Meta Proyecto de Inversión]],1,4)</f>
        <v>8173</v>
      </c>
      <c r="T376" s="165" t="str">
        <f>MID(PAA[[#This Row],[Meta Proyecto de Inversión]],6,2)</f>
        <v>2-</v>
      </c>
      <c r="U376" s="166" t="str">
        <f>IFERROR(VLOOKUP(N376,TD!$B$50:$F$54,2,0)," ")</f>
        <v>O230117</v>
      </c>
      <c r="V376" s="166" t="str">
        <f>IFERROR(VLOOKUP(N376,TD!$B$50:$F$54,3,0)," ")</f>
        <v>4503</v>
      </c>
      <c r="W376" s="166">
        <f>IFERROR(VLOOKUP(N376,TD!$B$50:$F$54,4,0)," ")</f>
        <v>20240255</v>
      </c>
      <c r="X376" s="165" t="s">
        <v>164</v>
      </c>
      <c r="Y376" s="166" t="str">
        <f>IFERROR(VLOOKUP(X376,TD!$J$51:$K$64,2,0)," ")</f>
        <v>Servicio de atención a incidentes y emergencias.</v>
      </c>
      <c r="Z376" s="167" t="str">
        <f>CONCATENATE(X376,"-",Y376)</f>
        <v>04-Servicio de atención a incidentes y emergencias.</v>
      </c>
      <c r="AA376" s="165" t="s">
        <v>221</v>
      </c>
      <c r="AB376" s="166" t="str">
        <f>IFERROR(VLOOKUP(AA376,TD!$N$51:$O$66,2,0)," ")</f>
        <v>Servicio de atención a emergencias y desastres</v>
      </c>
      <c r="AC376" s="167" t="str">
        <f>CONCATENATE(AA376,"_",AB376)</f>
        <v>004_Servicio de atención a emergencias y desastres</v>
      </c>
      <c r="AD376" s="167" t="str">
        <f>CONCATENATE(Z376," ",AC376)</f>
        <v>04-Servicio de atención a incidentes y emergencias. 004_Servicio de atención a emergencias y desastres</v>
      </c>
      <c r="AE376" s="166" t="str">
        <f>CONCATENATE(U376,V376,W376,X376,AA376)</f>
        <v>O23011745032024025504004</v>
      </c>
      <c r="AF376" s="166" t="str">
        <f>IFERROR(VLOOKUP(AD376,TD!$J$66:$K$89,2,0)," ")</f>
        <v>PM/0131/0104/45030040255</v>
      </c>
      <c r="AG376" s="117" t="s">
        <v>385</v>
      </c>
      <c r="AH376" s="165" t="s">
        <v>193</v>
      </c>
      <c r="AI376" s="168" t="str">
        <f>CONCATENATE(PAA[[#This Row],[Id Interno]],"-",PAA[[#This Row],[tipo de Contrato (TH talento humano - B/S bienes y/o servicios)]],"-",S376,"-",T376,"-",PAA[[#This Row],[Objeto de la contratación]])</f>
        <v>20260310-TH-8173-2--Prestación de servicios profesionales para la elaboración de informes o documentos técnicos, infografías, reportes y consolidación de indicadores relacionados con los procesos, y procedimientos, para el desarrollo de los programas de la Subdirección Operativa-S.O.</v>
      </c>
    </row>
    <row r="377" spans="2:35" ht="70" x14ac:dyDescent="0.35">
      <c r="B377" s="23">
        <v>20260311</v>
      </c>
      <c r="C377" s="99" t="s">
        <v>477</v>
      </c>
      <c r="D377" s="99" t="s">
        <v>105</v>
      </c>
      <c r="E377" s="99" t="s">
        <v>363</v>
      </c>
      <c r="F377" s="163" t="s">
        <v>144</v>
      </c>
      <c r="G377" s="163" t="s">
        <v>373</v>
      </c>
      <c r="H377" s="169">
        <v>4</v>
      </c>
      <c r="I377" s="169">
        <v>15</v>
      </c>
      <c r="J377" s="117">
        <v>31500000</v>
      </c>
      <c r="K377" s="124" t="s">
        <v>398</v>
      </c>
      <c r="L377" s="163" t="s">
        <v>158</v>
      </c>
      <c r="M377" s="170" t="s">
        <v>421</v>
      </c>
      <c r="N377" s="99" t="s">
        <v>198</v>
      </c>
      <c r="O377" s="147" t="s">
        <v>890</v>
      </c>
      <c r="P377" s="163" t="s">
        <v>348</v>
      </c>
      <c r="Q377" s="126">
        <v>80111600</v>
      </c>
      <c r="R377" s="170" t="s">
        <v>211</v>
      </c>
      <c r="S377" s="165" t="str">
        <f>MID(PAA[[#This Row],[Meta Proyecto de Inversión]],1,4)</f>
        <v>8173</v>
      </c>
      <c r="T377" s="165" t="str">
        <f>MID(PAA[[#This Row],[Meta Proyecto de Inversión]],6,2)</f>
        <v>2-</v>
      </c>
      <c r="U377" s="166" t="str">
        <f>IFERROR(VLOOKUP(N377,TD!$B$50:$F$54,2,0)," ")</f>
        <v>O230117</v>
      </c>
      <c r="V377" s="166" t="str">
        <f>IFERROR(VLOOKUP(N377,TD!$B$50:$F$54,3,0)," ")</f>
        <v>4503</v>
      </c>
      <c r="W377" s="166">
        <f>IFERROR(VLOOKUP(N377,TD!$B$50:$F$54,4,0)," ")</f>
        <v>20240255</v>
      </c>
      <c r="X377" s="165" t="s">
        <v>164</v>
      </c>
      <c r="Y377" s="166" t="str">
        <f>IFERROR(VLOOKUP(X377,TD!$J$51:$K$64,2,0)," ")</f>
        <v>Servicio de atención a incidentes y emergencias.</v>
      </c>
      <c r="Z377" s="167" t="str">
        <f>CONCATENATE(X377,"-",Y377)</f>
        <v>04-Servicio de atención a incidentes y emergencias.</v>
      </c>
      <c r="AA377" s="165" t="s">
        <v>221</v>
      </c>
      <c r="AB377" s="166" t="str">
        <f>IFERROR(VLOOKUP(AA377,TD!$N$51:$O$66,2,0)," ")</f>
        <v>Servicio de atención a emergencias y desastres</v>
      </c>
      <c r="AC377" s="167" t="str">
        <f>CONCATENATE(AA377,"_",AB377)</f>
        <v>004_Servicio de atención a emergencias y desastres</v>
      </c>
      <c r="AD377" s="167" t="str">
        <f>CONCATENATE(Z377," ",AC377)</f>
        <v>04-Servicio de atención a incidentes y emergencias. 004_Servicio de atención a emergencias y desastres</v>
      </c>
      <c r="AE377" s="166" t="str">
        <f>CONCATENATE(U377,V377,W377,X377,AA377)</f>
        <v>O23011745032024025504004</v>
      </c>
      <c r="AF377" s="166" t="str">
        <f>IFERROR(VLOOKUP(AD377,TD!$J$66:$K$89,2,0)," ")</f>
        <v>PM/0131/0104/45030040255</v>
      </c>
      <c r="AG377" s="117" t="s">
        <v>385</v>
      </c>
      <c r="AH377" s="165" t="s">
        <v>194</v>
      </c>
      <c r="AI377" s="168" t="str">
        <f>CONCATENATE(PAA[[#This Row],[Id Interno]],"-",PAA[[#This Row],[tipo de Contrato (TH talento humano - B/S bienes y/o servicios)]],"-",S377,"-",T377,"-",PAA[[#This Row],[Objeto de la contratación]])</f>
        <v>20260311-TH-8173-2--ADICIÓN Y PRÓRROGA al contrato de prestación de servicios # 412-2025, cuyo objeto es:Prestar los servicios profesionales para apoyar a la Subdirección Operativa en el fortalecimiento de los procesos de formación y capacitación al personal operativo y administrativo, en articulación con la academia y demás áreas de la entidad S.O.</v>
      </c>
    </row>
    <row r="378" spans="2:35" ht="70" x14ac:dyDescent="0.35">
      <c r="B378" s="23">
        <v>20260312</v>
      </c>
      <c r="C378" s="99" t="s">
        <v>478</v>
      </c>
      <c r="D378" s="99" t="s">
        <v>105</v>
      </c>
      <c r="E378" s="99" t="s">
        <v>363</v>
      </c>
      <c r="F378" s="163" t="s">
        <v>144</v>
      </c>
      <c r="G378" s="163" t="s">
        <v>373</v>
      </c>
      <c r="H378" s="169">
        <v>5</v>
      </c>
      <c r="I378" s="169">
        <v>0</v>
      </c>
      <c r="J378" s="117">
        <v>40000000</v>
      </c>
      <c r="K378" s="124" t="s">
        <v>398</v>
      </c>
      <c r="L378" s="163" t="s">
        <v>158</v>
      </c>
      <c r="M378" s="170" t="s">
        <v>421</v>
      </c>
      <c r="N378" s="99" t="s">
        <v>198</v>
      </c>
      <c r="O378" s="147" t="s">
        <v>890</v>
      </c>
      <c r="P378" s="163" t="s">
        <v>348</v>
      </c>
      <c r="Q378" s="126">
        <v>80111600</v>
      </c>
      <c r="R378" s="170" t="s">
        <v>211</v>
      </c>
      <c r="S378" s="165" t="str">
        <f>MID(PAA[[#This Row],[Meta Proyecto de Inversión]],1,4)</f>
        <v>8173</v>
      </c>
      <c r="T378" s="165" t="str">
        <f>MID(PAA[[#This Row],[Meta Proyecto de Inversión]],6,2)</f>
        <v>2-</v>
      </c>
      <c r="U378" s="166" t="str">
        <f>IFERROR(VLOOKUP(N378,TD!$B$50:$F$54,2,0)," ")</f>
        <v>O230117</v>
      </c>
      <c r="V378" s="166" t="str">
        <f>IFERROR(VLOOKUP(N378,TD!$B$50:$F$54,3,0)," ")</f>
        <v>4503</v>
      </c>
      <c r="W378" s="166">
        <f>IFERROR(VLOOKUP(N378,TD!$B$50:$F$54,4,0)," ")</f>
        <v>20240255</v>
      </c>
      <c r="X378" s="165" t="s">
        <v>164</v>
      </c>
      <c r="Y378" s="166" t="str">
        <f>IFERROR(VLOOKUP(X378,TD!$J$51:$K$64,2,0)," ")</f>
        <v>Servicio de atención a incidentes y emergencias.</v>
      </c>
      <c r="Z378" s="167" t="str">
        <f>CONCATENATE(X378,"-",Y378)</f>
        <v>04-Servicio de atención a incidentes y emergencias.</v>
      </c>
      <c r="AA378" s="165" t="s">
        <v>221</v>
      </c>
      <c r="AB378" s="166" t="str">
        <f>IFERROR(VLOOKUP(AA378,TD!$N$51:$O$66,2,0)," ")</f>
        <v>Servicio de atención a emergencias y desastres</v>
      </c>
      <c r="AC378" s="167" t="str">
        <f>CONCATENATE(AA378,"_",AB378)</f>
        <v>004_Servicio de atención a emergencias y desastres</v>
      </c>
      <c r="AD378" s="167" t="str">
        <f>CONCATENATE(Z378," ",AC378)</f>
        <v>04-Servicio de atención a incidentes y emergencias. 004_Servicio de atención a emergencias y desastres</v>
      </c>
      <c r="AE378" s="166" t="str">
        <f>CONCATENATE(U378,V378,W378,X378,AA378)</f>
        <v>O23011745032024025504004</v>
      </c>
      <c r="AF378" s="166" t="str">
        <f>IFERROR(VLOOKUP(AD378,TD!$J$66:$K$89,2,0)," ")</f>
        <v>PM/0131/0104/45030040255</v>
      </c>
      <c r="AG378" s="117" t="s">
        <v>385</v>
      </c>
      <c r="AH378" s="165" t="s">
        <v>194</v>
      </c>
      <c r="AI378" s="168" t="str">
        <f>CONCATENATE(PAA[[#This Row],[Id Interno]],"-",PAA[[#This Row],[tipo de Contrato (TH talento humano - B/S bienes y/o servicios)]],"-",S378,"-",T378,"-",PAA[[#This Row],[Objeto de la contratación]])</f>
        <v>20260312-TH-8173-2--ADICIÓN Y PRÓRROGA al contrato de prestación de servicios # 138-2025, cuyo objeto es:prestación de servicios profesionales para realizar la consolidación, seguimiento, control y reporte de los planes, proyectos y programas de inversión e indicadores a cargo de la subdirección operativa s.o.</v>
      </c>
    </row>
    <row r="379" spans="2:35" ht="70" x14ac:dyDescent="0.35">
      <c r="B379" s="23">
        <v>20260313</v>
      </c>
      <c r="C379" s="99" t="s">
        <v>834</v>
      </c>
      <c r="D379" s="99" t="s">
        <v>105</v>
      </c>
      <c r="E379" s="99" t="s">
        <v>363</v>
      </c>
      <c r="F379" s="163" t="s">
        <v>144</v>
      </c>
      <c r="G379" s="163" t="s">
        <v>373</v>
      </c>
      <c r="H379" s="169">
        <v>9</v>
      </c>
      <c r="I379" s="169">
        <v>0</v>
      </c>
      <c r="J379" s="117">
        <v>67500000</v>
      </c>
      <c r="K379" s="124" t="s">
        <v>398</v>
      </c>
      <c r="L379" s="163" t="s">
        <v>158</v>
      </c>
      <c r="M379" s="170" t="s">
        <v>421</v>
      </c>
      <c r="N379" s="99" t="s">
        <v>198</v>
      </c>
      <c r="O379" s="147" t="s">
        <v>890</v>
      </c>
      <c r="P379" s="163" t="s">
        <v>348</v>
      </c>
      <c r="Q379" s="126">
        <v>80111600</v>
      </c>
      <c r="R379" s="170" t="s">
        <v>211</v>
      </c>
      <c r="S379" s="165" t="str">
        <f>MID(PAA[[#This Row],[Meta Proyecto de Inversión]],1,4)</f>
        <v>8173</v>
      </c>
      <c r="T379" s="165" t="str">
        <f>MID(PAA[[#This Row],[Meta Proyecto de Inversión]],6,2)</f>
        <v>2-</v>
      </c>
      <c r="U379" s="166" t="str">
        <f>IFERROR(VLOOKUP(N379,TD!$B$50:$F$54,2,0)," ")</f>
        <v>O230117</v>
      </c>
      <c r="V379" s="166" t="str">
        <f>IFERROR(VLOOKUP(N379,TD!$B$50:$F$54,3,0)," ")</f>
        <v>4503</v>
      </c>
      <c r="W379" s="166">
        <f>IFERROR(VLOOKUP(N379,TD!$B$50:$F$54,4,0)," ")</f>
        <v>20240255</v>
      </c>
      <c r="X379" s="165" t="s">
        <v>164</v>
      </c>
      <c r="Y379" s="166" t="str">
        <f>IFERROR(VLOOKUP(X379,TD!$J$51:$K$64,2,0)," ")</f>
        <v>Servicio de atención a incidentes y emergencias.</v>
      </c>
      <c r="Z379" s="167" t="str">
        <f>CONCATENATE(X379,"-",Y379)</f>
        <v>04-Servicio de atención a incidentes y emergencias.</v>
      </c>
      <c r="AA379" s="165" t="s">
        <v>221</v>
      </c>
      <c r="AB379" s="166" t="str">
        <f>IFERROR(VLOOKUP(AA379,TD!$N$51:$O$66,2,0)," ")</f>
        <v>Servicio de atención a emergencias y desastres</v>
      </c>
      <c r="AC379" s="167" t="str">
        <f>CONCATENATE(AA379,"_",AB379)</f>
        <v>004_Servicio de atención a emergencias y desastres</v>
      </c>
      <c r="AD379" s="167" t="str">
        <f>CONCATENATE(Z379," ",AC379)</f>
        <v>04-Servicio de atención a incidentes y emergencias. 004_Servicio de atención a emergencias y desastres</v>
      </c>
      <c r="AE379" s="166" t="str">
        <f>CONCATENATE(U379,V379,W379,X379,AA379)</f>
        <v>O23011745032024025504004</v>
      </c>
      <c r="AF379" s="166" t="str">
        <f>IFERROR(VLOOKUP(AD379,TD!$J$66:$K$89,2,0)," ")</f>
        <v>PM/0131/0104/45030040255</v>
      </c>
      <c r="AG379" s="117" t="s">
        <v>385</v>
      </c>
      <c r="AH379" s="165" t="s">
        <v>193</v>
      </c>
      <c r="AI379" s="168" t="str">
        <f>CONCATENATE(PAA[[#This Row],[Id Interno]],"-",PAA[[#This Row],[tipo de Contrato (TH talento humano - B/S bienes y/o servicios)]],"-",S379,"-",T379,"-",PAA[[#This Row],[Objeto de la contratación]])</f>
        <v>20260313-TH-8173-2--Prestación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v>
      </c>
    </row>
    <row r="380" spans="2:35" ht="56" x14ac:dyDescent="0.35">
      <c r="B380" s="23">
        <v>20260314</v>
      </c>
      <c r="C380" s="99" t="s">
        <v>479</v>
      </c>
      <c r="D380" s="99" t="s">
        <v>105</v>
      </c>
      <c r="E380" s="99" t="s">
        <v>363</v>
      </c>
      <c r="F380" s="163" t="s">
        <v>144</v>
      </c>
      <c r="G380" s="163" t="s">
        <v>373</v>
      </c>
      <c r="H380" s="169">
        <v>5</v>
      </c>
      <c r="I380" s="169">
        <v>0</v>
      </c>
      <c r="J380" s="117">
        <v>47500000</v>
      </c>
      <c r="K380" s="124" t="s">
        <v>398</v>
      </c>
      <c r="L380" s="163" t="s">
        <v>158</v>
      </c>
      <c r="M380" s="170" t="s">
        <v>421</v>
      </c>
      <c r="N380" s="99" t="s">
        <v>198</v>
      </c>
      <c r="O380" s="147" t="s">
        <v>890</v>
      </c>
      <c r="P380" s="163" t="s">
        <v>348</v>
      </c>
      <c r="Q380" s="126">
        <v>80111600</v>
      </c>
      <c r="R380" s="170" t="s">
        <v>211</v>
      </c>
      <c r="S380" s="165" t="str">
        <f>MID(PAA[[#This Row],[Meta Proyecto de Inversión]],1,4)</f>
        <v>8173</v>
      </c>
      <c r="T380" s="165" t="str">
        <f>MID(PAA[[#This Row],[Meta Proyecto de Inversión]],6,2)</f>
        <v>2-</v>
      </c>
      <c r="U380" s="166" t="str">
        <f>IFERROR(VLOOKUP(N380,TD!$B$50:$F$54,2,0)," ")</f>
        <v>O230117</v>
      </c>
      <c r="V380" s="166" t="str">
        <f>IFERROR(VLOOKUP(N380,TD!$B$50:$F$54,3,0)," ")</f>
        <v>4503</v>
      </c>
      <c r="W380" s="166">
        <f>IFERROR(VLOOKUP(N380,TD!$B$50:$F$54,4,0)," ")</f>
        <v>20240255</v>
      </c>
      <c r="X380" s="165" t="s">
        <v>164</v>
      </c>
      <c r="Y380" s="166" t="str">
        <f>IFERROR(VLOOKUP(X380,TD!$J$51:$K$64,2,0)," ")</f>
        <v>Servicio de atención a incidentes y emergencias.</v>
      </c>
      <c r="Z380" s="167" t="str">
        <f>CONCATENATE(X380,"-",Y380)</f>
        <v>04-Servicio de atención a incidentes y emergencias.</v>
      </c>
      <c r="AA380" s="165" t="s">
        <v>221</v>
      </c>
      <c r="AB380" s="166" t="str">
        <f>IFERROR(VLOOKUP(AA380,TD!$N$51:$O$66,2,0)," ")</f>
        <v>Servicio de atención a emergencias y desastres</v>
      </c>
      <c r="AC380" s="167" t="str">
        <f>CONCATENATE(AA380,"_",AB380)</f>
        <v>004_Servicio de atención a emergencias y desastres</v>
      </c>
      <c r="AD380" s="167" t="str">
        <f>CONCATENATE(Z380," ",AC380)</f>
        <v>04-Servicio de atención a incidentes y emergencias. 004_Servicio de atención a emergencias y desastres</v>
      </c>
      <c r="AE380" s="166" t="str">
        <f>CONCATENATE(U380,V380,W380,X380,AA380)</f>
        <v>O23011745032024025504004</v>
      </c>
      <c r="AF380" s="166" t="str">
        <f>IFERROR(VLOOKUP(AD380,TD!$J$66:$K$89,2,0)," ")</f>
        <v>PM/0131/0104/45030040255</v>
      </c>
      <c r="AG380" s="117" t="s">
        <v>385</v>
      </c>
      <c r="AH380" s="165" t="s">
        <v>194</v>
      </c>
      <c r="AI380" s="168" t="str">
        <f>CONCATENATE(PAA[[#This Row],[Id Interno]],"-",PAA[[#This Row],[tipo de Contrato (TH talento humano - B/S bienes y/o servicios)]],"-",S380,"-",T380,"-",PAA[[#This Row],[Objeto de la contratación]])</f>
        <v>20260314-TH-8173-2--ADICIÓN Y PRÓRROGA al contrato de prestación de servicios # 289-2025, cuyo objeto es:prestación de servicios profesionales para la estructuación de fichas técnicas e identificación de necesidades técnicas requeridas por la entidad con base en la atención de emergencias y requerimientos internos y externos - s.o</v>
      </c>
    </row>
    <row r="381" spans="2:35" ht="70" x14ac:dyDescent="0.35">
      <c r="B381" s="23">
        <v>20260315</v>
      </c>
      <c r="C381" s="99" t="s">
        <v>480</v>
      </c>
      <c r="D381" s="99" t="s">
        <v>105</v>
      </c>
      <c r="E381" s="99" t="s">
        <v>363</v>
      </c>
      <c r="F381" s="163" t="s">
        <v>144</v>
      </c>
      <c r="G381" s="163" t="s">
        <v>373</v>
      </c>
      <c r="H381" s="169">
        <v>5</v>
      </c>
      <c r="I381" s="169">
        <v>0</v>
      </c>
      <c r="J381" s="117">
        <v>35000000</v>
      </c>
      <c r="K381" s="124" t="s">
        <v>398</v>
      </c>
      <c r="L381" s="163" t="s">
        <v>158</v>
      </c>
      <c r="M381" s="170" t="s">
        <v>421</v>
      </c>
      <c r="N381" s="99" t="s">
        <v>198</v>
      </c>
      <c r="O381" s="147" t="s">
        <v>890</v>
      </c>
      <c r="P381" s="163" t="s">
        <v>348</v>
      </c>
      <c r="Q381" s="126">
        <v>80111600</v>
      </c>
      <c r="R381" s="170" t="s">
        <v>211</v>
      </c>
      <c r="S381" s="165" t="str">
        <f>MID(PAA[[#This Row],[Meta Proyecto de Inversión]],1,4)</f>
        <v>8173</v>
      </c>
      <c r="T381" s="165" t="str">
        <f>MID(PAA[[#This Row],[Meta Proyecto de Inversión]],6,2)</f>
        <v>2-</v>
      </c>
      <c r="U381" s="166" t="str">
        <f>IFERROR(VLOOKUP(N381,TD!$B$50:$F$54,2,0)," ")</f>
        <v>O230117</v>
      </c>
      <c r="V381" s="166" t="str">
        <f>IFERROR(VLOOKUP(N381,TD!$B$50:$F$54,3,0)," ")</f>
        <v>4503</v>
      </c>
      <c r="W381" s="166">
        <f>IFERROR(VLOOKUP(N381,TD!$B$50:$F$54,4,0)," ")</f>
        <v>20240255</v>
      </c>
      <c r="X381" s="165" t="s">
        <v>164</v>
      </c>
      <c r="Y381" s="166" t="str">
        <f>IFERROR(VLOOKUP(X381,TD!$J$51:$K$64,2,0)," ")</f>
        <v>Servicio de atención a incidentes y emergencias.</v>
      </c>
      <c r="Z381" s="167" t="str">
        <f>CONCATENATE(X381,"-",Y381)</f>
        <v>04-Servicio de atención a incidentes y emergencias.</v>
      </c>
      <c r="AA381" s="165" t="s">
        <v>221</v>
      </c>
      <c r="AB381" s="166" t="str">
        <f>IFERROR(VLOOKUP(AA381,TD!$N$51:$O$66,2,0)," ")</f>
        <v>Servicio de atención a emergencias y desastres</v>
      </c>
      <c r="AC381" s="167" t="str">
        <f>CONCATENATE(AA381,"_",AB381)</f>
        <v>004_Servicio de atención a emergencias y desastres</v>
      </c>
      <c r="AD381" s="167" t="str">
        <f>CONCATENATE(Z381," ",AC381)</f>
        <v>04-Servicio de atención a incidentes y emergencias. 004_Servicio de atención a emergencias y desastres</v>
      </c>
      <c r="AE381" s="166" t="str">
        <f>CONCATENATE(U381,V381,W381,X381,AA381)</f>
        <v>O23011745032024025504004</v>
      </c>
      <c r="AF381" s="166" t="str">
        <f>IFERROR(VLOOKUP(AD381,TD!$J$66:$K$89,2,0)," ")</f>
        <v>PM/0131/0104/45030040255</v>
      </c>
      <c r="AG381" s="117" t="s">
        <v>385</v>
      </c>
      <c r="AH381" s="165" t="s">
        <v>194</v>
      </c>
      <c r="AI381" s="168" t="str">
        <f>CONCATENATE(PAA[[#This Row],[Id Interno]],"-",PAA[[#This Row],[tipo de Contrato (TH talento humano - B/S bienes y/o servicios)]],"-",S381,"-",T381,"-",PAA[[#This Row],[Objeto de la contratación]])</f>
        <v>20260315-TH-8173-2--ADICIÓN Y PRÓRROGA al contrato de prestación de servicios # 313-2025, cuyo objeto es: Prestación de servicios profesionales para apoyar los procesos contractuales de la Subdirección Operativa en todas sus etapas y apoyo técnico en los proyectos y procesos de la dependencia S.O.</v>
      </c>
    </row>
    <row r="382" spans="2:35" ht="70" x14ac:dyDescent="0.35">
      <c r="B382" s="99">
        <v>20260316</v>
      </c>
      <c r="C382" s="99" t="s">
        <v>835</v>
      </c>
      <c r="D382" s="99" t="s">
        <v>105</v>
      </c>
      <c r="E382" s="99" t="s">
        <v>363</v>
      </c>
      <c r="F382" s="163" t="s">
        <v>144</v>
      </c>
      <c r="G382" s="163" t="s">
        <v>373</v>
      </c>
      <c r="H382" s="169">
        <v>9</v>
      </c>
      <c r="I382" s="169">
        <v>0</v>
      </c>
      <c r="J382" s="117">
        <v>77795832</v>
      </c>
      <c r="K382" s="124" t="s">
        <v>398</v>
      </c>
      <c r="L382" s="163" t="s">
        <v>158</v>
      </c>
      <c r="M382" s="170" t="s">
        <v>421</v>
      </c>
      <c r="N382" s="99" t="s">
        <v>198</v>
      </c>
      <c r="O382" s="147" t="s">
        <v>890</v>
      </c>
      <c r="P382" s="163" t="s">
        <v>348</v>
      </c>
      <c r="Q382" s="126">
        <v>80111600</v>
      </c>
      <c r="R382" s="170" t="s">
        <v>211</v>
      </c>
      <c r="S382" s="165" t="str">
        <f>MID(PAA[[#This Row],[Meta Proyecto de Inversión]],1,4)</f>
        <v>8173</v>
      </c>
      <c r="T382" s="165" t="str">
        <f>MID(PAA[[#This Row],[Meta Proyecto de Inversión]],6,2)</f>
        <v>2-</v>
      </c>
      <c r="U382" s="166" t="str">
        <f>IFERROR(VLOOKUP(N382,TD!$B$50:$F$54,2,0)," ")</f>
        <v>O230117</v>
      </c>
      <c r="V382" s="166" t="str">
        <f>IFERROR(VLOOKUP(N382,TD!$B$50:$F$54,3,0)," ")</f>
        <v>4503</v>
      </c>
      <c r="W382" s="166">
        <f>IFERROR(VLOOKUP(N382,TD!$B$50:$F$54,4,0)," ")</f>
        <v>20240255</v>
      </c>
      <c r="X382" s="165" t="s">
        <v>164</v>
      </c>
      <c r="Y382" s="166" t="str">
        <f>IFERROR(VLOOKUP(X382,TD!$J$51:$K$64,2,0)," ")</f>
        <v>Servicio de atención a incidentes y emergencias.</v>
      </c>
      <c r="Z382" s="167" t="str">
        <f>CONCATENATE(X382,"-",Y382)</f>
        <v>04-Servicio de atención a incidentes y emergencias.</v>
      </c>
      <c r="AA382" s="165" t="s">
        <v>221</v>
      </c>
      <c r="AB382" s="166" t="str">
        <f>IFERROR(VLOOKUP(AA382,TD!$N$51:$O$66,2,0)," ")</f>
        <v>Servicio de atención a emergencias y desastres</v>
      </c>
      <c r="AC382" s="167" t="str">
        <f>CONCATENATE(AA382,"_",AB382)</f>
        <v>004_Servicio de atención a emergencias y desastres</v>
      </c>
      <c r="AD382" s="167" t="str">
        <f>CONCATENATE(Z382," ",AC382)</f>
        <v>04-Servicio de atención a incidentes y emergencias. 004_Servicio de atención a emergencias y desastres</v>
      </c>
      <c r="AE382" s="166" t="str">
        <f>CONCATENATE(U382,V382,W382,X382,AA382)</f>
        <v>O23011745032024025504004</v>
      </c>
      <c r="AF382" s="166" t="str">
        <f>IFERROR(VLOOKUP(AD382,TD!$J$66:$K$89,2,0)," ")</f>
        <v>PM/0131/0104/45030040255</v>
      </c>
      <c r="AG382" s="117" t="s">
        <v>385</v>
      </c>
      <c r="AH382" s="165" t="s">
        <v>193</v>
      </c>
      <c r="AI382" s="168" t="str">
        <f>CONCATENATE(PAA[[#This Row],[Id Interno]],"-",PAA[[#This Row],[tipo de Contrato (TH talento humano - B/S bienes y/o servicios)]],"-",S382,"-",T382,"-",PAA[[#This Row],[Objeto de la contratación]])</f>
        <v>20260316-TH-8173-2--Prestación de servicios profesionales de carácter financiero para estructurar, definir y verificar los aspectos técnicos y financieros de los procesos de contratación de bienes y servicios  en las etapas precontractual, contractual y postcontractual para el desarrollo de los programas de la Subdirección Operativa-S.O.</v>
      </c>
    </row>
    <row r="383" spans="2:35" ht="70" x14ac:dyDescent="0.35">
      <c r="B383" s="23">
        <v>20260317</v>
      </c>
      <c r="C383" s="99" t="s">
        <v>481</v>
      </c>
      <c r="D383" s="99" t="s">
        <v>119</v>
      </c>
      <c r="E383" s="99" t="s">
        <v>402</v>
      </c>
      <c r="F383" s="163" t="s">
        <v>128</v>
      </c>
      <c r="G383" s="163" t="s">
        <v>373</v>
      </c>
      <c r="H383" s="169">
        <v>12</v>
      </c>
      <c r="I383" s="169">
        <v>0</v>
      </c>
      <c r="J383" s="117">
        <v>6914369000</v>
      </c>
      <c r="K383" s="124" t="s">
        <v>398</v>
      </c>
      <c r="L383" s="163" t="s">
        <v>158</v>
      </c>
      <c r="M383" s="170" t="s">
        <v>421</v>
      </c>
      <c r="N383" s="99" t="s">
        <v>198</v>
      </c>
      <c r="O383" s="147" t="s">
        <v>890</v>
      </c>
      <c r="P383" s="163" t="s">
        <v>551</v>
      </c>
      <c r="Q383" s="126">
        <v>80111600</v>
      </c>
      <c r="R383" s="170" t="s">
        <v>212</v>
      </c>
      <c r="S383" s="165" t="str">
        <f>MID(PAA[[#This Row],[Meta Proyecto de Inversión]],1,4)</f>
        <v>8173</v>
      </c>
      <c r="T383" s="165" t="str">
        <f>MID(PAA[[#This Row],[Meta Proyecto de Inversión]],6,2)</f>
        <v>3-</v>
      </c>
      <c r="U383" s="166" t="str">
        <f>IFERROR(VLOOKUP(N383,TD!$B$50:$F$54,2,0)," ")</f>
        <v>O230117</v>
      </c>
      <c r="V383" s="166" t="str">
        <f>IFERROR(VLOOKUP(N383,TD!$B$50:$F$54,3,0)," ")</f>
        <v>4503</v>
      </c>
      <c r="W383" s="166">
        <f>IFERROR(VLOOKUP(N383,TD!$B$50:$F$54,4,0)," ")</f>
        <v>20240255</v>
      </c>
      <c r="X383" s="165" t="s">
        <v>164</v>
      </c>
      <c r="Y383" s="166" t="str">
        <f>IFERROR(VLOOKUP(X383,TD!$J$51:$K$64,2,0)," ")</f>
        <v>Servicio de atención a incidentes y emergencias.</v>
      </c>
      <c r="Z383" s="167" t="str">
        <f>CONCATENATE(X383,"-",Y383)</f>
        <v>04-Servicio de atención a incidentes y emergencias.</v>
      </c>
      <c r="AA383" s="165" t="s">
        <v>221</v>
      </c>
      <c r="AB383" s="166" t="str">
        <f>IFERROR(VLOOKUP(AA383,TD!$N$51:$O$66,2,0)," ")</f>
        <v>Servicio de atención a emergencias y desastres</v>
      </c>
      <c r="AC383" s="167" t="str">
        <f>CONCATENATE(AA383,"_",AB383)</f>
        <v>004_Servicio de atención a emergencias y desastres</v>
      </c>
      <c r="AD383" s="167" t="str">
        <f>CONCATENATE(Z383," ",AC383)</f>
        <v>04-Servicio de atención a incidentes y emergencias. 004_Servicio de atención a emergencias y desastres</v>
      </c>
      <c r="AE383" s="166" t="str">
        <f>CONCATENATE(U383,V383,W383,X383,AA383)</f>
        <v>O23011745032024025504004</v>
      </c>
      <c r="AF383" s="166" t="str">
        <f>IFERROR(VLOOKUP(AD383,TD!$J$66:$K$89,2,0)," ")</f>
        <v>PM/0131/0104/45030040255</v>
      </c>
      <c r="AG383" s="117" t="s">
        <v>80</v>
      </c>
      <c r="AH383" s="165" t="s">
        <v>194</v>
      </c>
      <c r="AI383" s="168" t="str">
        <f>CONCATENATE(PAA[[#This Row],[Id Interno]],"-",PAA[[#This Row],[tipo de Contrato (TH talento humano - B/S bienes y/o servicios)]],"-",S383,"-",T383,"-",PAA[[#This Row],[Objeto de la contratación]])</f>
        <v>20260317-BS-8173-3--Pago pasivo exigible Subdirección Operativa</v>
      </c>
    </row>
    <row r="384" spans="2:35" ht="98" x14ac:dyDescent="0.35">
      <c r="B384" s="23">
        <v>20260318</v>
      </c>
      <c r="C384" s="99" t="s">
        <v>942</v>
      </c>
      <c r="D384" s="99" t="s">
        <v>105</v>
      </c>
      <c r="E384" s="99" t="s">
        <v>363</v>
      </c>
      <c r="F384" s="163" t="s">
        <v>144</v>
      </c>
      <c r="G384" s="163" t="s">
        <v>379</v>
      </c>
      <c r="H384" s="169">
        <v>12</v>
      </c>
      <c r="I384" s="169">
        <v>0</v>
      </c>
      <c r="J384" s="117">
        <v>0</v>
      </c>
      <c r="K384" s="124" t="s">
        <v>398</v>
      </c>
      <c r="L384" s="163" t="s">
        <v>158</v>
      </c>
      <c r="M384" s="170" t="s">
        <v>421</v>
      </c>
      <c r="N384" s="99" t="s">
        <v>198</v>
      </c>
      <c r="O384" s="147" t="s">
        <v>890</v>
      </c>
      <c r="P384" s="163" t="s">
        <v>348</v>
      </c>
      <c r="Q384" s="126">
        <v>80111600</v>
      </c>
      <c r="R384" s="170" t="s">
        <v>211</v>
      </c>
      <c r="S384" s="165" t="str">
        <f>MID(PAA[[#This Row],[Meta Proyecto de Inversión]],1,4)</f>
        <v>8173</v>
      </c>
      <c r="T384" s="165" t="str">
        <f>MID(PAA[[#This Row],[Meta Proyecto de Inversión]],6,2)</f>
        <v>2-</v>
      </c>
      <c r="U384" s="166" t="str">
        <f>IFERROR(VLOOKUP(N384,TD!$B$50:$F$54,2,0)," ")</f>
        <v>O230117</v>
      </c>
      <c r="V384" s="166" t="str">
        <f>IFERROR(VLOOKUP(N384,TD!$B$50:$F$54,3,0)," ")</f>
        <v>4503</v>
      </c>
      <c r="W384" s="166">
        <f>IFERROR(VLOOKUP(N384,TD!$B$50:$F$54,4,0)," ")</f>
        <v>20240255</v>
      </c>
      <c r="X384" s="165" t="s">
        <v>178</v>
      </c>
      <c r="Y384" s="166" t="str">
        <f>IFERROR(VLOOKUP(X384,TD!$J$51:$K$64,2,0)," ")</f>
        <v>Servicio de dotación y equipamento para el personal operativo</v>
      </c>
      <c r="Z384" s="167" t="str">
        <f>CONCATENATE(X384,"-",Y384)</f>
        <v>10-Servicio de dotación y equipamento para el personal operativo</v>
      </c>
      <c r="AA384" s="165" t="s">
        <v>221</v>
      </c>
      <c r="AB384" s="166" t="str">
        <f>IFERROR(VLOOKUP(AA384,TD!$N$51:$O$66,2,0)," ")</f>
        <v>Servicio de atención a emergencias y desastres</v>
      </c>
      <c r="AC384" s="167" t="str">
        <f>CONCATENATE(AA384,"_",AB384)</f>
        <v>004_Servicio de atención a emergencias y desastres</v>
      </c>
      <c r="AD384" s="167" t="str">
        <f>CONCATENATE(Z384," ",AC384)</f>
        <v>10-Servicio de dotación y equipamento para el personal operativo 004_Servicio de atención a emergencias y desastres</v>
      </c>
      <c r="AE384" s="166" t="str">
        <f>CONCATENATE(U384,V384,W384,X384,AA384)</f>
        <v>O23011745032024025510004</v>
      </c>
      <c r="AF384" s="166" t="str">
        <f>IFERROR(VLOOKUP(AD384,TD!$J$66:$K$89,2,0)," ")</f>
        <v>PM/0131/0110/45030040255</v>
      </c>
      <c r="AG384" s="117" t="s">
        <v>867</v>
      </c>
      <c r="AH384" s="165" t="s">
        <v>193</v>
      </c>
      <c r="AI384" s="168" t="str">
        <f>CONCATENATE(PAA[[#This Row],[Id Interno]],"-",PAA[[#This Row],[tipo de Contrato (TH talento humano - B/S bienes y/o servicios)]],"-",S384,"-",T384,"-",PAA[[#This Row],[Objeto de la contratación]])</f>
        <v>20260318-TH-8173-2--Prestación de servicios profesionales para atender las actividades de seguimiento, verificación y control de los procesos y procedimientos, para el desarrollo de los programas a cargo de la Subdirección Operativa-S.O.</v>
      </c>
    </row>
    <row r="385" spans="2:35" ht="56" customHeight="1" x14ac:dyDescent="0.35">
      <c r="B385" s="99">
        <v>20260320</v>
      </c>
      <c r="C385" s="99" t="s">
        <v>1046</v>
      </c>
      <c r="D385" s="99" t="s">
        <v>105</v>
      </c>
      <c r="E385" s="99" t="s">
        <v>363</v>
      </c>
      <c r="F385" s="163" t="s">
        <v>145</v>
      </c>
      <c r="G385" s="163" t="s">
        <v>379</v>
      </c>
      <c r="H385" s="169">
        <v>5</v>
      </c>
      <c r="I385" s="169">
        <v>0</v>
      </c>
      <c r="J385" s="117">
        <v>22650000</v>
      </c>
      <c r="K385" s="124" t="s">
        <v>398</v>
      </c>
      <c r="L385" s="163" t="s">
        <v>158</v>
      </c>
      <c r="M385" s="170" t="s">
        <v>421</v>
      </c>
      <c r="N385" s="99" t="s">
        <v>198</v>
      </c>
      <c r="O385" s="147" t="s">
        <v>890</v>
      </c>
      <c r="P385" s="163" t="s">
        <v>348</v>
      </c>
      <c r="Q385" s="126">
        <v>80111600</v>
      </c>
      <c r="R385" s="170" t="s">
        <v>210</v>
      </c>
      <c r="S385" s="165" t="str">
        <f>MID(PAA[[#This Row],[Meta Proyecto de Inversión]],1,4)</f>
        <v>8173</v>
      </c>
      <c r="T385" s="165" t="str">
        <f>MID(PAA[[#This Row],[Meta Proyecto de Inversión]],6,2)</f>
        <v>1-</v>
      </c>
      <c r="U385" s="166" t="str">
        <f>IFERROR(VLOOKUP(N385,TD!$B$50:$F$54,2,0)," ")</f>
        <v>O230117</v>
      </c>
      <c r="V385" s="166" t="str">
        <f>IFERROR(VLOOKUP(N385,TD!$B$50:$F$54,3,0)," ")</f>
        <v>4503</v>
      </c>
      <c r="W385" s="166">
        <f>IFERROR(VLOOKUP(N385,TD!$B$50:$F$54,4,0)," ")</f>
        <v>20240255</v>
      </c>
      <c r="X385" s="165" t="s">
        <v>164</v>
      </c>
      <c r="Y385" s="166" t="str">
        <f>IFERROR(VLOOKUP(X385,TD!$J$51:$K$64,2,0)," ")</f>
        <v>Servicio de atención a incidentes y emergencias.</v>
      </c>
      <c r="Z385" s="167" t="str">
        <f>CONCATENATE(X385,"-",Y385)</f>
        <v>04-Servicio de atención a incidentes y emergencias.</v>
      </c>
      <c r="AA385" s="165" t="s">
        <v>221</v>
      </c>
      <c r="AB385" s="166" t="str">
        <f>IFERROR(VLOOKUP(AA385,TD!$N$51:$O$66,2,0)," ")</f>
        <v>Servicio de atención a emergencias y desastres</v>
      </c>
      <c r="AC385" s="167" t="str">
        <f>CONCATENATE(AA385,"_",AB385)</f>
        <v>004_Servicio de atención a emergencias y desastres</v>
      </c>
      <c r="AD385" s="167" t="str">
        <f>CONCATENATE(Z385," ",AC385)</f>
        <v>04-Servicio de atención a incidentes y emergencias. 004_Servicio de atención a emergencias y desastres</v>
      </c>
      <c r="AE385" s="166" t="str">
        <f>CONCATENATE(U385,V385,W385,X385,AA385)</f>
        <v>O23011745032024025504004</v>
      </c>
      <c r="AF385" s="166" t="str">
        <f>IFERROR(VLOOKUP(AD385,TD!$J$66:$K$89,2,0)," ")</f>
        <v>PM/0131/0104/45030040255</v>
      </c>
      <c r="AG385" s="117" t="s">
        <v>385</v>
      </c>
      <c r="AH385" s="165" t="s">
        <v>193</v>
      </c>
      <c r="AI385" s="168" t="str">
        <f>CONCATENATE(PAA[[#This Row],[Id Interno]],"-",PAA[[#This Row],[tipo de Contrato (TH talento humano - B/S bienes y/o servicios)]],"-",S385,"-",T385,"-",PAA[[#This Row],[Objeto de la contratación]])</f>
        <v>20260320-TH-8173-1--Prestación de servicios de apoyo a la gestión para ejecutar actividades administrativas y asistenciales para el diligenciamiento y seguimiento de las solicitudes en las herramientas de gestión de los procedimientos, para el desarrollo de los programas y metas de la Subdirección Operativa-S.O.</v>
      </c>
    </row>
    <row r="386" spans="2:35" ht="70" x14ac:dyDescent="0.35">
      <c r="B386" s="99">
        <v>20260321</v>
      </c>
      <c r="C386" s="99" t="s">
        <v>1047</v>
      </c>
      <c r="D386" s="99" t="s">
        <v>105</v>
      </c>
      <c r="E386" s="99" t="s">
        <v>363</v>
      </c>
      <c r="F386" s="163" t="s">
        <v>144</v>
      </c>
      <c r="G386" s="163" t="s">
        <v>379</v>
      </c>
      <c r="H386" s="169">
        <v>6</v>
      </c>
      <c r="I386" s="169">
        <v>15</v>
      </c>
      <c r="J386" s="117">
        <v>63050000</v>
      </c>
      <c r="K386" s="124" t="s">
        <v>398</v>
      </c>
      <c r="L386" s="163" t="s">
        <v>158</v>
      </c>
      <c r="M386" s="170" t="s">
        <v>421</v>
      </c>
      <c r="N386" s="99" t="s">
        <v>198</v>
      </c>
      <c r="O386" s="147" t="s">
        <v>890</v>
      </c>
      <c r="P386" s="163" t="s">
        <v>348</v>
      </c>
      <c r="Q386" s="126">
        <v>80111600</v>
      </c>
      <c r="R386" s="170" t="s">
        <v>210</v>
      </c>
      <c r="S386" s="165" t="str">
        <f>MID(PAA[[#This Row],[Meta Proyecto de Inversión]],1,4)</f>
        <v>8173</v>
      </c>
      <c r="T386" s="165" t="str">
        <f>MID(PAA[[#This Row],[Meta Proyecto de Inversión]],6,2)</f>
        <v>1-</v>
      </c>
      <c r="U386" s="166" t="str">
        <f>IFERROR(VLOOKUP(N386,TD!$B$50:$F$54,2,0)," ")</f>
        <v>O230117</v>
      </c>
      <c r="V386" s="166" t="str">
        <f>IFERROR(VLOOKUP(N386,TD!$B$50:$F$54,3,0)," ")</f>
        <v>4503</v>
      </c>
      <c r="W386" s="166">
        <f>IFERROR(VLOOKUP(N386,TD!$B$50:$F$54,4,0)," ")</f>
        <v>20240255</v>
      </c>
      <c r="X386" s="165" t="s">
        <v>164</v>
      </c>
      <c r="Y386" s="166" t="str">
        <f>IFERROR(VLOOKUP(X386,TD!$J$51:$K$64,2,0)," ")</f>
        <v>Servicio de atención a incidentes y emergencias.</v>
      </c>
      <c r="Z386" s="167" t="str">
        <f>CONCATENATE(X386,"-",Y386)</f>
        <v>04-Servicio de atención a incidentes y emergencias.</v>
      </c>
      <c r="AA386" s="165" t="s">
        <v>221</v>
      </c>
      <c r="AB386" s="166" t="str">
        <f>IFERROR(VLOOKUP(AA386,TD!$N$51:$O$66,2,0)," ")</f>
        <v>Servicio de atención a emergencias y desastres</v>
      </c>
      <c r="AC386" s="167" t="str">
        <f>CONCATENATE(AA386,"_",AB386)</f>
        <v>004_Servicio de atención a emergencias y desastres</v>
      </c>
      <c r="AD386" s="167" t="str">
        <f>CONCATENATE(Z386," ",AC386)</f>
        <v>04-Servicio de atención a incidentes y emergencias. 004_Servicio de atención a emergencias y desastres</v>
      </c>
      <c r="AE386" s="166" t="str">
        <f>CONCATENATE(U386,V386,W386,X386,AA386)</f>
        <v>O23011745032024025504004</v>
      </c>
      <c r="AF386" s="166" t="str">
        <f>IFERROR(VLOOKUP(AD386,TD!$J$66:$K$89,2,0)," ")</f>
        <v>PM/0131/0104/45030040255</v>
      </c>
      <c r="AG386" s="117" t="s">
        <v>385</v>
      </c>
      <c r="AH386" s="165" t="s">
        <v>193</v>
      </c>
      <c r="AI386" s="168" t="str">
        <f>CONCATENATE(PAA[[#This Row],[Id Interno]],"-",PAA[[#This Row],[tipo de Contrato (TH talento humano - B/S bienes y/o servicios)]],"-",S386,"-",T386,"-",PAA[[#This Row],[Objeto de la contratación]])</f>
        <v>20260321-TH-8173-1--Prestación de servicios profesionales liderando la elaboración de informes estadísticos a partir de los datos asociados a los incidentes atendidos en el marco de la misionalidad de la UAECOB, para el acompañamiento de los programas y metas de la Subdirección Operativa.</v>
      </c>
    </row>
    <row r="387" spans="2:35" ht="98" x14ac:dyDescent="0.35">
      <c r="B387" s="23">
        <v>20260322</v>
      </c>
      <c r="C387" s="99" t="s">
        <v>836</v>
      </c>
      <c r="D387" s="99" t="s">
        <v>105</v>
      </c>
      <c r="E387" s="99" t="s">
        <v>363</v>
      </c>
      <c r="F387" s="163" t="s">
        <v>144</v>
      </c>
      <c r="G387" s="163" t="s">
        <v>379</v>
      </c>
      <c r="H387" s="169">
        <v>4</v>
      </c>
      <c r="I387" s="169">
        <v>0</v>
      </c>
      <c r="J387" s="117">
        <v>26400000</v>
      </c>
      <c r="K387" s="124" t="s">
        <v>398</v>
      </c>
      <c r="L387" s="163" t="s">
        <v>158</v>
      </c>
      <c r="M387" s="170" t="s">
        <v>421</v>
      </c>
      <c r="N387" s="99" t="s">
        <v>198</v>
      </c>
      <c r="O387" s="147" t="s">
        <v>890</v>
      </c>
      <c r="P387" s="163" t="s">
        <v>348</v>
      </c>
      <c r="Q387" s="126">
        <v>80111600</v>
      </c>
      <c r="R387" s="170" t="s">
        <v>211</v>
      </c>
      <c r="S387" s="165" t="str">
        <f>MID(PAA[[#This Row],[Meta Proyecto de Inversión]],1,4)</f>
        <v>8173</v>
      </c>
      <c r="T387" s="165" t="str">
        <f>MID(PAA[[#This Row],[Meta Proyecto de Inversión]],6,2)</f>
        <v>2-</v>
      </c>
      <c r="U387" s="166" t="str">
        <f>IFERROR(VLOOKUP(N387,TD!$B$50:$F$54,2,0)," ")</f>
        <v>O230117</v>
      </c>
      <c r="V387" s="166" t="str">
        <f>IFERROR(VLOOKUP(N387,TD!$B$50:$F$54,3,0)," ")</f>
        <v>4503</v>
      </c>
      <c r="W387" s="166">
        <f>IFERROR(VLOOKUP(N387,TD!$B$50:$F$54,4,0)," ")</f>
        <v>20240255</v>
      </c>
      <c r="X387" s="165" t="s">
        <v>164</v>
      </c>
      <c r="Y387" s="166" t="str">
        <f>IFERROR(VLOOKUP(X387,TD!$J$51:$K$64,2,0)," ")</f>
        <v>Servicio de atención a incidentes y emergencias.</v>
      </c>
      <c r="Z387" s="167" t="str">
        <f>CONCATENATE(X387,"-",Y387)</f>
        <v>04-Servicio de atención a incidentes y emergencias.</v>
      </c>
      <c r="AA387" s="165" t="s">
        <v>221</v>
      </c>
      <c r="AB387" s="166" t="str">
        <f>IFERROR(VLOOKUP(AA387,TD!$N$51:$O$66,2,0)," ")</f>
        <v>Servicio de atención a emergencias y desastres</v>
      </c>
      <c r="AC387" s="167" t="str">
        <f>CONCATENATE(AA387,"_",AB387)</f>
        <v>004_Servicio de atención a emergencias y desastres</v>
      </c>
      <c r="AD387" s="167" t="str">
        <f>CONCATENATE(Z387," ",AC387)</f>
        <v>04-Servicio de atención a incidentes y emergencias. 004_Servicio de atención a emergencias y desastres</v>
      </c>
      <c r="AE387" s="166" t="str">
        <f>CONCATENATE(U387,V387,W387,X387,AA387)</f>
        <v>O23011745032024025504004</v>
      </c>
      <c r="AF387" s="166" t="str">
        <f>IFERROR(VLOOKUP(AD387,TD!$J$66:$K$89,2,0)," ")</f>
        <v>PM/0131/0104/45030040255</v>
      </c>
      <c r="AG387" s="117" t="s">
        <v>385</v>
      </c>
      <c r="AH387" s="165" t="s">
        <v>193</v>
      </c>
      <c r="AI387" s="168" t="str">
        <f>CONCATENATE(PAA[[#This Row],[Id Interno]],"-",PAA[[#This Row],[tipo de Contrato (TH talento humano - B/S bienes y/o servicios)]],"-",S387,"-",T387,"-",PAA[[#This Row],[Objeto de la contratación]])</f>
        <v>20260322-TH-8173-2--Prestación de servicios profesionales para  fortalecer la articulación estratégica con entidades del orden distrital para la optimización de procesos operativos y técnicos, y la implementación de acciones orientadas al mejoramiento de la gestión de los programas de la Subdirección operativa-S.O.</v>
      </c>
    </row>
    <row r="388" spans="2:35" ht="98" x14ac:dyDescent="0.35">
      <c r="B388" s="99">
        <v>20260323</v>
      </c>
      <c r="C388" s="99" t="s">
        <v>837</v>
      </c>
      <c r="D388" s="99" t="s">
        <v>105</v>
      </c>
      <c r="E388" s="99" t="s">
        <v>363</v>
      </c>
      <c r="F388" s="163" t="s">
        <v>144</v>
      </c>
      <c r="G388" s="163" t="s">
        <v>378</v>
      </c>
      <c r="H388" s="169">
        <v>6</v>
      </c>
      <c r="I388" s="169">
        <v>15</v>
      </c>
      <c r="J388" s="117">
        <v>63050000</v>
      </c>
      <c r="K388" s="124" t="s">
        <v>398</v>
      </c>
      <c r="L388" s="163" t="s">
        <v>158</v>
      </c>
      <c r="M388" s="170" t="s">
        <v>421</v>
      </c>
      <c r="N388" s="99" t="s">
        <v>198</v>
      </c>
      <c r="O388" s="147" t="s">
        <v>890</v>
      </c>
      <c r="P388" s="163" t="s">
        <v>348</v>
      </c>
      <c r="Q388" s="126">
        <v>80111600</v>
      </c>
      <c r="R388" s="170" t="s">
        <v>211</v>
      </c>
      <c r="S388" s="165" t="str">
        <f>MID(PAA[[#This Row],[Meta Proyecto de Inversión]],1,4)</f>
        <v>8173</v>
      </c>
      <c r="T388" s="165" t="str">
        <f>MID(PAA[[#This Row],[Meta Proyecto de Inversión]],6,2)</f>
        <v>2-</v>
      </c>
      <c r="U388" s="166" t="str">
        <f>IFERROR(VLOOKUP(N388,TD!$B$50:$F$54,2,0)," ")</f>
        <v>O230117</v>
      </c>
      <c r="V388" s="166" t="str">
        <f>IFERROR(VLOOKUP(N388,TD!$B$50:$F$54,3,0)," ")</f>
        <v>4503</v>
      </c>
      <c r="W388" s="166">
        <f>IFERROR(VLOOKUP(N388,TD!$B$50:$F$54,4,0)," ")</f>
        <v>20240255</v>
      </c>
      <c r="X388" s="165" t="s">
        <v>164</v>
      </c>
      <c r="Y388" s="166" t="str">
        <f>IFERROR(VLOOKUP(X388,TD!$J$51:$K$64,2,0)," ")</f>
        <v>Servicio de atención a incidentes y emergencias.</v>
      </c>
      <c r="Z388" s="167" t="str">
        <f>CONCATENATE(X388,"-",Y388)</f>
        <v>04-Servicio de atención a incidentes y emergencias.</v>
      </c>
      <c r="AA388" s="165" t="s">
        <v>221</v>
      </c>
      <c r="AB388" s="166" t="str">
        <f>IFERROR(VLOOKUP(AA388,TD!$N$51:$O$66,2,0)," ")</f>
        <v>Servicio de atención a emergencias y desastres</v>
      </c>
      <c r="AC388" s="167" t="str">
        <f>CONCATENATE(AA388,"_",AB388)</f>
        <v>004_Servicio de atención a emergencias y desastres</v>
      </c>
      <c r="AD388" s="167" t="str">
        <f>CONCATENATE(Z388," ",AC388)</f>
        <v>04-Servicio de atención a incidentes y emergencias. 004_Servicio de atención a emergencias y desastres</v>
      </c>
      <c r="AE388" s="166" t="str">
        <f>CONCATENATE(U388,V388,W388,X388,AA388)</f>
        <v>O23011745032024025504004</v>
      </c>
      <c r="AF388" s="166" t="str">
        <f>IFERROR(VLOOKUP(AD388,TD!$J$66:$K$89,2,0)," ")</f>
        <v>PM/0131/0104/45030040255</v>
      </c>
      <c r="AG388" s="117" t="s">
        <v>385</v>
      </c>
      <c r="AH388" s="165" t="s">
        <v>193</v>
      </c>
      <c r="AI388" s="168" t="str">
        <f>CONCATENATE(PAA[[#This Row],[Id Interno]],"-",PAA[[#This Row],[tipo de Contrato (TH talento humano - B/S bienes y/o servicios)]],"-",S388,"-",T388,"-",PAA[[#This Row],[Objeto de la contratación]])</f>
        <v>20260323-TH-8173-2--Prestar servicios profesionales jurídicos para el desarrollo de las actividades inherentes a los procesos de selección, brindando apoyo en la revisión, estructuración y seguimiento de la etapa precontractual, contractual y poscontractual de conformidad con lo establecido en el plan anual de adquisiciones, para el acompañamiento de los programas a cargo de la Subdirección operativa</v>
      </c>
    </row>
    <row r="389" spans="2:35" ht="56" x14ac:dyDescent="0.35">
      <c r="B389" s="99">
        <v>20260324</v>
      </c>
      <c r="C389" s="99" t="s">
        <v>1048</v>
      </c>
      <c r="D389" s="99" t="s">
        <v>105</v>
      </c>
      <c r="E389" s="99" t="s">
        <v>363</v>
      </c>
      <c r="F389" s="163" t="s">
        <v>144</v>
      </c>
      <c r="G389" s="163" t="s">
        <v>379</v>
      </c>
      <c r="H389" s="169">
        <v>6</v>
      </c>
      <c r="I389" s="169">
        <v>15</v>
      </c>
      <c r="J389" s="117">
        <v>64350000</v>
      </c>
      <c r="K389" s="124" t="s">
        <v>398</v>
      </c>
      <c r="L389" s="163" t="s">
        <v>158</v>
      </c>
      <c r="M389" s="170" t="s">
        <v>421</v>
      </c>
      <c r="N389" s="99" t="s">
        <v>198</v>
      </c>
      <c r="O389" s="147" t="s">
        <v>890</v>
      </c>
      <c r="P389" s="163" t="s">
        <v>348</v>
      </c>
      <c r="Q389" s="126">
        <v>80111600</v>
      </c>
      <c r="R389" s="170" t="s">
        <v>210</v>
      </c>
      <c r="S389" s="165" t="str">
        <f>MID(PAA[[#This Row],[Meta Proyecto de Inversión]],1,4)</f>
        <v>8173</v>
      </c>
      <c r="T389" s="165" t="str">
        <f>MID(PAA[[#This Row],[Meta Proyecto de Inversión]],6,2)</f>
        <v>1-</v>
      </c>
      <c r="U389" s="166" t="str">
        <f>IFERROR(VLOOKUP(N389,TD!$B$50:$F$54,2,0)," ")</f>
        <v>O230117</v>
      </c>
      <c r="V389" s="166" t="str">
        <f>IFERROR(VLOOKUP(N389,TD!$B$50:$F$54,3,0)," ")</f>
        <v>4503</v>
      </c>
      <c r="W389" s="166">
        <f>IFERROR(VLOOKUP(N389,TD!$B$50:$F$54,4,0)," ")</f>
        <v>20240255</v>
      </c>
      <c r="X389" s="165" t="s">
        <v>164</v>
      </c>
      <c r="Y389" s="166" t="str">
        <f>IFERROR(VLOOKUP(X389,TD!$J$51:$K$64,2,0)," ")</f>
        <v>Servicio de atención a incidentes y emergencias.</v>
      </c>
      <c r="Z389" s="167" t="str">
        <f>CONCATENATE(X389,"-",Y389)</f>
        <v>04-Servicio de atención a incidentes y emergencias.</v>
      </c>
      <c r="AA389" s="165" t="s">
        <v>221</v>
      </c>
      <c r="AB389" s="166" t="str">
        <f>IFERROR(VLOOKUP(AA389,TD!$N$51:$O$66,2,0)," ")</f>
        <v>Servicio de atención a emergencias y desastres</v>
      </c>
      <c r="AC389" s="167" t="str">
        <f>CONCATENATE(AA389,"_",AB389)</f>
        <v>004_Servicio de atención a emergencias y desastres</v>
      </c>
      <c r="AD389" s="167" t="str">
        <f>CONCATENATE(Z389," ",AC389)</f>
        <v>04-Servicio de atención a incidentes y emergencias. 004_Servicio de atención a emergencias y desastres</v>
      </c>
      <c r="AE389" s="166" t="str">
        <f>CONCATENATE(U389,V389,W389,X389,AA389)</f>
        <v>O23011745032024025504004</v>
      </c>
      <c r="AF389" s="166" t="str">
        <f>IFERROR(VLOOKUP(AD389,TD!$J$66:$K$89,2,0)," ")</f>
        <v>PM/0131/0104/45030040255</v>
      </c>
      <c r="AG389" s="117" t="s">
        <v>385</v>
      </c>
      <c r="AH389" s="165" t="s">
        <v>193</v>
      </c>
      <c r="AI389" s="168" t="str">
        <f>CONCATENATE(PAA[[#This Row],[Id Interno]],"-",PAA[[#This Row],[tipo de Contrato (TH talento humano - B/S bienes y/o servicios)]],"-",S389,"-",T389,"-",PAA[[#This Row],[Objeto de la contratación]])</f>
        <v>20260324-TH-8173-1--Prestación de servicios profesionales jurídicos para  realizar el seguimiento y control de las actividades de gestión propias de los procesos y procedimientos, para el acompañamiento de los programas y metas de la Subdirección Operativa-S.O.</v>
      </c>
    </row>
    <row r="390" spans="2:35" ht="84" x14ac:dyDescent="0.35">
      <c r="B390" s="99">
        <v>20260325</v>
      </c>
      <c r="C390" s="99" t="s">
        <v>1049</v>
      </c>
      <c r="D390" s="99" t="s">
        <v>105</v>
      </c>
      <c r="E390" s="99" t="s">
        <v>363</v>
      </c>
      <c r="F390" s="163" t="s">
        <v>144</v>
      </c>
      <c r="G390" s="163" t="s">
        <v>379</v>
      </c>
      <c r="H390" s="169">
        <v>6</v>
      </c>
      <c r="I390" s="169">
        <v>15</v>
      </c>
      <c r="J390" s="117">
        <v>64350000</v>
      </c>
      <c r="K390" s="124" t="s">
        <v>398</v>
      </c>
      <c r="L390" s="163" t="s">
        <v>158</v>
      </c>
      <c r="M390" s="170" t="s">
        <v>421</v>
      </c>
      <c r="N390" s="99" t="s">
        <v>198</v>
      </c>
      <c r="O390" s="147" t="s">
        <v>890</v>
      </c>
      <c r="P390" s="163" t="s">
        <v>348</v>
      </c>
      <c r="Q390" s="126">
        <v>80111600</v>
      </c>
      <c r="R390" s="170" t="s">
        <v>210</v>
      </c>
      <c r="S390" s="165" t="str">
        <f>MID(PAA[[#This Row],[Meta Proyecto de Inversión]],1,4)</f>
        <v>8173</v>
      </c>
      <c r="T390" s="165" t="str">
        <f>MID(PAA[[#This Row],[Meta Proyecto de Inversión]],6,2)</f>
        <v>1-</v>
      </c>
      <c r="U390" s="166" t="str">
        <f>IFERROR(VLOOKUP(N390,TD!$B$50:$F$54,2,0)," ")</f>
        <v>O230117</v>
      </c>
      <c r="V390" s="166" t="str">
        <f>IFERROR(VLOOKUP(N390,TD!$B$50:$F$54,3,0)," ")</f>
        <v>4503</v>
      </c>
      <c r="W390" s="166">
        <f>IFERROR(VLOOKUP(N390,TD!$B$50:$F$54,4,0)," ")</f>
        <v>20240255</v>
      </c>
      <c r="X390" s="165" t="s">
        <v>164</v>
      </c>
      <c r="Y390" s="166" t="str">
        <f>IFERROR(VLOOKUP(X390,TD!$J$51:$K$64,2,0)," ")</f>
        <v>Servicio de atención a incidentes y emergencias.</v>
      </c>
      <c r="Z390" s="167" t="str">
        <f>CONCATENATE(X390,"-",Y390)</f>
        <v>04-Servicio de atención a incidentes y emergencias.</v>
      </c>
      <c r="AA390" s="165" t="s">
        <v>221</v>
      </c>
      <c r="AB390" s="166" t="str">
        <f>IFERROR(VLOOKUP(AA390,TD!$N$51:$O$66,2,0)," ")</f>
        <v>Servicio de atención a emergencias y desastres</v>
      </c>
      <c r="AC390" s="167" t="str">
        <f>CONCATENATE(AA390,"_",AB390)</f>
        <v>004_Servicio de atención a emergencias y desastres</v>
      </c>
      <c r="AD390" s="167" t="str">
        <f>CONCATENATE(Z390," ",AC390)</f>
        <v>04-Servicio de atención a incidentes y emergencias. 004_Servicio de atención a emergencias y desastres</v>
      </c>
      <c r="AE390" s="166" t="str">
        <f>CONCATENATE(U390,V390,W390,X390,AA390)</f>
        <v>O23011745032024025504004</v>
      </c>
      <c r="AF390" s="166" t="str">
        <f>IFERROR(VLOOKUP(AD390,TD!$J$66:$K$89,2,0)," ")</f>
        <v>PM/0131/0104/45030040255</v>
      </c>
      <c r="AG390" s="117" t="s">
        <v>385</v>
      </c>
      <c r="AH390" s="165" t="s">
        <v>193</v>
      </c>
      <c r="AI390" s="168" t="str">
        <f>CONCATENATE(PAA[[#This Row],[Id Interno]],"-",PAA[[#This Row],[tipo de Contrato (TH talento humano - B/S bienes y/o servicios)]],"-",S390,"-",T390,"-",PAA[[#This Row],[Objeto de la contratación]])</f>
        <v>20260325-TH-8173-1--Prestación de servicios profesionales jurídicos para  realizar el seguimiento y control de  los procesos, procedimientos y respuesta a entes de control, para el acompañamiento de los programas y metas de la Subdirección Operativa-S.O.</v>
      </c>
    </row>
    <row r="391" spans="2:35" ht="56" x14ac:dyDescent="0.35">
      <c r="B391" s="99">
        <v>20260326</v>
      </c>
      <c r="C391" s="99" t="s">
        <v>1050</v>
      </c>
      <c r="D391" s="99" t="s">
        <v>105</v>
      </c>
      <c r="E391" s="99" t="s">
        <v>363</v>
      </c>
      <c r="F391" s="163" t="s">
        <v>144</v>
      </c>
      <c r="G391" s="163" t="s">
        <v>379</v>
      </c>
      <c r="H391" s="169">
        <v>6</v>
      </c>
      <c r="I391" s="169">
        <v>0</v>
      </c>
      <c r="J391" s="117">
        <v>42000000</v>
      </c>
      <c r="K391" s="124" t="s">
        <v>398</v>
      </c>
      <c r="L391" s="163" t="s">
        <v>158</v>
      </c>
      <c r="M391" s="170" t="s">
        <v>421</v>
      </c>
      <c r="N391" s="99" t="s">
        <v>198</v>
      </c>
      <c r="O391" s="147" t="s">
        <v>890</v>
      </c>
      <c r="P391" s="163" t="s">
        <v>348</v>
      </c>
      <c r="Q391" s="126">
        <v>80111600</v>
      </c>
      <c r="R391" s="170" t="s">
        <v>210</v>
      </c>
      <c r="S391" s="165" t="str">
        <f>MID(PAA[[#This Row],[Meta Proyecto de Inversión]],1,4)</f>
        <v>8173</v>
      </c>
      <c r="T391" s="165" t="str">
        <f>MID(PAA[[#This Row],[Meta Proyecto de Inversión]],6,2)</f>
        <v>1-</v>
      </c>
      <c r="U391" s="166" t="str">
        <f>IFERROR(VLOOKUP(N391,TD!$B$50:$F$54,2,0)," ")</f>
        <v>O230117</v>
      </c>
      <c r="V391" s="166" t="str">
        <f>IFERROR(VLOOKUP(N391,TD!$B$50:$F$54,3,0)," ")</f>
        <v>4503</v>
      </c>
      <c r="W391" s="166">
        <f>IFERROR(VLOOKUP(N391,TD!$B$50:$F$54,4,0)," ")</f>
        <v>20240255</v>
      </c>
      <c r="X391" s="165" t="s">
        <v>164</v>
      </c>
      <c r="Y391" s="166" t="str">
        <f>IFERROR(VLOOKUP(X391,TD!$J$51:$K$64,2,0)," ")</f>
        <v>Servicio de atención a incidentes y emergencias.</v>
      </c>
      <c r="Z391" s="167" t="str">
        <f>CONCATENATE(X391,"-",Y391)</f>
        <v>04-Servicio de atención a incidentes y emergencias.</v>
      </c>
      <c r="AA391" s="165" t="s">
        <v>221</v>
      </c>
      <c r="AB391" s="166" t="str">
        <f>IFERROR(VLOOKUP(AA391,TD!$N$51:$O$66,2,0)," ")</f>
        <v>Servicio de atención a emergencias y desastres</v>
      </c>
      <c r="AC391" s="167" t="str">
        <f>CONCATENATE(AA391,"_",AB391)</f>
        <v>004_Servicio de atención a emergencias y desastres</v>
      </c>
      <c r="AD391" s="167" t="str">
        <f>CONCATENATE(Z391," ",AC391)</f>
        <v>04-Servicio de atención a incidentes y emergencias. 004_Servicio de atención a emergencias y desastres</v>
      </c>
      <c r="AE391" s="166" t="str">
        <f>CONCATENATE(U391,V391,W391,X391,AA391)</f>
        <v>O23011745032024025504004</v>
      </c>
      <c r="AF391" s="166" t="str">
        <f>IFERROR(VLOOKUP(AD391,TD!$J$66:$K$89,2,0)," ")</f>
        <v>PM/0131/0104/45030040255</v>
      </c>
      <c r="AG391" s="117" t="s">
        <v>385</v>
      </c>
      <c r="AH391" s="165" t="s">
        <v>193</v>
      </c>
      <c r="AI391" s="168" t="str">
        <f>CONCATENATE(PAA[[#This Row],[Id Interno]],"-",PAA[[#This Row],[tipo de Contrato (TH talento humano - B/S bienes y/o servicios)]],"-",S391,"-",T391,"-",PAA[[#This Row],[Objeto de la contratación]])</f>
        <v>20260326-TH-8173-1--Prestación de servicios profesionales para realizar el levantamiento de información, registro de novedades sobre herramientas tecnológicas,  optimización de procesos tecnológicos, operativos y administrativos, en articulación con las estaciones de bomberos, grupos especializados, demás áreas de la entidad, para el acompañamiento de los programas y metas de la Subdireccion Operativa-S.O.</v>
      </c>
    </row>
    <row r="392" spans="2:35" ht="84" customHeight="1" x14ac:dyDescent="0.35">
      <c r="B392" s="99">
        <v>20260327</v>
      </c>
      <c r="C392" s="99" t="s">
        <v>1051</v>
      </c>
      <c r="D392" s="99" t="s">
        <v>105</v>
      </c>
      <c r="E392" s="99" t="s">
        <v>363</v>
      </c>
      <c r="F392" s="163" t="s">
        <v>144</v>
      </c>
      <c r="G392" s="163" t="s">
        <v>379</v>
      </c>
      <c r="H392" s="169">
        <v>6</v>
      </c>
      <c r="I392" s="169">
        <v>0</v>
      </c>
      <c r="J392" s="117">
        <v>43200000</v>
      </c>
      <c r="K392" s="124" t="s">
        <v>398</v>
      </c>
      <c r="L392" s="163" t="s">
        <v>158</v>
      </c>
      <c r="M392" s="170" t="s">
        <v>421</v>
      </c>
      <c r="N392" s="99" t="s">
        <v>198</v>
      </c>
      <c r="O392" s="147" t="s">
        <v>890</v>
      </c>
      <c r="P392" s="163" t="s">
        <v>348</v>
      </c>
      <c r="Q392" s="126">
        <v>80111600</v>
      </c>
      <c r="R392" s="170" t="s">
        <v>210</v>
      </c>
      <c r="S392" s="165" t="str">
        <f>MID(PAA[[#This Row],[Meta Proyecto de Inversión]],1,4)</f>
        <v>8173</v>
      </c>
      <c r="T392" s="165" t="str">
        <f>MID(PAA[[#This Row],[Meta Proyecto de Inversión]],6,2)</f>
        <v>1-</v>
      </c>
      <c r="U392" s="166" t="str">
        <f>IFERROR(VLOOKUP(N392,TD!$B$50:$F$54,2,0)," ")</f>
        <v>O230117</v>
      </c>
      <c r="V392" s="166" t="str">
        <f>IFERROR(VLOOKUP(N392,TD!$B$50:$F$54,3,0)," ")</f>
        <v>4503</v>
      </c>
      <c r="W392" s="166">
        <f>IFERROR(VLOOKUP(N392,TD!$B$50:$F$54,4,0)," ")</f>
        <v>20240255</v>
      </c>
      <c r="X392" s="165" t="s">
        <v>164</v>
      </c>
      <c r="Y392" s="166" t="str">
        <f>IFERROR(VLOOKUP(X392,TD!$J$51:$K$64,2,0)," ")</f>
        <v>Servicio de atención a incidentes y emergencias.</v>
      </c>
      <c r="Z392" s="167" t="str">
        <f>CONCATENATE(X392,"-",Y392)</f>
        <v>04-Servicio de atención a incidentes y emergencias.</v>
      </c>
      <c r="AA392" s="165" t="s">
        <v>221</v>
      </c>
      <c r="AB392" s="166" t="str">
        <f>IFERROR(VLOOKUP(AA392,TD!$N$51:$O$66,2,0)," ")</f>
        <v>Servicio de atención a emergencias y desastres</v>
      </c>
      <c r="AC392" s="167" t="str">
        <f>CONCATENATE(AA392,"_",AB392)</f>
        <v>004_Servicio de atención a emergencias y desastres</v>
      </c>
      <c r="AD392" s="167" t="str">
        <f>CONCATENATE(Z392," ",AC392)</f>
        <v>04-Servicio de atención a incidentes y emergencias. 004_Servicio de atención a emergencias y desastres</v>
      </c>
      <c r="AE392" s="166" t="str">
        <f>CONCATENATE(U392,V392,W392,X392,AA392)</f>
        <v>O23011745032024025504004</v>
      </c>
      <c r="AF392" s="166" t="str">
        <f>IFERROR(VLOOKUP(AD392,TD!$J$66:$K$89,2,0)," ")</f>
        <v>PM/0131/0104/45030040255</v>
      </c>
      <c r="AG392" s="117" t="s">
        <v>385</v>
      </c>
      <c r="AH392" s="165" t="s">
        <v>193</v>
      </c>
      <c r="AI392" s="168" t="str">
        <f>CONCATENATE(PAA[[#This Row],[Id Interno]],"-",PAA[[#This Row],[tipo de Contrato (TH talento humano - B/S bienes y/o servicios)]],"-",S392,"-",T392,"-",PAA[[#This Row],[Objeto de la contratación]])</f>
        <v>20260327-TH-8173-1-- Prestación de servicios profesionales para apoyar en el manejo o elaboración de bases de datos, insumos de respuesta, articulación, gestión de información, y levantamiento de requerimientos para entregar a tecnologías de la información con el fin de llevar a cabo la automatización de los procedimientos, para el acompañamiento de los programas y metas de la Subdirección Operativa-S.O.</v>
      </c>
    </row>
    <row r="393" spans="2:35" ht="70" x14ac:dyDescent="0.35">
      <c r="B393" s="99">
        <v>20260328</v>
      </c>
      <c r="C393" s="99" t="s">
        <v>838</v>
      </c>
      <c r="D393" s="99" t="s">
        <v>105</v>
      </c>
      <c r="E393" s="99" t="s">
        <v>363</v>
      </c>
      <c r="F393" s="163" t="s">
        <v>144</v>
      </c>
      <c r="G393" s="163" t="s">
        <v>378</v>
      </c>
      <c r="H393" s="169">
        <v>6</v>
      </c>
      <c r="I393" s="169">
        <v>15</v>
      </c>
      <c r="J393" s="117">
        <v>55250000</v>
      </c>
      <c r="K393" s="124" t="s">
        <v>398</v>
      </c>
      <c r="L393" s="163" t="s">
        <v>158</v>
      </c>
      <c r="M393" s="170" t="s">
        <v>421</v>
      </c>
      <c r="N393" s="99" t="s">
        <v>198</v>
      </c>
      <c r="O393" s="147" t="s">
        <v>890</v>
      </c>
      <c r="P393" s="163" t="s">
        <v>348</v>
      </c>
      <c r="Q393" s="126">
        <v>80111600</v>
      </c>
      <c r="R393" s="170" t="s">
        <v>211</v>
      </c>
      <c r="S393" s="165" t="str">
        <f>MID(PAA[[#This Row],[Meta Proyecto de Inversión]],1,4)</f>
        <v>8173</v>
      </c>
      <c r="T393" s="165" t="str">
        <f>MID(PAA[[#This Row],[Meta Proyecto de Inversión]],6,2)</f>
        <v>2-</v>
      </c>
      <c r="U393" s="166" t="str">
        <f>IFERROR(VLOOKUP(N393,TD!$B$50:$F$54,2,0)," ")</f>
        <v>O230117</v>
      </c>
      <c r="V393" s="166" t="str">
        <f>IFERROR(VLOOKUP(N393,TD!$B$50:$F$54,3,0)," ")</f>
        <v>4503</v>
      </c>
      <c r="W393" s="166">
        <f>IFERROR(VLOOKUP(N393,TD!$B$50:$F$54,4,0)," ")</f>
        <v>20240255</v>
      </c>
      <c r="X393" s="165" t="s">
        <v>164</v>
      </c>
      <c r="Y393" s="166" t="str">
        <f>IFERROR(VLOOKUP(X393,TD!$J$51:$K$64,2,0)," ")</f>
        <v>Servicio de atención a incidentes y emergencias.</v>
      </c>
      <c r="Z393" s="167" t="str">
        <f>CONCATENATE(X393,"-",Y393)</f>
        <v>04-Servicio de atención a incidentes y emergencias.</v>
      </c>
      <c r="AA393" s="165" t="s">
        <v>221</v>
      </c>
      <c r="AB393" s="166" t="str">
        <f>IFERROR(VLOOKUP(AA393,TD!$N$51:$O$66,2,0)," ")</f>
        <v>Servicio de atención a emergencias y desastres</v>
      </c>
      <c r="AC393" s="167" t="str">
        <f>CONCATENATE(AA393,"_",AB393)</f>
        <v>004_Servicio de atención a emergencias y desastres</v>
      </c>
      <c r="AD393" s="167" t="str">
        <f>CONCATENATE(Z393," ",AC393)</f>
        <v>04-Servicio de atención a incidentes y emergencias. 004_Servicio de atención a emergencias y desastres</v>
      </c>
      <c r="AE393" s="166" t="str">
        <f>CONCATENATE(U393,V393,W393,X393,AA393)</f>
        <v>O23011745032024025504004</v>
      </c>
      <c r="AF393" s="166" t="str">
        <f>IFERROR(VLOOKUP(AD393,TD!$J$66:$K$89,2,0)," ")</f>
        <v>PM/0131/0104/45030040255</v>
      </c>
      <c r="AG393" s="117" t="s">
        <v>385</v>
      </c>
      <c r="AH393" s="165" t="s">
        <v>193</v>
      </c>
      <c r="AI393" s="168" t="str">
        <f>CONCATENATE(PAA[[#This Row],[Id Interno]],"-",PAA[[#This Row],[tipo de Contrato (TH talento humano - B/S bienes y/o servicios)]],"-",S393,"-",T393,"-",PAA[[#This Row],[Objeto de la contratación]])</f>
        <v>20260328-TH-8173-2--Prestación de servicios profesionales para realizar la consolidación, seguimiento financiero, control y reporte de los planes y proyectos de inversión e indicadores, para el apoyo de los programas de la Subdirección Operativa-S.O.</v>
      </c>
    </row>
    <row r="394" spans="2:35" ht="56" x14ac:dyDescent="0.35">
      <c r="B394" s="99">
        <v>20260329</v>
      </c>
      <c r="C394" s="99" t="s">
        <v>839</v>
      </c>
      <c r="D394" s="99" t="s">
        <v>105</v>
      </c>
      <c r="E394" s="99" t="s">
        <v>363</v>
      </c>
      <c r="F394" s="163" t="s">
        <v>144</v>
      </c>
      <c r="G394" s="163" t="s">
        <v>378</v>
      </c>
      <c r="H394" s="169">
        <v>6</v>
      </c>
      <c r="I394" s="169">
        <v>15</v>
      </c>
      <c r="J394" s="117">
        <v>63050000</v>
      </c>
      <c r="K394" s="124" t="s">
        <v>398</v>
      </c>
      <c r="L394" s="163" t="s">
        <v>158</v>
      </c>
      <c r="M394" s="170" t="s">
        <v>421</v>
      </c>
      <c r="N394" s="99" t="s">
        <v>198</v>
      </c>
      <c r="O394" s="147" t="s">
        <v>890</v>
      </c>
      <c r="P394" s="163" t="s">
        <v>348</v>
      </c>
      <c r="Q394" s="126">
        <v>80111600</v>
      </c>
      <c r="R394" s="170" t="s">
        <v>211</v>
      </c>
      <c r="S394" s="165" t="str">
        <f>MID(PAA[[#This Row],[Meta Proyecto de Inversión]],1,4)</f>
        <v>8173</v>
      </c>
      <c r="T394" s="165" t="str">
        <f>MID(PAA[[#This Row],[Meta Proyecto de Inversión]],6,2)</f>
        <v>2-</v>
      </c>
      <c r="U394" s="166" t="str">
        <f>IFERROR(VLOOKUP(N394,TD!$B$50:$F$54,2,0)," ")</f>
        <v>O230117</v>
      </c>
      <c r="V394" s="166" t="str">
        <f>IFERROR(VLOOKUP(N394,TD!$B$50:$F$54,3,0)," ")</f>
        <v>4503</v>
      </c>
      <c r="W394" s="166">
        <f>IFERROR(VLOOKUP(N394,TD!$B$50:$F$54,4,0)," ")</f>
        <v>20240255</v>
      </c>
      <c r="X394" s="165" t="s">
        <v>164</v>
      </c>
      <c r="Y394" s="166" t="str">
        <f>IFERROR(VLOOKUP(X394,TD!$J$51:$K$64,2,0)," ")</f>
        <v>Servicio de atención a incidentes y emergencias.</v>
      </c>
      <c r="Z394" s="167" t="str">
        <f>CONCATENATE(X394,"-",Y394)</f>
        <v>04-Servicio de atención a incidentes y emergencias.</v>
      </c>
      <c r="AA394" s="165" t="s">
        <v>221</v>
      </c>
      <c r="AB394" s="166" t="str">
        <f>IFERROR(VLOOKUP(AA394,TD!$N$51:$O$66,2,0)," ")</f>
        <v>Servicio de atención a emergencias y desastres</v>
      </c>
      <c r="AC394" s="167" t="str">
        <f>CONCATENATE(AA394,"_",AB394)</f>
        <v>004_Servicio de atención a emergencias y desastres</v>
      </c>
      <c r="AD394" s="167" t="str">
        <f>CONCATENATE(Z394," ",AC394)</f>
        <v>04-Servicio de atención a incidentes y emergencias. 004_Servicio de atención a emergencias y desastres</v>
      </c>
      <c r="AE394" s="166" t="str">
        <f>CONCATENATE(U394,V394,W394,X394,AA394)</f>
        <v>O23011745032024025504004</v>
      </c>
      <c r="AF394" s="166" t="str">
        <f>IFERROR(VLOOKUP(AD394,TD!$J$66:$K$89,2,0)," ")</f>
        <v>PM/0131/0104/45030040255</v>
      </c>
      <c r="AG394" s="117" t="s">
        <v>385</v>
      </c>
      <c r="AH394" s="165" t="s">
        <v>193</v>
      </c>
      <c r="AI394" s="168" t="str">
        <f>CONCATENATE(PAA[[#This Row],[Id Interno]],"-",PAA[[#This Row],[tipo de Contrato (TH talento humano - B/S bienes y/o servicios)]],"-",S394,"-",T394,"-",PAA[[#This Row],[Objeto de la contratación]])</f>
        <v>20260329-TH-8173-2--Prestación de servicios profesionales para liderar la estructuración, verificación de fichas técnicas y consolidación de los procesos de selección y demás documentos precontractuales conforme a las necesidades técnicas propias de la misionalidad de la entidad, para el apoyo de los programas de la Subdirección Operativa-S.O.</v>
      </c>
    </row>
    <row r="395" spans="2:35" ht="56" x14ac:dyDescent="0.35">
      <c r="B395" s="23">
        <v>20260330</v>
      </c>
      <c r="C395" s="99" t="s">
        <v>840</v>
      </c>
      <c r="D395" s="99" t="s">
        <v>105</v>
      </c>
      <c r="E395" s="99" t="s">
        <v>363</v>
      </c>
      <c r="F395" s="163" t="s">
        <v>145</v>
      </c>
      <c r="G395" s="163" t="s">
        <v>379</v>
      </c>
      <c r="H395" s="169">
        <v>6</v>
      </c>
      <c r="I395" s="169">
        <v>0</v>
      </c>
      <c r="J395" s="117">
        <v>18900000</v>
      </c>
      <c r="K395" s="124" t="s">
        <v>398</v>
      </c>
      <c r="L395" s="163" t="s">
        <v>158</v>
      </c>
      <c r="M395" s="170" t="s">
        <v>421</v>
      </c>
      <c r="N395" s="99" t="s">
        <v>198</v>
      </c>
      <c r="O395" s="147" t="s">
        <v>890</v>
      </c>
      <c r="P395" s="163" t="s">
        <v>348</v>
      </c>
      <c r="Q395" s="126">
        <v>80111600</v>
      </c>
      <c r="R395" s="170" t="s">
        <v>211</v>
      </c>
      <c r="S395" s="165" t="str">
        <f>MID(PAA[[#This Row],[Meta Proyecto de Inversión]],1,4)</f>
        <v>8173</v>
      </c>
      <c r="T395" s="165" t="str">
        <f>MID(PAA[[#This Row],[Meta Proyecto de Inversión]],6,2)</f>
        <v>2-</v>
      </c>
      <c r="U395" s="166" t="str">
        <f>IFERROR(VLOOKUP(N395,TD!$B$50:$F$54,2,0)," ")</f>
        <v>O230117</v>
      </c>
      <c r="V395" s="166" t="str">
        <f>IFERROR(VLOOKUP(N395,TD!$B$50:$F$54,3,0)," ")</f>
        <v>4503</v>
      </c>
      <c r="W395" s="166">
        <f>IFERROR(VLOOKUP(N395,TD!$B$50:$F$54,4,0)," ")</f>
        <v>20240255</v>
      </c>
      <c r="X395" s="165" t="s">
        <v>164</v>
      </c>
      <c r="Y395" s="166" t="str">
        <f>IFERROR(VLOOKUP(X395,TD!$J$51:$K$64,2,0)," ")</f>
        <v>Servicio de atención a incidentes y emergencias.</v>
      </c>
      <c r="Z395" s="167" t="str">
        <f>CONCATENATE(X395,"-",Y395)</f>
        <v>04-Servicio de atención a incidentes y emergencias.</v>
      </c>
      <c r="AA395" s="165" t="s">
        <v>221</v>
      </c>
      <c r="AB395" s="166" t="str">
        <f>IFERROR(VLOOKUP(AA395,TD!$N$51:$O$66,2,0)," ")</f>
        <v>Servicio de atención a emergencias y desastres</v>
      </c>
      <c r="AC395" s="167" t="str">
        <f>CONCATENATE(AA395,"_",AB395)</f>
        <v>004_Servicio de atención a emergencias y desastres</v>
      </c>
      <c r="AD395" s="167" t="str">
        <f>CONCATENATE(Z395," ",AC395)</f>
        <v>04-Servicio de atención a incidentes y emergencias. 004_Servicio de atención a emergencias y desastres</v>
      </c>
      <c r="AE395" s="166" t="str">
        <f>CONCATENATE(U395,V395,W395,X395,AA395)</f>
        <v>O23011745032024025504004</v>
      </c>
      <c r="AF395" s="166" t="str">
        <f>IFERROR(VLOOKUP(AD395,TD!$J$66:$K$89,2,0)," ")</f>
        <v>PM/0131/0104/45030040255</v>
      </c>
      <c r="AG395" s="117" t="s">
        <v>385</v>
      </c>
      <c r="AH395" s="165" t="s">
        <v>193</v>
      </c>
      <c r="AI395" s="168" t="str">
        <f>CONCATENATE(PAA[[#This Row],[Id Interno]],"-",PAA[[#This Row],[tipo de Contrato (TH talento humano - B/S bienes y/o servicios)]],"-",S395,"-",T395,"-",PAA[[#This Row],[Objeto de la contratación]])</f>
        <v>20260330-TH-8173-2--Prestación de servicios de apoyo a la gestión en las actividades documentales, administrativas y manejo de las herramientas de gestión, para el acompañamiento de los programas de la Subdirección Operativa S.O.</v>
      </c>
    </row>
    <row r="396" spans="2:35" ht="56" x14ac:dyDescent="0.35">
      <c r="B396" s="99">
        <v>20260331</v>
      </c>
      <c r="C396" s="99" t="s">
        <v>1146</v>
      </c>
      <c r="D396" s="99" t="s">
        <v>88</v>
      </c>
      <c r="E396" s="99" t="s">
        <v>402</v>
      </c>
      <c r="F396" s="163" t="s">
        <v>101</v>
      </c>
      <c r="G396" s="163" t="s">
        <v>379</v>
      </c>
      <c r="H396" s="169">
        <v>6</v>
      </c>
      <c r="I396" s="169">
        <v>0</v>
      </c>
      <c r="J396" s="117">
        <v>1744500000</v>
      </c>
      <c r="K396" s="124" t="s">
        <v>398</v>
      </c>
      <c r="L396" s="163" t="s">
        <v>158</v>
      </c>
      <c r="M396" s="170" t="s">
        <v>421</v>
      </c>
      <c r="N396" s="99" t="s">
        <v>330</v>
      </c>
      <c r="O396" s="147" t="s">
        <v>889</v>
      </c>
      <c r="P396" s="163" t="s">
        <v>161</v>
      </c>
      <c r="Q396" s="126">
        <v>53102710</v>
      </c>
      <c r="R396" s="170" t="s">
        <v>331</v>
      </c>
      <c r="S396" s="165" t="str">
        <f>MID(PAA[[#This Row],[Meta Proyecto de Inversión]],1,4)</f>
        <v>No a</v>
      </c>
      <c r="T396" s="165" t="str">
        <f>MID(PAA[[#This Row],[Meta Proyecto de Inversión]],6,2)</f>
        <v>li</v>
      </c>
      <c r="U396" s="166" t="str">
        <f>IFERROR(VLOOKUP(N396,TD!$B$50:$F$54,2,0)," ")</f>
        <v>NA</v>
      </c>
      <c r="V396" s="166" t="str">
        <f>IFERROR(VLOOKUP(N396,TD!$B$50:$F$54,3,0)," ")</f>
        <v>NA</v>
      </c>
      <c r="W396" s="166" t="str">
        <f>IFERROR(VLOOKUP(N396,TD!$B$50:$F$54,4,0)," ")</f>
        <v>NA</v>
      </c>
      <c r="X396" s="165" t="s">
        <v>335</v>
      </c>
      <c r="Y396" s="166" t="str">
        <f>IFERROR(VLOOKUP(X396,TD!$J$51:$K$64,2,0)," ")</f>
        <v>N/A</v>
      </c>
      <c r="Z396" s="167" t="str">
        <f>CONCATENATE(X396,"-",Y396)</f>
        <v>N/A-N/A</v>
      </c>
      <c r="AA396" s="165" t="s">
        <v>335</v>
      </c>
      <c r="AB396" s="166" t="str">
        <f>IFERROR(VLOOKUP(AA396,TD!$N$51:$O$66,2,0)," ")</f>
        <v>N/A</v>
      </c>
      <c r="AC396" s="167" t="str">
        <f>CONCATENATE(AA396,"_",AB396)</f>
        <v>N/A_N/A</v>
      </c>
      <c r="AD396" s="167" t="str">
        <f>CONCATENATE(Z396," ",AC396)</f>
        <v>N/A-N/A N/A_N/A</v>
      </c>
      <c r="AE396" s="166" t="str">
        <f>CONCATENATE(U396,V396,W396,X396,AA396)</f>
        <v>NANANAN/AN/A</v>
      </c>
      <c r="AF396" s="166" t="str">
        <f>IFERROR(VLOOKUP(AD396,TD!$J$66:$K$89,2,0)," ")</f>
        <v>N/A</v>
      </c>
      <c r="AG396" s="117" t="s">
        <v>349</v>
      </c>
      <c r="AH396" s="165" t="s">
        <v>193</v>
      </c>
      <c r="AI396" s="168" t="str">
        <f>CONCATENATE(PAA[[#This Row],[Id Interno]],"-",PAA[[#This Row],[tipo de Contrato (TH talento humano - B/S bienes y/o servicios)]],"-",S396,"-",T396,"-",PAA[[#This Row],[Objeto de la contratación]])</f>
        <v>20260331-BS-No a-li-Adquisición de uniformes y chaquetas para el personal operativo de la UAECOB</v>
      </c>
    </row>
    <row r="397" spans="2:35" ht="56" x14ac:dyDescent="0.35">
      <c r="B397" s="99">
        <v>20260332</v>
      </c>
      <c r="C397" s="99" t="s">
        <v>841</v>
      </c>
      <c r="D397" s="99" t="s">
        <v>105</v>
      </c>
      <c r="E397" s="99" t="s">
        <v>363</v>
      </c>
      <c r="F397" s="163" t="s">
        <v>144</v>
      </c>
      <c r="G397" s="163" t="s">
        <v>378</v>
      </c>
      <c r="H397" s="169">
        <v>6</v>
      </c>
      <c r="I397" s="169">
        <v>15</v>
      </c>
      <c r="J397" s="117">
        <v>46800000</v>
      </c>
      <c r="K397" s="124" t="s">
        <v>398</v>
      </c>
      <c r="L397" s="163" t="s">
        <v>158</v>
      </c>
      <c r="M397" s="170" t="s">
        <v>421</v>
      </c>
      <c r="N397" s="99" t="s">
        <v>198</v>
      </c>
      <c r="O397" s="147" t="s">
        <v>890</v>
      </c>
      <c r="P397" s="163" t="s">
        <v>348</v>
      </c>
      <c r="Q397" s="126">
        <v>80111600</v>
      </c>
      <c r="R397" s="170" t="s">
        <v>211</v>
      </c>
      <c r="S397" s="165" t="str">
        <f>MID(PAA[[#This Row],[Meta Proyecto de Inversión]],1,4)</f>
        <v>8173</v>
      </c>
      <c r="T397" s="165" t="str">
        <f>MID(PAA[[#This Row],[Meta Proyecto de Inversión]],6,2)</f>
        <v>2-</v>
      </c>
      <c r="U397" s="166" t="str">
        <f>IFERROR(VLOOKUP(N397,TD!$B$50:$F$54,2,0)," ")</f>
        <v>O230117</v>
      </c>
      <c r="V397" s="166" t="str">
        <f>IFERROR(VLOOKUP(N397,TD!$B$50:$F$54,3,0)," ")</f>
        <v>4503</v>
      </c>
      <c r="W397" s="166">
        <f>IFERROR(VLOOKUP(N397,TD!$B$50:$F$54,4,0)," ")</f>
        <v>20240255</v>
      </c>
      <c r="X397" s="165" t="s">
        <v>164</v>
      </c>
      <c r="Y397" s="166" t="str">
        <f>IFERROR(VLOOKUP(X397,TD!$J$51:$K$64,2,0)," ")</f>
        <v>Servicio de atención a incidentes y emergencias.</v>
      </c>
      <c r="Z397" s="167" t="str">
        <f>CONCATENATE(X397,"-",Y397)</f>
        <v>04-Servicio de atención a incidentes y emergencias.</v>
      </c>
      <c r="AA397" s="165" t="s">
        <v>221</v>
      </c>
      <c r="AB397" s="166" t="str">
        <f>IFERROR(VLOOKUP(AA397,TD!$N$51:$O$66,2,0)," ")</f>
        <v>Servicio de atención a emergencias y desastres</v>
      </c>
      <c r="AC397" s="167" t="str">
        <f>CONCATENATE(AA397,"_",AB397)</f>
        <v>004_Servicio de atención a emergencias y desastres</v>
      </c>
      <c r="AD397" s="167" t="str">
        <f>CONCATENATE(Z397," ",AC397)</f>
        <v>04-Servicio de atención a incidentes y emergencias. 004_Servicio de atención a emergencias y desastres</v>
      </c>
      <c r="AE397" s="166" t="str">
        <f>CONCATENATE(U397,V397,W397,X397,AA397)</f>
        <v>O23011745032024025504004</v>
      </c>
      <c r="AF397" s="166" t="str">
        <f>IFERROR(VLOOKUP(AD397,TD!$J$66:$K$89,2,0)," ")</f>
        <v>PM/0131/0104/45030040255</v>
      </c>
      <c r="AG397" s="117" t="s">
        <v>385</v>
      </c>
      <c r="AH397" s="165" t="s">
        <v>193</v>
      </c>
      <c r="AI397" s="168" t="str">
        <f>CONCATENATE(PAA[[#This Row],[Id Interno]],"-",PAA[[#This Row],[tipo de Contrato (TH talento humano - B/S bienes y/o servicios)]],"-",S397,"-",T397,"-",PAA[[#This Row],[Objeto de la contratación]])</f>
        <v>20260332-TH-8173-2--Prestación de servicios profesionales para apoyar en la consolidación y verificación de información técnica de los procesos de selección en las diferentes etapas conforme a la misionalidad de la entidad, para el acompañamiento de los programas de la Subdirección Operativa-S.O.</v>
      </c>
    </row>
    <row r="398" spans="2:35" ht="56" x14ac:dyDescent="0.35">
      <c r="B398" s="23">
        <v>20260333</v>
      </c>
      <c r="C398" s="99" t="s">
        <v>887</v>
      </c>
      <c r="D398" s="23" t="s">
        <v>105</v>
      </c>
      <c r="E398" s="23" t="s">
        <v>363</v>
      </c>
      <c r="F398" s="162" t="s">
        <v>145</v>
      </c>
      <c r="G398" s="163" t="s">
        <v>373</v>
      </c>
      <c r="H398" s="164">
        <v>10</v>
      </c>
      <c r="I398" s="164">
        <v>0</v>
      </c>
      <c r="J398" s="125">
        <v>37500000</v>
      </c>
      <c r="K398" s="88" t="s">
        <v>398</v>
      </c>
      <c r="L398" s="162" t="s">
        <v>156</v>
      </c>
      <c r="M398" s="165" t="s">
        <v>484</v>
      </c>
      <c r="N398" s="23" t="s">
        <v>198</v>
      </c>
      <c r="O398" s="147" t="s">
        <v>890</v>
      </c>
      <c r="P398" s="162" t="s">
        <v>348</v>
      </c>
      <c r="Q398" s="53">
        <v>80111600</v>
      </c>
      <c r="R398" s="165" t="s">
        <v>210</v>
      </c>
      <c r="S398" s="165" t="str">
        <f>MID(PAA[[#This Row],[Meta Proyecto de Inversión]],1,4)</f>
        <v>8173</v>
      </c>
      <c r="T398" s="165" t="str">
        <f>MID(PAA[[#This Row],[Meta Proyecto de Inversión]],6,2)</f>
        <v>1-</v>
      </c>
      <c r="U398" s="166" t="str">
        <f>IFERROR(VLOOKUP(N398,TD!$B$50:$F$54,2,0)," ")</f>
        <v>O230117</v>
      </c>
      <c r="V398" s="166" t="str">
        <f>IFERROR(VLOOKUP(N398,TD!$B$50:$F$54,3,0)," ")</f>
        <v>4503</v>
      </c>
      <c r="W398" s="166">
        <f>IFERROR(VLOOKUP(N398,TD!$B$50:$F$54,4,0)," ")</f>
        <v>20240255</v>
      </c>
      <c r="X398" s="165" t="s">
        <v>166</v>
      </c>
      <c r="Y398" s="166" t="str">
        <f>IFERROR(VLOOKUP(X398,TD!$J$51:$K$64,2,0)," ")</f>
        <v>Servicio de capacitaciones en gestión del riesgo de incendios  a la ciudadania.</v>
      </c>
      <c r="Z398" s="167" t="str">
        <f>CONCATENATE(X398,"-",Y398)</f>
        <v>05-Servicio de capacitaciones en gestión del riesgo de incendios  a la ciudadania.</v>
      </c>
      <c r="AA398" s="165" t="s">
        <v>223</v>
      </c>
      <c r="AB398" s="166" t="str">
        <f>IFERROR(VLOOKUP(AA398,TD!$N$51:$O$66,2,0)," ")</f>
        <v>Servicio prevención y control de incendios</v>
      </c>
      <c r="AC398" s="167" t="str">
        <f>CONCATENATE(AA398,"_",AB398)</f>
        <v>035_Servicio prevención y control de incendios</v>
      </c>
      <c r="AD398" s="167" t="str">
        <f>CONCATENATE(Z398," ",AC398)</f>
        <v>05-Servicio de capacitaciones en gestión del riesgo de incendios  a la ciudadania. 035_Servicio prevención y control de incendios</v>
      </c>
      <c r="AE398" s="166" t="str">
        <f>CONCATENATE(U398,V398,W398,X398,AA398)</f>
        <v>O23011745032024025505035</v>
      </c>
      <c r="AF398" s="166" t="str">
        <f>IFERROR(VLOOKUP(AD398,TD!$J$66:$K$89,2,0)," ")</f>
        <v>PM/0131/0105/45030350255</v>
      </c>
      <c r="AG398" s="117" t="s">
        <v>385</v>
      </c>
      <c r="AH398" s="165" t="s">
        <v>193</v>
      </c>
      <c r="AI398" s="168" t="str">
        <f>CONCATENATE(PAA[[#This Row],[Id Interno]],"-",PAA[[#This Row],[tipo de Contrato (TH talento humano - B/S bienes y/o servicios)]],"-",S398,"-",T398,"-",PAA[[#This Row],[Objeto de la contratación]])</f>
        <v>20260333-TH-8173-1--Prestar servicios de apoyo como conductor a las acciones misionales de la Subdirección de Gestión del Riesgo.</v>
      </c>
    </row>
    <row r="399" spans="2:35" ht="56" x14ac:dyDescent="0.35">
      <c r="B399" s="99">
        <v>20260334</v>
      </c>
      <c r="C399" s="99" t="s">
        <v>510</v>
      </c>
      <c r="D399" s="99" t="s">
        <v>105</v>
      </c>
      <c r="E399" s="99" t="s">
        <v>363</v>
      </c>
      <c r="F399" s="163" t="s">
        <v>144</v>
      </c>
      <c r="G399" s="163" t="s">
        <v>373</v>
      </c>
      <c r="H399" s="169">
        <v>10</v>
      </c>
      <c r="I399" s="169">
        <v>0</v>
      </c>
      <c r="J399" s="117">
        <v>56000000</v>
      </c>
      <c r="K399" s="124" t="s">
        <v>398</v>
      </c>
      <c r="L399" s="163" t="s">
        <v>156</v>
      </c>
      <c r="M399" s="170" t="s">
        <v>484</v>
      </c>
      <c r="N399" s="99" t="s">
        <v>198</v>
      </c>
      <c r="O399" s="147" t="s">
        <v>890</v>
      </c>
      <c r="P399" s="163" t="s">
        <v>348</v>
      </c>
      <c r="Q399" s="126">
        <v>80111600</v>
      </c>
      <c r="R399" s="170" t="s">
        <v>210</v>
      </c>
      <c r="S399" s="167" t="str">
        <f>MID(PAA[[#This Row],[Meta Proyecto de Inversión]],1,4)</f>
        <v>8173</v>
      </c>
      <c r="T399" s="167" t="str">
        <f>MID(PAA[[#This Row],[Meta Proyecto de Inversión]],6,2)</f>
        <v>1-</v>
      </c>
      <c r="U399" s="171" t="str">
        <f>IFERROR(VLOOKUP(N399,TD!$B$50:$F$54,2,0)," ")</f>
        <v>O230117</v>
      </c>
      <c r="V399" s="171" t="str">
        <f>IFERROR(VLOOKUP(N399,TD!$B$50:$F$54,3,0)," ")</f>
        <v>4503</v>
      </c>
      <c r="W399" s="171">
        <f>IFERROR(VLOOKUP(N399,TD!$B$50:$F$54,4,0)," ")</f>
        <v>20240255</v>
      </c>
      <c r="X399" s="170" t="s">
        <v>166</v>
      </c>
      <c r="Y399" s="171" t="str">
        <f>IFERROR(VLOOKUP(X399,TD!$J$51:$K$64,2,0)," ")</f>
        <v>Servicio de capacitaciones en gestión del riesgo de incendios  a la ciudadania.</v>
      </c>
      <c r="Z399" s="167" t="str">
        <f>CONCATENATE(X399,"-",Y399)</f>
        <v>05-Servicio de capacitaciones en gestión del riesgo de incendios  a la ciudadania.</v>
      </c>
      <c r="AA399" s="170" t="s">
        <v>223</v>
      </c>
      <c r="AB399" s="171" t="str">
        <f>IFERROR(VLOOKUP(AA399,TD!$N$51:$O$66,2,0)," ")</f>
        <v>Servicio prevención y control de incendios</v>
      </c>
      <c r="AC399" s="167" t="str">
        <f>CONCATENATE(AA399,"_",AB399)</f>
        <v>035_Servicio prevención y control de incendios</v>
      </c>
      <c r="AD399" s="167" t="str">
        <f>CONCATENATE(Z399," ",AC399)</f>
        <v>05-Servicio de capacitaciones en gestión del riesgo de incendios  a la ciudadania. 035_Servicio prevención y control de incendios</v>
      </c>
      <c r="AE399" s="171" t="str">
        <f>CONCATENATE(U399,V399,W399,X399,AA399)</f>
        <v>O23011745032024025505035</v>
      </c>
      <c r="AF399" s="171" t="str">
        <f>IFERROR(VLOOKUP(AD399,TD!$J$66:$K$89,2,0)," ")</f>
        <v>PM/0131/0105/45030350255</v>
      </c>
      <c r="AG399" s="117" t="s">
        <v>385</v>
      </c>
      <c r="AH399" s="170" t="s">
        <v>193</v>
      </c>
      <c r="AI399" s="172" t="str">
        <f>CONCATENATE(PAA[[#This Row],[Id Interno]],"-",PAA[[#This Row],[tipo de Contrato (TH talento humano - B/S bienes y/o servicios)]],"-",S399,"-",T399,"-",PAA[[#This Row],[Objeto de la contratación]])</f>
        <v>20260334-TH-8173-1--Prestar servicios profesionales para apoyar la planeación y gestión de las  estrategias de reducción y/o conocimiento del riesgo  para la Subdirección de Gestión del Riesgo._SGR</v>
      </c>
    </row>
    <row r="400" spans="2:35" ht="56" x14ac:dyDescent="0.35">
      <c r="B400" s="99">
        <v>20260335</v>
      </c>
      <c r="C400" s="99" t="s">
        <v>511</v>
      </c>
      <c r="D400" s="99" t="s">
        <v>105</v>
      </c>
      <c r="E400" s="99" t="s">
        <v>363</v>
      </c>
      <c r="F400" s="163" t="s">
        <v>144</v>
      </c>
      <c r="G400" s="163" t="s">
        <v>373</v>
      </c>
      <c r="H400" s="169">
        <v>8</v>
      </c>
      <c r="I400" s="169">
        <v>0</v>
      </c>
      <c r="J400" s="117">
        <v>35000000</v>
      </c>
      <c r="K400" s="124" t="s">
        <v>398</v>
      </c>
      <c r="L400" s="163" t="s">
        <v>156</v>
      </c>
      <c r="M400" s="170" t="s">
        <v>484</v>
      </c>
      <c r="N400" s="99" t="s">
        <v>198</v>
      </c>
      <c r="O400" s="147" t="s">
        <v>890</v>
      </c>
      <c r="P400" s="163" t="s">
        <v>348</v>
      </c>
      <c r="Q400" s="126">
        <v>80111600</v>
      </c>
      <c r="R400" s="170" t="s">
        <v>210</v>
      </c>
      <c r="S400" s="167" t="str">
        <f>MID(PAA[[#This Row],[Meta Proyecto de Inversión]],1,4)</f>
        <v>8173</v>
      </c>
      <c r="T400" s="167" t="str">
        <f>MID(PAA[[#This Row],[Meta Proyecto de Inversión]],6,2)</f>
        <v>1-</v>
      </c>
      <c r="U400" s="171" t="str">
        <f>IFERROR(VLOOKUP(N400,TD!$B$50:$F$54,2,0)," ")</f>
        <v>O230117</v>
      </c>
      <c r="V400" s="171" t="str">
        <f>IFERROR(VLOOKUP(N400,TD!$B$50:$F$54,3,0)," ")</f>
        <v>4503</v>
      </c>
      <c r="W400" s="171">
        <f>IFERROR(VLOOKUP(N400,TD!$B$50:$F$54,4,0)," ")</f>
        <v>20240255</v>
      </c>
      <c r="X400" s="170" t="s">
        <v>166</v>
      </c>
      <c r="Y400" s="171" t="str">
        <f>IFERROR(VLOOKUP(X400,TD!$J$51:$K$64,2,0)," ")</f>
        <v>Servicio de capacitaciones en gestión del riesgo de incendios  a la ciudadania.</v>
      </c>
      <c r="Z400" s="167" t="str">
        <f>CONCATENATE(X400,"-",Y400)</f>
        <v>05-Servicio de capacitaciones en gestión del riesgo de incendios  a la ciudadania.</v>
      </c>
      <c r="AA400" s="170" t="s">
        <v>223</v>
      </c>
      <c r="AB400" s="171" t="str">
        <f>IFERROR(VLOOKUP(AA400,TD!$N$51:$O$66,2,0)," ")</f>
        <v>Servicio prevención y control de incendios</v>
      </c>
      <c r="AC400" s="167" t="str">
        <f>CONCATENATE(AA400,"_",AB400)</f>
        <v>035_Servicio prevención y control de incendios</v>
      </c>
      <c r="AD400" s="167" t="str">
        <f>CONCATENATE(Z400," ",AC400)</f>
        <v>05-Servicio de capacitaciones en gestión del riesgo de incendios  a la ciudadania. 035_Servicio prevención y control de incendios</v>
      </c>
      <c r="AE400" s="171" t="str">
        <f>CONCATENATE(U400,V400,W400,X400,AA400)</f>
        <v>O23011745032024025505035</v>
      </c>
      <c r="AF400" s="171" t="str">
        <f>IFERROR(VLOOKUP(AD400,TD!$J$66:$K$89,2,0)," ")</f>
        <v>PM/0131/0105/45030350255</v>
      </c>
      <c r="AG400" s="117" t="s">
        <v>385</v>
      </c>
      <c r="AH400" s="170" t="s">
        <v>193</v>
      </c>
      <c r="AI400" s="172" t="str">
        <f>CONCATENATE(PAA[[#This Row],[Id Interno]],"-",PAA[[#This Row],[tipo de Contrato (TH talento humano - B/S bienes y/o servicios)]],"-",S400,"-",T400,"-",PAA[[#This Row],[Objeto de la contratación]])</f>
        <v>20260335-TH-8173-1--Prestar servicios profesionales en  los componentes tecnológicos e informáticos relacionados con los aspectos misionales de la Subdirección de Gestión del Riesgo._SGR</v>
      </c>
    </row>
    <row r="401" spans="2:35" ht="56" customHeight="1" x14ac:dyDescent="0.35">
      <c r="B401" s="99">
        <v>20260336</v>
      </c>
      <c r="C401" s="99" t="s">
        <v>512</v>
      </c>
      <c r="D401" s="99" t="s">
        <v>105</v>
      </c>
      <c r="E401" s="99" t="s">
        <v>363</v>
      </c>
      <c r="F401" s="163" t="s">
        <v>145</v>
      </c>
      <c r="G401" s="163" t="s">
        <v>373</v>
      </c>
      <c r="H401" s="169">
        <v>8</v>
      </c>
      <c r="I401" s="169">
        <v>0</v>
      </c>
      <c r="J401" s="117">
        <v>28000000</v>
      </c>
      <c r="K401" s="124" t="s">
        <v>398</v>
      </c>
      <c r="L401" s="163" t="s">
        <v>156</v>
      </c>
      <c r="M401" s="170" t="s">
        <v>484</v>
      </c>
      <c r="N401" s="99" t="s">
        <v>198</v>
      </c>
      <c r="O401" s="147" t="s">
        <v>890</v>
      </c>
      <c r="P401" s="163" t="s">
        <v>348</v>
      </c>
      <c r="Q401" s="126">
        <v>80111600</v>
      </c>
      <c r="R401" s="170" t="s">
        <v>210</v>
      </c>
      <c r="S401" s="167" t="str">
        <f>MID(PAA[[#This Row],[Meta Proyecto de Inversión]],1,4)</f>
        <v>8173</v>
      </c>
      <c r="T401" s="167" t="str">
        <f>MID(PAA[[#This Row],[Meta Proyecto de Inversión]],6,2)</f>
        <v>1-</v>
      </c>
      <c r="U401" s="171" t="str">
        <f>IFERROR(VLOOKUP(N401,TD!$B$50:$F$54,2,0)," ")</f>
        <v>O230117</v>
      </c>
      <c r="V401" s="171" t="str">
        <f>IFERROR(VLOOKUP(N401,TD!$B$50:$F$54,3,0)," ")</f>
        <v>4503</v>
      </c>
      <c r="W401" s="171">
        <f>IFERROR(VLOOKUP(N401,TD!$B$50:$F$54,4,0)," ")</f>
        <v>20240255</v>
      </c>
      <c r="X401" s="170" t="s">
        <v>166</v>
      </c>
      <c r="Y401" s="171" t="str">
        <f>IFERROR(VLOOKUP(X401,TD!$J$51:$K$64,2,0)," ")</f>
        <v>Servicio de capacitaciones en gestión del riesgo de incendios  a la ciudadania.</v>
      </c>
      <c r="Z401" s="167" t="str">
        <f>CONCATENATE(X401,"-",Y401)</f>
        <v>05-Servicio de capacitaciones en gestión del riesgo de incendios  a la ciudadania.</v>
      </c>
      <c r="AA401" s="170" t="s">
        <v>223</v>
      </c>
      <c r="AB401" s="171" t="str">
        <f>IFERROR(VLOOKUP(AA401,TD!$N$51:$O$66,2,0)," ")</f>
        <v>Servicio prevención y control de incendios</v>
      </c>
      <c r="AC401" s="167" t="str">
        <f>CONCATENATE(AA401,"_",AB401)</f>
        <v>035_Servicio prevención y control de incendios</v>
      </c>
      <c r="AD401" s="167" t="str">
        <f>CONCATENATE(Z401," ",AC401)</f>
        <v>05-Servicio de capacitaciones en gestión del riesgo de incendios  a la ciudadania. 035_Servicio prevención y control de incendios</v>
      </c>
      <c r="AE401" s="171" t="str">
        <f>CONCATENATE(U401,V401,W401,X401,AA401)</f>
        <v>O23011745032024025505035</v>
      </c>
      <c r="AF401" s="171" t="str">
        <f>IFERROR(VLOOKUP(AD401,TD!$J$66:$K$89,2,0)," ")</f>
        <v>PM/0131/0105/45030350255</v>
      </c>
      <c r="AG401" s="117" t="s">
        <v>385</v>
      </c>
      <c r="AH401" s="170" t="s">
        <v>193</v>
      </c>
      <c r="AI401" s="172" t="str">
        <f>CONCATENATE(PAA[[#This Row],[Id Interno]],"-",PAA[[#This Row],[tipo de Contrato (TH talento humano - B/S bienes y/o servicios)]],"-",S401,"-",T401,"-",PAA[[#This Row],[Objeto de la contratación]])</f>
        <v>20260336-TH-8173-1--Prestar servicios de apoyo para el seguimiento y respuesta de requerimientos ciudadanos relacionados con la misionalidad de la Subdirección de Gestión del Riesgo_SGR</v>
      </c>
    </row>
    <row r="402" spans="2:35" ht="56" x14ac:dyDescent="0.35">
      <c r="B402" s="99">
        <v>20260337</v>
      </c>
      <c r="C402" s="99" t="s">
        <v>513</v>
      </c>
      <c r="D402" s="99" t="s">
        <v>105</v>
      </c>
      <c r="E402" s="99" t="s">
        <v>363</v>
      </c>
      <c r="F402" s="163" t="s">
        <v>144</v>
      </c>
      <c r="G402" s="163" t="s">
        <v>373</v>
      </c>
      <c r="H402" s="169">
        <v>7</v>
      </c>
      <c r="I402" s="169">
        <v>15</v>
      </c>
      <c r="J402" s="117">
        <v>49000000</v>
      </c>
      <c r="K402" s="124" t="s">
        <v>398</v>
      </c>
      <c r="L402" s="163" t="s">
        <v>156</v>
      </c>
      <c r="M402" s="170" t="s">
        <v>484</v>
      </c>
      <c r="N402" s="99" t="s">
        <v>198</v>
      </c>
      <c r="O402" s="147" t="s">
        <v>890</v>
      </c>
      <c r="P402" s="163" t="s">
        <v>348</v>
      </c>
      <c r="Q402" s="126">
        <v>80111600</v>
      </c>
      <c r="R402" s="170" t="s">
        <v>210</v>
      </c>
      <c r="S402" s="167" t="str">
        <f>MID(PAA[[#This Row],[Meta Proyecto de Inversión]],1,4)</f>
        <v>8173</v>
      </c>
      <c r="T402" s="167" t="str">
        <f>MID(PAA[[#This Row],[Meta Proyecto de Inversión]],6,2)</f>
        <v>1-</v>
      </c>
      <c r="U402" s="171" t="str">
        <f>IFERROR(VLOOKUP(N402,TD!$B$50:$F$54,2,0)," ")</f>
        <v>O230117</v>
      </c>
      <c r="V402" s="171" t="str">
        <f>IFERROR(VLOOKUP(N402,TD!$B$50:$F$54,3,0)," ")</f>
        <v>4503</v>
      </c>
      <c r="W402" s="171">
        <f>IFERROR(VLOOKUP(N402,TD!$B$50:$F$54,4,0)," ")</f>
        <v>20240255</v>
      </c>
      <c r="X402" s="170" t="s">
        <v>166</v>
      </c>
      <c r="Y402" s="171" t="str">
        <f>IFERROR(VLOOKUP(X402,TD!$J$51:$K$64,2,0)," ")</f>
        <v>Servicio de capacitaciones en gestión del riesgo de incendios  a la ciudadania.</v>
      </c>
      <c r="Z402" s="167" t="str">
        <f>CONCATENATE(X402,"-",Y402)</f>
        <v>05-Servicio de capacitaciones en gestión del riesgo de incendios  a la ciudadania.</v>
      </c>
      <c r="AA402" s="170" t="s">
        <v>223</v>
      </c>
      <c r="AB402" s="171" t="str">
        <f>IFERROR(VLOOKUP(AA402,TD!$N$51:$O$66,2,0)," ")</f>
        <v>Servicio prevención y control de incendios</v>
      </c>
      <c r="AC402" s="167" t="str">
        <f>CONCATENATE(AA402,"_",AB402)</f>
        <v>035_Servicio prevención y control de incendios</v>
      </c>
      <c r="AD402" s="167" t="str">
        <f>CONCATENATE(Z402," ",AC402)</f>
        <v>05-Servicio de capacitaciones en gestión del riesgo de incendios  a la ciudadania. 035_Servicio prevención y control de incendios</v>
      </c>
      <c r="AE402" s="171" t="str">
        <f>CONCATENATE(U402,V402,W402,X402,AA402)</f>
        <v>O23011745032024025505035</v>
      </c>
      <c r="AF402" s="171" t="str">
        <f>IFERROR(VLOOKUP(AD402,TD!$J$66:$K$89,2,0)," ")</f>
        <v>PM/0131/0105/45030350255</v>
      </c>
      <c r="AG402" s="117" t="s">
        <v>385</v>
      </c>
      <c r="AH402" s="170" t="s">
        <v>193</v>
      </c>
      <c r="AI402" s="172" t="str">
        <f>CONCATENATE(PAA[[#This Row],[Id Interno]],"-",PAA[[#This Row],[tipo de Contrato (TH talento humano - B/S bienes y/o servicios)]],"-",S402,"-",T402,"-",PAA[[#This Row],[Objeto de la contratación]])</f>
        <v>20260337-TH-8173-1--Prestar servicios profesionales en la gestión misional mediante el  análisis y seguimiento financiero de la Subdirección de Gestión del Riesgo_SGR</v>
      </c>
    </row>
    <row r="403" spans="2:35" ht="56" x14ac:dyDescent="0.35">
      <c r="B403" s="23">
        <v>20260338</v>
      </c>
      <c r="C403" s="99" t="s">
        <v>514</v>
      </c>
      <c r="D403" s="23" t="s">
        <v>105</v>
      </c>
      <c r="E403" s="23" t="s">
        <v>363</v>
      </c>
      <c r="F403" s="162" t="s">
        <v>144</v>
      </c>
      <c r="G403" s="163" t="s">
        <v>373</v>
      </c>
      <c r="H403" s="164">
        <v>10</v>
      </c>
      <c r="I403" s="164">
        <v>0</v>
      </c>
      <c r="J403" s="125">
        <v>70000000</v>
      </c>
      <c r="K403" s="88" t="s">
        <v>398</v>
      </c>
      <c r="L403" s="162" t="s">
        <v>156</v>
      </c>
      <c r="M403" s="165" t="s">
        <v>484</v>
      </c>
      <c r="N403" s="23" t="s">
        <v>198</v>
      </c>
      <c r="O403" s="147" t="s">
        <v>890</v>
      </c>
      <c r="P403" s="162" t="s">
        <v>348</v>
      </c>
      <c r="Q403" s="53">
        <v>80111600</v>
      </c>
      <c r="R403" s="165" t="s">
        <v>210</v>
      </c>
      <c r="S403" s="165" t="str">
        <f>MID(PAA[[#This Row],[Meta Proyecto de Inversión]],1,4)</f>
        <v>8173</v>
      </c>
      <c r="T403" s="165" t="str">
        <f>MID(PAA[[#This Row],[Meta Proyecto de Inversión]],6,2)</f>
        <v>1-</v>
      </c>
      <c r="U403" s="166" t="str">
        <f>IFERROR(VLOOKUP(N403,TD!$B$50:$F$54,2,0)," ")</f>
        <v>O230117</v>
      </c>
      <c r="V403" s="166" t="str">
        <f>IFERROR(VLOOKUP(N403,TD!$B$50:$F$54,3,0)," ")</f>
        <v>4503</v>
      </c>
      <c r="W403" s="166">
        <f>IFERROR(VLOOKUP(N403,TD!$B$50:$F$54,4,0)," ")</f>
        <v>20240255</v>
      </c>
      <c r="X403" s="165" t="s">
        <v>166</v>
      </c>
      <c r="Y403" s="166" t="str">
        <f>IFERROR(VLOOKUP(X403,TD!$J$51:$K$64,2,0)," ")</f>
        <v>Servicio de capacitaciones en gestión del riesgo de incendios  a la ciudadania.</v>
      </c>
      <c r="Z403" s="167" t="str">
        <f>CONCATENATE(X403,"-",Y403)</f>
        <v>05-Servicio de capacitaciones en gestión del riesgo de incendios  a la ciudadania.</v>
      </c>
      <c r="AA403" s="165" t="s">
        <v>223</v>
      </c>
      <c r="AB403" s="166" t="str">
        <f>IFERROR(VLOOKUP(AA403,TD!$N$51:$O$66,2,0)," ")</f>
        <v>Servicio prevención y control de incendios</v>
      </c>
      <c r="AC403" s="167" t="str">
        <f>CONCATENATE(AA403,"_",AB403)</f>
        <v>035_Servicio prevención y control de incendios</v>
      </c>
      <c r="AD403" s="167" t="str">
        <f>CONCATENATE(Z403," ",AC403)</f>
        <v>05-Servicio de capacitaciones en gestión del riesgo de incendios  a la ciudadania. 035_Servicio prevención y control de incendios</v>
      </c>
      <c r="AE403" s="166" t="str">
        <f>CONCATENATE(U403,V403,W403,X403,AA403)</f>
        <v>O23011745032024025505035</v>
      </c>
      <c r="AF403" s="166" t="str">
        <f>IFERROR(VLOOKUP(AD403,TD!$J$66:$K$89,2,0)," ")</f>
        <v>PM/0131/0105/45030350255</v>
      </c>
      <c r="AG403" s="117" t="s">
        <v>385</v>
      </c>
      <c r="AH403" s="165" t="s">
        <v>193</v>
      </c>
      <c r="AI403" s="168" t="str">
        <f>CONCATENATE(PAA[[#This Row],[Id Interno]],"-",PAA[[#This Row],[tipo de Contrato (TH talento humano - B/S bienes y/o servicios)]],"-",S403,"-",T403,"-",PAA[[#This Row],[Objeto de la contratación]])</f>
        <v>20260338-TH-8173-1--Prestar servicios profesionales para la gestión misional  mediante la estructuración y seguimiento de procesos contractuales y asuntos jurídicos de la Subdirección de Gestión del Riesgo_SGR</v>
      </c>
    </row>
    <row r="404" spans="2:35" ht="56" x14ac:dyDescent="0.35">
      <c r="B404" s="23">
        <v>20260340</v>
      </c>
      <c r="C404" s="99" t="s">
        <v>515</v>
      </c>
      <c r="D404" s="23" t="s">
        <v>105</v>
      </c>
      <c r="E404" s="23" t="s">
        <v>363</v>
      </c>
      <c r="F404" s="162" t="s">
        <v>144</v>
      </c>
      <c r="G404" s="163" t="s">
        <v>373</v>
      </c>
      <c r="H404" s="164">
        <v>10</v>
      </c>
      <c r="I404" s="164">
        <v>0</v>
      </c>
      <c r="J404" s="125">
        <v>70000000</v>
      </c>
      <c r="K404" s="88" t="s">
        <v>398</v>
      </c>
      <c r="L404" s="162" t="s">
        <v>156</v>
      </c>
      <c r="M404" s="165" t="s">
        <v>484</v>
      </c>
      <c r="N404" s="23" t="s">
        <v>198</v>
      </c>
      <c r="O404" s="147" t="s">
        <v>890</v>
      </c>
      <c r="P404" s="162" t="s">
        <v>348</v>
      </c>
      <c r="Q404" s="53">
        <v>80111600</v>
      </c>
      <c r="R404" s="165" t="s">
        <v>210</v>
      </c>
      <c r="S404" s="165" t="str">
        <f>MID(PAA[[#This Row],[Meta Proyecto de Inversión]],1,4)</f>
        <v>8173</v>
      </c>
      <c r="T404" s="165" t="str">
        <f>MID(PAA[[#This Row],[Meta Proyecto de Inversión]],6,2)</f>
        <v>1-</v>
      </c>
      <c r="U404" s="166" t="str">
        <f>IFERROR(VLOOKUP(N404,TD!$B$50:$F$54,2,0)," ")</f>
        <v>O230117</v>
      </c>
      <c r="V404" s="166" t="str">
        <f>IFERROR(VLOOKUP(N404,TD!$B$50:$F$54,3,0)," ")</f>
        <v>4503</v>
      </c>
      <c r="W404" s="166">
        <f>IFERROR(VLOOKUP(N404,TD!$B$50:$F$54,4,0)," ")</f>
        <v>20240255</v>
      </c>
      <c r="X404" s="165" t="s">
        <v>166</v>
      </c>
      <c r="Y404" s="166" t="str">
        <f>IFERROR(VLOOKUP(X404,TD!$J$51:$K$64,2,0)," ")</f>
        <v>Servicio de capacitaciones en gestión del riesgo de incendios  a la ciudadania.</v>
      </c>
      <c r="Z404" s="167" t="str">
        <f>CONCATENATE(X404,"-",Y404)</f>
        <v>05-Servicio de capacitaciones en gestión del riesgo de incendios  a la ciudadania.</v>
      </c>
      <c r="AA404" s="165" t="s">
        <v>223</v>
      </c>
      <c r="AB404" s="166" t="str">
        <f>IFERROR(VLOOKUP(AA404,TD!$N$51:$O$66,2,0)," ")</f>
        <v>Servicio prevención y control de incendios</v>
      </c>
      <c r="AC404" s="167" t="str">
        <f>CONCATENATE(AA404,"_",AB404)</f>
        <v>035_Servicio prevención y control de incendios</v>
      </c>
      <c r="AD404" s="167" t="str">
        <f>CONCATENATE(Z404," ",AC404)</f>
        <v>05-Servicio de capacitaciones en gestión del riesgo de incendios  a la ciudadania. 035_Servicio prevención y control de incendios</v>
      </c>
      <c r="AE404" s="166" t="str">
        <f>CONCATENATE(U404,V404,W404,X404,AA404)</f>
        <v>O23011745032024025505035</v>
      </c>
      <c r="AF404" s="166" t="str">
        <f>IFERROR(VLOOKUP(AD404,TD!$J$66:$K$89,2,0)," ")</f>
        <v>PM/0131/0105/45030350255</v>
      </c>
      <c r="AG404" s="117" t="s">
        <v>385</v>
      </c>
      <c r="AH404" s="165" t="s">
        <v>193</v>
      </c>
      <c r="AI404" s="168" t="str">
        <f>CONCATENATE(PAA[[#This Row],[Id Interno]],"-",PAA[[#This Row],[tipo de Contrato (TH talento humano - B/S bienes y/o servicios)]],"-",S404,"-",T404,"-",PAA[[#This Row],[Objeto de la contratación]])</f>
        <v xml:space="preserve">20260340-TH-8173-1--Prestar servicios profesionales para la gestión misional en sus componentes técnico, administrativo y financiero de la Subdirección de Gestión del Riesgo_SGR. </v>
      </c>
    </row>
    <row r="405" spans="2:35" ht="56" x14ac:dyDescent="0.35">
      <c r="B405" s="23">
        <v>20260341</v>
      </c>
      <c r="C405" s="99" t="s">
        <v>516</v>
      </c>
      <c r="D405" s="23" t="s">
        <v>105</v>
      </c>
      <c r="E405" s="23" t="s">
        <v>363</v>
      </c>
      <c r="F405" s="162" t="s">
        <v>144</v>
      </c>
      <c r="G405" s="163" t="s">
        <v>373</v>
      </c>
      <c r="H405" s="164">
        <v>8</v>
      </c>
      <c r="I405" s="164">
        <v>0</v>
      </c>
      <c r="J405" s="125">
        <v>72800000</v>
      </c>
      <c r="K405" s="88" t="s">
        <v>398</v>
      </c>
      <c r="L405" s="162" t="s">
        <v>156</v>
      </c>
      <c r="M405" s="165" t="s">
        <v>484</v>
      </c>
      <c r="N405" s="23" t="s">
        <v>198</v>
      </c>
      <c r="O405" s="147" t="s">
        <v>890</v>
      </c>
      <c r="P405" s="162" t="s">
        <v>348</v>
      </c>
      <c r="Q405" s="53">
        <v>80111600</v>
      </c>
      <c r="R405" s="165" t="s">
        <v>210</v>
      </c>
      <c r="S405" s="165" t="str">
        <f>MID(PAA[[#This Row],[Meta Proyecto de Inversión]],1,4)</f>
        <v>8173</v>
      </c>
      <c r="T405" s="165" t="str">
        <f>MID(PAA[[#This Row],[Meta Proyecto de Inversión]],6,2)</f>
        <v>1-</v>
      </c>
      <c r="U405" s="166" t="str">
        <f>IFERROR(VLOOKUP(N405,TD!$B$50:$F$54,2,0)," ")</f>
        <v>O230117</v>
      </c>
      <c r="V405" s="166" t="str">
        <f>IFERROR(VLOOKUP(N405,TD!$B$50:$F$54,3,0)," ")</f>
        <v>4503</v>
      </c>
      <c r="W405" s="166">
        <f>IFERROR(VLOOKUP(N405,TD!$B$50:$F$54,4,0)," ")</f>
        <v>20240255</v>
      </c>
      <c r="X405" s="165" t="s">
        <v>170</v>
      </c>
      <c r="Y405" s="166" t="str">
        <f>IFERROR(VLOOKUP(X405,TD!$J$51:$K$64,2,0)," ")</f>
        <v>Servicio de inspecciones técnicas realizadas</v>
      </c>
      <c r="Z405" s="167" t="str">
        <f>CONCATENATE(X405,"-",Y405)</f>
        <v>06-Servicio de inspecciones técnicas realizadas</v>
      </c>
      <c r="AA405" s="165" t="s">
        <v>223</v>
      </c>
      <c r="AB405" s="166" t="str">
        <f>IFERROR(VLOOKUP(AA405,TD!$N$51:$O$66,2,0)," ")</f>
        <v>Servicio prevención y control de incendios</v>
      </c>
      <c r="AC405" s="167" t="str">
        <f>CONCATENATE(AA405,"_",AB405)</f>
        <v>035_Servicio prevención y control de incendios</v>
      </c>
      <c r="AD405" s="167" t="str">
        <f>CONCATENATE(Z405," ",AC405)</f>
        <v>06-Servicio de inspecciones técnicas realizadas 035_Servicio prevención y control de incendios</v>
      </c>
      <c r="AE405" s="166" t="str">
        <f>CONCATENATE(U405,V405,W405,X405,AA405)</f>
        <v>O23011745032024025506035</v>
      </c>
      <c r="AF405" s="166" t="str">
        <f>IFERROR(VLOOKUP(AD405,TD!$J$66:$K$89,2,0)," ")</f>
        <v>PM/0131/0106/45030350255</v>
      </c>
      <c r="AG405" s="117" t="s">
        <v>385</v>
      </c>
      <c r="AH405" s="165" t="s">
        <v>193</v>
      </c>
      <c r="AI405" s="168" t="str">
        <f>CONCATENATE(PAA[[#This Row],[Id Interno]],"-",PAA[[#This Row],[tipo de Contrato (TH talento humano - B/S bienes y/o servicios)]],"-",S405,"-",T405,"-",PAA[[#This Row],[Objeto de la contratación]])</f>
        <v>20260341-TH-8173-1--Prestar servicios profesionales  liderando las actividades del proceso de inspecciones técnicas de la subdireccion de gestion del riesgo.._SGR</v>
      </c>
    </row>
    <row r="406" spans="2:35" ht="56" x14ac:dyDescent="0.35">
      <c r="B406" s="99">
        <v>20260342</v>
      </c>
      <c r="C406" s="99" t="s">
        <v>517</v>
      </c>
      <c r="D406" s="99" t="s">
        <v>105</v>
      </c>
      <c r="E406" s="99" t="s">
        <v>363</v>
      </c>
      <c r="F406" s="163" t="s">
        <v>144</v>
      </c>
      <c r="G406" s="163" t="s">
        <v>373</v>
      </c>
      <c r="H406" s="169">
        <v>10</v>
      </c>
      <c r="I406" s="169">
        <v>0</v>
      </c>
      <c r="J406" s="117">
        <v>40000000</v>
      </c>
      <c r="K406" s="124" t="s">
        <v>398</v>
      </c>
      <c r="L406" s="163" t="s">
        <v>156</v>
      </c>
      <c r="M406" s="170" t="s">
        <v>484</v>
      </c>
      <c r="N406" s="99" t="s">
        <v>198</v>
      </c>
      <c r="O406" s="147" t="s">
        <v>890</v>
      </c>
      <c r="P406" s="163" t="s">
        <v>348</v>
      </c>
      <c r="Q406" s="126">
        <v>80111600</v>
      </c>
      <c r="R406" s="170" t="s">
        <v>210</v>
      </c>
      <c r="S406" s="167" t="str">
        <f>MID(PAA[[#This Row],[Meta Proyecto de Inversión]],1,4)</f>
        <v>8173</v>
      </c>
      <c r="T406" s="167" t="str">
        <f>MID(PAA[[#This Row],[Meta Proyecto de Inversión]],6,2)</f>
        <v>1-</v>
      </c>
      <c r="U406" s="171" t="str">
        <f>IFERROR(VLOOKUP(N406,TD!$B$50:$F$54,2,0)," ")</f>
        <v>O230117</v>
      </c>
      <c r="V406" s="171" t="str">
        <f>IFERROR(VLOOKUP(N406,TD!$B$50:$F$54,3,0)," ")</f>
        <v>4503</v>
      </c>
      <c r="W406" s="171">
        <f>IFERROR(VLOOKUP(N406,TD!$B$50:$F$54,4,0)," ")</f>
        <v>20240255</v>
      </c>
      <c r="X406" s="170" t="s">
        <v>170</v>
      </c>
      <c r="Y406" s="171" t="str">
        <f>IFERROR(VLOOKUP(X406,TD!$J$51:$K$64,2,0)," ")</f>
        <v>Servicio de inspecciones técnicas realizadas</v>
      </c>
      <c r="Z406" s="167" t="str">
        <f>CONCATENATE(X406,"-",Y406)</f>
        <v>06-Servicio de inspecciones técnicas realizadas</v>
      </c>
      <c r="AA406" s="170" t="s">
        <v>223</v>
      </c>
      <c r="AB406" s="171" t="str">
        <f>IFERROR(VLOOKUP(AA406,TD!$N$51:$O$66,2,0)," ")</f>
        <v>Servicio prevención y control de incendios</v>
      </c>
      <c r="AC406" s="167" t="str">
        <f>CONCATENATE(AA406,"_",AB406)</f>
        <v>035_Servicio prevención y control de incendios</v>
      </c>
      <c r="AD406" s="167" t="str">
        <f>CONCATENATE(Z406," ",AC406)</f>
        <v>06-Servicio de inspecciones técnicas realizadas 035_Servicio prevención y control de incendios</v>
      </c>
      <c r="AE406" s="171" t="str">
        <f>CONCATENATE(U406,V406,W406,X406,AA406)</f>
        <v>O23011745032024025506035</v>
      </c>
      <c r="AF406" s="171" t="str">
        <f>IFERROR(VLOOKUP(AD406,TD!$J$66:$K$89,2,0)," ")</f>
        <v>PM/0131/0106/45030350255</v>
      </c>
      <c r="AG406" s="117" t="s">
        <v>385</v>
      </c>
      <c r="AH406" s="170" t="s">
        <v>193</v>
      </c>
      <c r="AI406" s="172" t="str">
        <f>CONCATENATE(PAA[[#This Row],[Id Interno]],"-",PAA[[#This Row],[tipo de Contrato (TH talento humano - B/S bienes y/o servicios)]],"-",S406,"-",T406,"-",PAA[[#This Row],[Objeto de la contratación]])</f>
        <v>20260342-TH-8173-1--Prestar  servicios profesionales en las actividades relacionadas con la emision de conceptos a cargo de la Subdirección de Gestión del Riesgo._SGR</v>
      </c>
    </row>
    <row r="407" spans="2:35" ht="56" x14ac:dyDescent="0.35">
      <c r="B407" s="99">
        <v>20260343</v>
      </c>
      <c r="C407" s="99" t="s">
        <v>517</v>
      </c>
      <c r="D407" s="99" t="s">
        <v>105</v>
      </c>
      <c r="E407" s="99" t="s">
        <v>363</v>
      </c>
      <c r="F407" s="163" t="s">
        <v>144</v>
      </c>
      <c r="G407" s="163" t="s">
        <v>373</v>
      </c>
      <c r="H407" s="169">
        <v>9</v>
      </c>
      <c r="I407" s="169">
        <v>0</v>
      </c>
      <c r="J407" s="117">
        <v>40000000</v>
      </c>
      <c r="K407" s="124" t="s">
        <v>398</v>
      </c>
      <c r="L407" s="163" t="s">
        <v>156</v>
      </c>
      <c r="M407" s="170" t="s">
        <v>484</v>
      </c>
      <c r="N407" s="99" t="s">
        <v>198</v>
      </c>
      <c r="O407" s="147" t="s">
        <v>890</v>
      </c>
      <c r="P407" s="163" t="s">
        <v>348</v>
      </c>
      <c r="Q407" s="126">
        <v>80111600</v>
      </c>
      <c r="R407" s="170" t="s">
        <v>210</v>
      </c>
      <c r="S407" s="167" t="str">
        <f>MID(PAA[[#This Row],[Meta Proyecto de Inversión]],1,4)</f>
        <v>8173</v>
      </c>
      <c r="T407" s="167" t="str">
        <f>MID(PAA[[#This Row],[Meta Proyecto de Inversión]],6,2)</f>
        <v>1-</v>
      </c>
      <c r="U407" s="171" t="str">
        <f>IFERROR(VLOOKUP(N407,TD!$B$50:$F$54,2,0)," ")</f>
        <v>O230117</v>
      </c>
      <c r="V407" s="171" t="str">
        <f>IFERROR(VLOOKUP(N407,TD!$B$50:$F$54,3,0)," ")</f>
        <v>4503</v>
      </c>
      <c r="W407" s="171">
        <f>IFERROR(VLOOKUP(N407,TD!$B$50:$F$54,4,0)," ")</f>
        <v>20240255</v>
      </c>
      <c r="X407" s="170" t="s">
        <v>170</v>
      </c>
      <c r="Y407" s="171" t="str">
        <f>IFERROR(VLOOKUP(X407,TD!$J$51:$K$64,2,0)," ")</f>
        <v>Servicio de inspecciones técnicas realizadas</v>
      </c>
      <c r="Z407" s="167" t="str">
        <f>CONCATENATE(X407,"-",Y407)</f>
        <v>06-Servicio de inspecciones técnicas realizadas</v>
      </c>
      <c r="AA407" s="170" t="s">
        <v>223</v>
      </c>
      <c r="AB407" s="171" t="str">
        <f>IFERROR(VLOOKUP(AA407,TD!$N$51:$O$66,2,0)," ")</f>
        <v>Servicio prevención y control de incendios</v>
      </c>
      <c r="AC407" s="167" t="str">
        <f>CONCATENATE(AA407,"_",AB407)</f>
        <v>035_Servicio prevención y control de incendios</v>
      </c>
      <c r="AD407" s="167" t="str">
        <f>CONCATENATE(Z407," ",AC407)</f>
        <v>06-Servicio de inspecciones técnicas realizadas 035_Servicio prevención y control de incendios</v>
      </c>
      <c r="AE407" s="171" t="str">
        <f>CONCATENATE(U407,V407,W407,X407,AA407)</f>
        <v>O23011745032024025506035</v>
      </c>
      <c r="AF407" s="171" t="str">
        <f>IFERROR(VLOOKUP(AD407,TD!$J$66:$K$89,2,0)," ")</f>
        <v>PM/0131/0106/45030350255</v>
      </c>
      <c r="AG407" s="117" t="s">
        <v>385</v>
      </c>
      <c r="AH407" s="170" t="s">
        <v>193</v>
      </c>
      <c r="AI407" s="172" t="str">
        <f>CONCATENATE(PAA[[#This Row],[Id Interno]],"-",PAA[[#This Row],[tipo de Contrato (TH talento humano - B/S bienes y/o servicios)]],"-",S407,"-",T407,"-",PAA[[#This Row],[Objeto de la contratación]])</f>
        <v>20260343-TH-8173-1--Prestar  servicios profesionales en las actividades relacionadas con la emision de conceptos a cargo de la Subdirección de Gestión del Riesgo._SGR</v>
      </c>
    </row>
    <row r="408" spans="2:35" ht="56" x14ac:dyDescent="0.35">
      <c r="B408" s="99">
        <v>20260344</v>
      </c>
      <c r="C408" s="99" t="s">
        <v>518</v>
      </c>
      <c r="D408" s="99" t="s">
        <v>105</v>
      </c>
      <c r="E408" s="99" t="s">
        <v>363</v>
      </c>
      <c r="F408" s="163" t="s">
        <v>144</v>
      </c>
      <c r="G408" s="163" t="s">
        <v>373</v>
      </c>
      <c r="H408" s="169">
        <v>8</v>
      </c>
      <c r="I408" s="169">
        <v>0</v>
      </c>
      <c r="J408" s="117">
        <v>42000000</v>
      </c>
      <c r="K408" s="124" t="s">
        <v>398</v>
      </c>
      <c r="L408" s="163" t="s">
        <v>156</v>
      </c>
      <c r="M408" s="170" t="s">
        <v>484</v>
      </c>
      <c r="N408" s="99" t="s">
        <v>198</v>
      </c>
      <c r="O408" s="147" t="s">
        <v>890</v>
      </c>
      <c r="P408" s="163" t="s">
        <v>348</v>
      </c>
      <c r="Q408" s="126">
        <v>80111600</v>
      </c>
      <c r="R408" s="170" t="s">
        <v>210</v>
      </c>
      <c r="S408" s="167" t="str">
        <f>MID(PAA[[#This Row],[Meta Proyecto de Inversión]],1,4)</f>
        <v>8173</v>
      </c>
      <c r="T408" s="167" t="str">
        <f>MID(PAA[[#This Row],[Meta Proyecto de Inversión]],6,2)</f>
        <v>1-</v>
      </c>
      <c r="U408" s="171" t="str">
        <f>IFERROR(VLOOKUP(N408,TD!$B$50:$F$54,2,0)," ")</f>
        <v>O230117</v>
      </c>
      <c r="V408" s="171" t="str">
        <f>IFERROR(VLOOKUP(N408,TD!$B$50:$F$54,3,0)," ")</f>
        <v>4503</v>
      </c>
      <c r="W408" s="171">
        <f>IFERROR(VLOOKUP(N408,TD!$B$50:$F$54,4,0)," ")</f>
        <v>20240255</v>
      </c>
      <c r="X408" s="170" t="s">
        <v>170</v>
      </c>
      <c r="Y408" s="171" t="str">
        <f>IFERROR(VLOOKUP(X408,TD!$J$51:$K$64,2,0)," ")</f>
        <v>Servicio de inspecciones técnicas realizadas</v>
      </c>
      <c r="Z408" s="167" t="str">
        <f>CONCATENATE(X408,"-",Y408)</f>
        <v>06-Servicio de inspecciones técnicas realizadas</v>
      </c>
      <c r="AA408" s="170" t="s">
        <v>223</v>
      </c>
      <c r="AB408" s="171" t="str">
        <f>IFERROR(VLOOKUP(AA408,TD!$N$51:$O$66,2,0)," ")</f>
        <v>Servicio prevención y control de incendios</v>
      </c>
      <c r="AC408" s="167" t="str">
        <f>CONCATENATE(AA408,"_",AB408)</f>
        <v>035_Servicio prevención y control de incendios</v>
      </c>
      <c r="AD408" s="167" t="str">
        <f>CONCATENATE(Z408," ",AC408)</f>
        <v>06-Servicio de inspecciones técnicas realizadas 035_Servicio prevención y control de incendios</v>
      </c>
      <c r="AE408" s="171" t="str">
        <f>CONCATENATE(U408,V408,W408,X408,AA408)</f>
        <v>O23011745032024025506035</v>
      </c>
      <c r="AF408" s="171" t="str">
        <f>IFERROR(VLOOKUP(AD408,TD!$J$66:$K$89,2,0)," ")</f>
        <v>PM/0131/0106/45030350255</v>
      </c>
      <c r="AG408" s="117" t="s">
        <v>385</v>
      </c>
      <c r="AH408" s="170" t="s">
        <v>193</v>
      </c>
      <c r="AI408" s="172" t="str">
        <f>CONCATENATE(PAA[[#This Row],[Id Interno]],"-",PAA[[#This Row],[tipo de Contrato (TH talento humano - B/S bienes y/o servicios)]],"-",S408,"-",T408,"-",PAA[[#This Row],[Objeto de la contratación]])</f>
        <v>20260344-TH-8173-1--Prestarservicios profesionales en las actividades relacionadas con la emision de conceptos a cargo de la Subdirección de Gestión del Riesgo._SGR</v>
      </c>
    </row>
    <row r="409" spans="2:35" ht="56" x14ac:dyDescent="0.35">
      <c r="B409" s="99">
        <v>20260345</v>
      </c>
      <c r="C409" s="99" t="s">
        <v>518</v>
      </c>
      <c r="D409" s="99" t="s">
        <v>105</v>
      </c>
      <c r="E409" s="99" t="s">
        <v>363</v>
      </c>
      <c r="F409" s="163" t="s">
        <v>144</v>
      </c>
      <c r="G409" s="163" t="s">
        <v>373</v>
      </c>
      <c r="H409" s="169">
        <v>8</v>
      </c>
      <c r="I409" s="169">
        <v>0</v>
      </c>
      <c r="J409" s="117">
        <v>42000000</v>
      </c>
      <c r="K409" s="124" t="s">
        <v>398</v>
      </c>
      <c r="L409" s="163" t="s">
        <v>156</v>
      </c>
      <c r="M409" s="170" t="s">
        <v>484</v>
      </c>
      <c r="N409" s="99" t="s">
        <v>198</v>
      </c>
      <c r="O409" s="147" t="s">
        <v>890</v>
      </c>
      <c r="P409" s="163" t="s">
        <v>348</v>
      </c>
      <c r="Q409" s="126">
        <v>80111600</v>
      </c>
      <c r="R409" s="170" t="s">
        <v>210</v>
      </c>
      <c r="S409" s="167" t="str">
        <f>MID(PAA[[#This Row],[Meta Proyecto de Inversión]],1,4)</f>
        <v>8173</v>
      </c>
      <c r="T409" s="167" t="str">
        <f>MID(PAA[[#This Row],[Meta Proyecto de Inversión]],6,2)</f>
        <v>1-</v>
      </c>
      <c r="U409" s="171" t="str">
        <f>IFERROR(VLOOKUP(N409,TD!$B$50:$F$54,2,0)," ")</f>
        <v>O230117</v>
      </c>
      <c r="V409" s="171" t="str">
        <f>IFERROR(VLOOKUP(N409,TD!$B$50:$F$54,3,0)," ")</f>
        <v>4503</v>
      </c>
      <c r="W409" s="171">
        <f>IFERROR(VLOOKUP(N409,TD!$B$50:$F$54,4,0)," ")</f>
        <v>20240255</v>
      </c>
      <c r="X409" s="170" t="s">
        <v>170</v>
      </c>
      <c r="Y409" s="171" t="str">
        <f>IFERROR(VLOOKUP(X409,TD!$J$51:$K$64,2,0)," ")</f>
        <v>Servicio de inspecciones técnicas realizadas</v>
      </c>
      <c r="Z409" s="167" t="str">
        <f>CONCATENATE(X409,"-",Y409)</f>
        <v>06-Servicio de inspecciones técnicas realizadas</v>
      </c>
      <c r="AA409" s="170" t="s">
        <v>223</v>
      </c>
      <c r="AB409" s="171" t="str">
        <f>IFERROR(VLOOKUP(AA409,TD!$N$51:$O$66,2,0)," ")</f>
        <v>Servicio prevención y control de incendios</v>
      </c>
      <c r="AC409" s="167" t="str">
        <f>CONCATENATE(AA409,"_",AB409)</f>
        <v>035_Servicio prevención y control de incendios</v>
      </c>
      <c r="AD409" s="167" t="str">
        <f>CONCATENATE(Z409," ",AC409)</f>
        <v>06-Servicio de inspecciones técnicas realizadas 035_Servicio prevención y control de incendios</v>
      </c>
      <c r="AE409" s="171" t="str">
        <f>CONCATENATE(U409,V409,W409,X409,AA409)</f>
        <v>O23011745032024025506035</v>
      </c>
      <c r="AF409" s="171" t="str">
        <f>IFERROR(VLOOKUP(AD409,TD!$J$66:$K$89,2,0)," ")</f>
        <v>PM/0131/0106/45030350255</v>
      </c>
      <c r="AG409" s="117" t="s">
        <v>385</v>
      </c>
      <c r="AH409" s="170" t="s">
        <v>193</v>
      </c>
      <c r="AI409" s="172" t="str">
        <f>CONCATENATE(PAA[[#This Row],[Id Interno]],"-",PAA[[#This Row],[tipo de Contrato (TH talento humano - B/S bienes y/o servicios)]],"-",S409,"-",T409,"-",PAA[[#This Row],[Objeto de la contratación]])</f>
        <v>20260345-TH-8173-1--Prestarservicios profesionales en las actividades relacionadas con la emision de conceptos a cargo de la Subdirección de Gestión del Riesgo._SGR</v>
      </c>
    </row>
    <row r="410" spans="2:35" ht="56" x14ac:dyDescent="0.35">
      <c r="B410" s="23">
        <v>20260346</v>
      </c>
      <c r="C410" s="99" t="s">
        <v>518</v>
      </c>
      <c r="D410" s="23" t="s">
        <v>105</v>
      </c>
      <c r="E410" s="23" t="s">
        <v>363</v>
      </c>
      <c r="F410" s="162" t="s">
        <v>144</v>
      </c>
      <c r="G410" s="163" t="s">
        <v>373</v>
      </c>
      <c r="H410" s="164">
        <v>8</v>
      </c>
      <c r="I410" s="164">
        <v>0</v>
      </c>
      <c r="J410" s="125">
        <v>48000000</v>
      </c>
      <c r="K410" s="88" t="s">
        <v>398</v>
      </c>
      <c r="L410" s="162" t="s">
        <v>156</v>
      </c>
      <c r="M410" s="165" t="s">
        <v>484</v>
      </c>
      <c r="N410" s="23" t="s">
        <v>198</v>
      </c>
      <c r="O410" s="147" t="s">
        <v>890</v>
      </c>
      <c r="P410" s="162" t="s">
        <v>348</v>
      </c>
      <c r="Q410" s="53">
        <v>80111600</v>
      </c>
      <c r="R410" s="165" t="s">
        <v>210</v>
      </c>
      <c r="S410" s="165" t="str">
        <f>MID(PAA[[#This Row],[Meta Proyecto de Inversión]],1,4)</f>
        <v>8173</v>
      </c>
      <c r="T410" s="165" t="str">
        <f>MID(PAA[[#This Row],[Meta Proyecto de Inversión]],6,2)</f>
        <v>1-</v>
      </c>
      <c r="U410" s="166" t="str">
        <f>IFERROR(VLOOKUP(N410,TD!$B$50:$F$54,2,0)," ")</f>
        <v>O230117</v>
      </c>
      <c r="V410" s="166" t="str">
        <f>IFERROR(VLOOKUP(N410,TD!$B$50:$F$54,3,0)," ")</f>
        <v>4503</v>
      </c>
      <c r="W410" s="166">
        <f>IFERROR(VLOOKUP(N410,TD!$B$50:$F$54,4,0)," ")</f>
        <v>20240255</v>
      </c>
      <c r="X410" s="165" t="s">
        <v>170</v>
      </c>
      <c r="Y410" s="166" t="str">
        <f>IFERROR(VLOOKUP(X410,TD!$J$51:$K$64,2,0)," ")</f>
        <v>Servicio de inspecciones técnicas realizadas</v>
      </c>
      <c r="Z410" s="167" t="str">
        <f>CONCATENATE(X410,"-",Y410)</f>
        <v>06-Servicio de inspecciones técnicas realizadas</v>
      </c>
      <c r="AA410" s="165" t="s">
        <v>223</v>
      </c>
      <c r="AB410" s="166" t="str">
        <f>IFERROR(VLOOKUP(AA410,TD!$N$51:$O$66,2,0)," ")</f>
        <v>Servicio prevención y control de incendios</v>
      </c>
      <c r="AC410" s="167" t="str">
        <f>CONCATENATE(AA410,"_",AB410)</f>
        <v>035_Servicio prevención y control de incendios</v>
      </c>
      <c r="AD410" s="167" t="str">
        <f>CONCATENATE(Z410," ",AC410)</f>
        <v>06-Servicio de inspecciones técnicas realizadas 035_Servicio prevención y control de incendios</v>
      </c>
      <c r="AE410" s="166" t="str">
        <f>CONCATENATE(U410,V410,W410,X410,AA410)</f>
        <v>O23011745032024025506035</v>
      </c>
      <c r="AF410" s="166" t="str">
        <f>IFERROR(VLOOKUP(AD410,TD!$J$66:$K$89,2,0)," ")</f>
        <v>PM/0131/0106/45030350255</v>
      </c>
      <c r="AG410" s="117" t="s">
        <v>385</v>
      </c>
      <c r="AH410" s="165" t="s">
        <v>193</v>
      </c>
      <c r="AI410" s="168" t="str">
        <f>CONCATENATE(PAA[[#This Row],[Id Interno]],"-",PAA[[#This Row],[tipo de Contrato (TH talento humano - B/S bienes y/o servicios)]],"-",S410,"-",T410,"-",PAA[[#This Row],[Objeto de la contratación]])</f>
        <v>20260346-TH-8173-1--Prestarservicios profesionales en las actividades relacionadas con la emision de conceptos a cargo de la Subdirección de Gestión del Riesgo._SGR</v>
      </c>
    </row>
    <row r="411" spans="2:35" ht="56" x14ac:dyDescent="0.35">
      <c r="B411" s="99">
        <v>20260347</v>
      </c>
      <c r="C411" s="99" t="s">
        <v>518</v>
      </c>
      <c r="D411" s="99" t="s">
        <v>105</v>
      </c>
      <c r="E411" s="99" t="s">
        <v>363</v>
      </c>
      <c r="F411" s="163" t="s">
        <v>144</v>
      </c>
      <c r="G411" s="163" t="s">
        <v>373</v>
      </c>
      <c r="H411" s="169">
        <v>10</v>
      </c>
      <c r="I411" s="169">
        <v>0</v>
      </c>
      <c r="J411" s="117">
        <v>70000000</v>
      </c>
      <c r="K411" s="124" t="s">
        <v>398</v>
      </c>
      <c r="L411" s="163" t="s">
        <v>156</v>
      </c>
      <c r="M411" s="170" t="s">
        <v>484</v>
      </c>
      <c r="N411" s="99" t="s">
        <v>198</v>
      </c>
      <c r="O411" s="147" t="s">
        <v>890</v>
      </c>
      <c r="P411" s="163" t="s">
        <v>348</v>
      </c>
      <c r="Q411" s="126">
        <v>80111600</v>
      </c>
      <c r="R411" s="170" t="s">
        <v>210</v>
      </c>
      <c r="S411" s="167" t="str">
        <f>MID(PAA[[#This Row],[Meta Proyecto de Inversión]],1,4)</f>
        <v>8173</v>
      </c>
      <c r="T411" s="167" t="str">
        <f>MID(PAA[[#This Row],[Meta Proyecto de Inversión]],6,2)</f>
        <v>1-</v>
      </c>
      <c r="U411" s="171" t="str">
        <f>IFERROR(VLOOKUP(N411,TD!$B$50:$F$54,2,0)," ")</f>
        <v>O230117</v>
      </c>
      <c r="V411" s="171" t="str">
        <f>IFERROR(VLOOKUP(N411,TD!$B$50:$F$54,3,0)," ")</f>
        <v>4503</v>
      </c>
      <c r="W411" s="171">
        <f>IFERROR(VLOOKUP(N411,TD!$B$50:$F$54,4,0)," ")</f>
        <v>20240255</v>
      </c>
      <c r="X411" s="170" t="s">
        <v>170</v>
      </c>
      <c r="Y411" s="171" t="str">
        <f>IFERROR(VLOOKUP(X411,TD!$J$51:$K$64,2,0)," ")</f>
        <v>Servicio de inspecciones técnicas realizadas</v>
      </c>
      <c r="Z411" s="167" t="str">
        <f>CONCATENATE(X411,"-",Y411)</f>
        <v>06-Servicio de inspecciones técnicas realizadas</v>
      </c>
      <c r="AA411" s="170" t="s">
        <v>223</v>
      </c>
      <c r="AB411" s="171" t="str">
        <f>IFERROR(VLOOKUP(AA411,TD!$N$51:$O$66,2,0)," ")</f>
        <v>Servicio prevención y control de incendios</v>
      </c>
      <c r="AC411" s="167" t="str">
        <f>CONCATENATE(AA411,"_",AB411)</f>
        <v>035_Servicio prevención y control de incendios</v>
      </c>
      <c r="AD411" s="167" t="str">
        <f>CONCATENATE(Z411," ",AC411)</f>
        <v>06-Servicio de inspecciones técnicas realizadas 035_Servicio prevención y control de incendios</v>
      </c>
      <c r="AE411" s="171" t="str">
        <f>CONCATENATE(U411,V411,W411,X411,AA411)</f>
        <v>O23011745032024025506035</v>
      </c>
      <c r="AF411" s="171" t="str">
        <f>IFERROR(VLOOKUP(AD411,TD!$J$66:$K$89,2,0)," ")</f>
        <v>PM/0131/0106/45030350255</v>
      </c>
      <c r="AG411" s="117" t="s">
        <v>385</v>
      </c>
      <c r="AH411" s="170" t="s">
        <v>193</v>
      </c>
      <c r="AI411" s="172" t="str">
        <f>CONCATENATE(PAA[[#This Row],[Id Interno]],"-",PAA[[#This Row],[tipo de Contrato (TH talento humano - B/S bienes y/o servicios)]],"-",S411,"-",T411,"-",PAA[[#This Row],[Objeto de la contratación]])</f>
        <v>20260347-TH-8173-1--Prestarservicios profesionales en las actividades relacionadas con la emision de conceptos a cargo de la Subdirección de Gestión del Riesgo._SGR</v>
      </c>
    </row>
    <row r="412" spans="2:35" ht="56" x14ac:dyDescent="0.35">
      <c r="B412" s="23">
        <v>20260348</v>
      </c>
      <c r="C412" s="99" t="s">
        <v>518</v>
      </c>
      <c r="D412" s="23" t="s">
        <v>105</v>
      </c>
      <c r="E412" s="23" t="s">
        <v>363</v>
      </c>
      <c r="F412" s="162" t="s">
        <v>144</v>
      </c>
      <c r="G412" s="163" t="s">
        <v>373</v>
      </c>
      <c r="H412" s="164">
        <v>10</v>
      </c>
      <c r="I412" s="164">
        <v>0</v>
      </c>
      <c r="J412" s="125">
        <v>70000000</v>
      </c>
      <c r="K412" s="88" t="s">
        <v>398</v>
      </c>
      <c r="L412" s="162" t="s">
        <v>156</v>
      </c>
      <c r="M412" s="165" t="s">
        <v>484</v>
      </c>
      <c r="N412" s="23" t="s">
        <v>198</v>
      </c>
      <c r="O412" s="147" t="s">
        <v>890</v>
      </c>
      <c r="P412" s="162" t="s">
        <v>348</v>
      </c>
      <c r="Q412" s="53">
        <v>80111600</v>
      </c>
      <c r="R412" s="165" t="s">
        <v>210</v>
      </c>
      <c r="S412" s="165" t="str">
        <f>MID(PAA[[#This Row],[Meta Proyecto de Inversión]],1,4)</f>
        <v>8173</v>
      </c>
      <c r="T412" s="165" t="str">
        <f>MID(PAA[[#This Row],[Meta Proyecto de Inversión]],6,2)</f>
        <v>1-</v>
      </c>
      <c r="U412" s="166" t="str">
        <f>IFERROR(VLOOKUP(N412,TD!$B$50:$F$54,2,0)," ")</f>
        <v>O230117</v>
      </c>
      <c r="V412" s="166" t="str">
        <f>IFERROR(VLOOKUP(N412,TD!$B$50:$F$54,3,0)," ")</f>
        <v>4503</v>
      </c>
      <c r="W412" s="166">
        <f>IFERROR(VLOOKUP(N412,TD!$B$50:$F$54,4,0)," ")</f>
        <v>20240255</v>
      </c>
      <c r="X412" s="165" t="s">
        <v>170</v>
      </c>
      <c r="Y412" s="166" t="str">
        <f>IFERROR(VLOOKUP(X412,TD!$J$51:$K$64,2,0)," ")</f>
        <v>Servicio de inspecciones técnicas realizadas</v>
      </c>
      <c r="Z412" s="167" t="str">
        <f>CONCATENATE(X412,"-",Y412)</f>
        <v>06-Servicio de inspecciones técnicas realizadas</v>
      </c>
      <c r="AA412" s="165" t="s">
        <v>223</v>
      </c>
      <c r="AB412" s="166" t="str">
        <f>IFERROR(VLOOKUP(AA412,TD!$N$51:$O$66,2,0)," ")</f>
        <v>Servicio prevención y control de incendios</v>
      </c>
      <c r="AC412" s="167" t="str">
        <f>CONCATENATE(AA412,"_",AB412)</f>
        <v>035_Servicio prevención y control de incendios</v>
      </c>
      <c r="AD412" s="167" t="str">
        <f>CONCATENATE(Z412," ",AC412)</f>
        <v>06-Servicio de inspecciones técnicas realizadas 035_Servicio prevención y control de incendios</v>
      </c>
      <c r="AE412" s="166" t="str">
        <f>CONCATENATE(U412,V412,W412,X412,AA412)</f>
        <v>O23011745032024025506035</v>
      </c>
      <c r="AF412" s="166" t="str">
        <f>IFERROR(VLOOKUP(AD412,TD!$J$66:$K$89,2,0)," ")</f>
        <v>PM/0131/0106/45030350255</v>
      </c>
      <c r="AG412" s="117" t="s">
        <v>385</v>
      </c>
      <c r="AH412" s="165" t="s">
        <v>193</v>
      </c>
      <c r="AI412" s="168" t="str">
        <f>CONCATENATE(PAA[[#This Row],[Id Interno]],"-",PAA[[#This Row],[tipo de Contrato (TH talento humano - B/S bienes y/o servicios)]],"-",S412,"-",T412,"-",PAA[[#This Row],[Objeto de la contratación]])</f>
        <v>20260348-TH-8173-1--Prestarservicios profesionales en las actividades relacionadas con la emision de conceptos a cargo de la Subdirección de Gestión del Riesgo._SGR</v>
      </c>
    </row>
    <row r="413" spans="2:35" ht="56" x14ac:dyDescent="0.35">
      <c r="B413" s="99">
        <v>20260349</v>
      </c>
      <c r="C413" s="99" t="s">
        <v>519</v>
      </c>
      <c r="D413" s="99" t="s">
        <v>105</v>
      </c>
      <c r="E413" s="99" t="s">
        <v>363</v>
      </c>
      <c r="F413" s="163" t="s">
        <v>145</v>
      </c>
      <c r="G413" s="163" t="s">
        <v>373</v>
      </c>
      <c r="H413" s="169">
        <v>10</v>
      </c>
      <c r="I413" s="169">
        <v>0</v>
      </c>
      <c r="J413" s="117">
        <v>45000000</v>
      </c>
      <c r="K413" s="124" t="s">
        <v>398</v>
      </c>
      <c r="L413" s="163" t="s">
        <v>156</v>
      </c>
      <c r="M413" s="170" t="s">
        <v>484</v>
      </c>
      <c r="N413" s="99" t="s">
        <v>198</v>
      </c>
      <c r="O413" s="147" t="s">
        <v>890</v>
      </c>
      <c r="P413" s="163" t="s">
        <v>348</v>
      </c>
      <c r="Q413" s="126">
        <v>80111600</v>
      </c>
      <c r="R413" s="170" t="s">
        <v>210</v>
      </c>
      <c r="S413" s="167" t="str">
        <f>MID(PAA[[#This Row],[Meta Proyecto de Inversión]],1,4)</f>
        <v>8173</v>
      </c>
      <c r="T413" s="167" t="str">
        <f>MID(PAA[[#This Row],[Meta Proyecto de Inversión]],6,2)</f>
        <v>1-</v>
      </c>
      <c r="U413" s="171" t="str">
        <f>IFERROR(VLOOKUP(N413,TD!$B$50:$F$54,2,0)," ")</f>
        <v>O230117</v>
      </c>
      <c r="V413" s="171" t="str">
        <f>IFERROR(VLOOKUP(N413,TD!$B$50:$F$54,3,0)," ")</f>
        <v>4503</v>
      </c>
      <c r="W413" s="171">
        <f>IFERROR(VLOOKUP(N413,TD!$B$50:$F$54,4,0)," ")</f>
        <v>20240255</v>
      </c>
      <c r="X413" s="170" t="s">
        <v>170</v>
      </c>
      <c r="Y413" s="171" t="str">
        <f>IFERROR(VLOOKUP(X413,TD!$J$51:$K$64,2,0)," ")</f>
        <v>Servicio de inspecciones técnicas realizadas</v>
      </c>
      <c r="Z413" s="167" t="str">
        <f>CONCATENATE(X413,"-",Y413)</f>
        <v>06-Servicio de inspecciones técnicas realizadas</v>
      </c>
      <c r="AA413" s="170" t="s">
        <v>223</v>
      </c>
      <c r="AB413" s="171" t="str">
        <f>IFERROR(VLOOKUP(AA413,TD!$N$51:$O$66,2,0)," ")</f>
        <v>Servicio prevención y control de incendios</v>
      </c>
      <c r="AC413" s="167" t="str">
        <f>CONCATENATE(AA413,"_",AB413)</f>
        <v>035_Servicio prevención y control de incendios</v>
      </c>
      <c r="AD413" s="167" t="str">
        <f>CONCATENATE(Z413," ",AC413)</f>
        <v>06-Servicio de inspecciones técnicas realizadas 035_Servicio prevención y control de incendios</v>
      </c>
      <c r="AE413" s="171" t="str">
        <f>CONCATENATE(U413,V413,W413,X413,AA413)</f>
        <v>O23011745032024025506035</v>
      </c>
      <c r="AF413" s="171" t="str">
        <f>IFERROR(VLOOKUP(AD413,TD!$J$66:$K$89,2,0)," ")</f>
        <v>PM/0131/0106/45030350255</v>
      </c>
      <c r="AG413" s="117" t="s">
        <v>385</v>
      </c>
      <c r="AH413" s="170" t="s">
        <v>193</v>
      </c>
      <c r="AI413" s="172" t="str">
        <f>CONCATENATE(PAA[[#This Row],[Id Interno]],"-",PAA[[#This Row],[tipo de Contrato (TH talento humano - B/S bienes y/o servicios)]],"-",S413,"-",T413,"-",PAA[[#This Row],[Objeto de la contratación]])</f>
        <v>20260349-TH-8173-1--Prestar  servicios de apoyo tecnico para realizar las inspecciones relacionadas con la emision de conceptos a cargo de la Subdirección de Gestión del Riesgo._SGR</v>
      </c>
    </row>
    <row r="414" spans="2:35" ht="56" x14ac:dyDescent="0.35">
      <c r="B414" s="23">
        <v>20260350</v>
      </c>
      <c r="C414" s="99" t="s">
        <v>519</v>
      </c>
      <c r="D414" s="23" t="s">
        <v>105</v>
      </c>
      <c r="E414" s="23" t="s">
        <v>363</v>
      </c>
      <c r="F414" s="162" t="s">
        <v>145</v>
      </c>
      <c r="G414" s="163" t="s">
        <v>373</v>
      </c>
      <c r="H414" s="164">
        <v>10</v>
      </c>
      <c r="I414" s="164">
        <v>0</v>
      </c>
      <c r="J414" s="125">
        <v>40000000</v>
      </c>
      <c r="K414" s="88" t="s">
        <v>398</v>
      </c>
      <c r="L414" s="162" t="s">
        <v>156</v>
      </c>
      <c r="M414" s="165" t="s">
        <v>484</v>
      </c>
      <c r="N414" s="23" t="s">
        <v>198</v>
      </c>
      <c r="O414" s="147" t="s">
        <v>890</v>
      </c>
      <c r="P414" s="162" t="s">
        <v>348</v>
      </c>
      <c r="Q414" s="53">
        <v>80111600</v>
      </c>
      <c r="R414" s="165" t="s">
        <v>210</v>
      </c>
      <c r="S414" s="165" t="str">
        <f>MID(PAA[[#This Row],[Meta Proyecto de Inversión]],1,4)</f>
        <v>8173</v>
      </c>
      <c r="T414" s="165" t="str">
        <f>MID(PAA[[#This Row],[Meta Proyecto de Inversión]],6,2)</f>
        <v>1-</v>
      </c>
      <c r="U414" s="166" t="str">
        <f>IFERROR(VLOOKUP(N414,TD!$B$50:$F$54,2,0)," ")</f>
        <v>O230117</v>
      </c>
      <c r="V414" s="166" t="str">
        <f>IFERROR(VLOOKUP(N414,TD!$B$50:$F$54,3,0)," ")</f>
        <v>4503</v>
      </c>
      <c r="W414" s="166">
        <f>IFERROR(VLOOKUP(N414,TD!$B$50:$F$54,4,0)," ")</f>
        <v>20240255</v>
      </c>
      <c r="X414" s="165" t="s">
        <v>170</v>
      </c>
      <c r="Y414" s="166" t="str">
        <f>IFERROR(VLOOKUP(X414,TD!$J$51:$K$64,2,0)," ")</f>
        <v>Servicio de inspecciones técnicas realizadas</v>
      </c>
      <c r="Z414" s="167" t="str">
        <f>CONCATENATE(X414,"-",Y414)</f>
        <v>06-Servicio de inspecciones técnicas realizadas</v>
      </c>
      <c r="AA414" s="165" t="s">
        <v>223</v>
      </c>
      <c r="AB414" s="166" t="str">
        <f>IFERROR(VLOOKUP(AA414,TD!$N$51:$O$66,2,0)," ")</f>
        <v>Servicio prevención y control de incendios</v>
      </c>
      <c r="AC414" s="167" t="str">
        <f>CONCATENATE(AA414,"_",AB414)</f>
        <v>035_Servicio prevención y control de incendios</v>
      </c>
      <c r="AD414" s="167" t="str">
        <f>CONCATENATE(Z414," ",AC414)</f>
        <v>06-Servicio de inspecciones técnicas realizadas 035_Servicio prevención y control de incendios</v>
      </c>
      <c r="AE414" s="166" t="str">
        <f>CONCATENATE(U414,V414,W414,X414,AA414)</f>
        <v>O23011745032024025506035</v>
      </c>
      <c r="AF414" s="166" t="str">
        <f>IFERROR(VLOOKUP(AD414,TD!$J$66:$K$89,2,0)," ")</f>
        <v>PM/0131/0106/45030350255</v>
      </c>
      <c r="AG414" s="117" t="s">
        <v>385</v>
      </c>
      <c r="AH414" s="165" t="s">
        <v>193</v>
      </c>
      <c r="AI414" s="168" t="str">
        <f>CONCATENATE(PAA[[#This Row],[Id Interno]],"-",PAA[[#This Row],[tipo de Contrato (TH talento humano - B/S bienes y/o servicios)]],"-",S414,"-",T414,"-",PAA[[#This Row],[Objeto de la contratación]])</f>
        <v>20260350-TH-8173-1--Prestar  servicios de apoyo tecnico para realizar las inspecciones relacionadas con la emision de conceptos a cargo de la Subdirección de Gestión del Riesgo._SGR</v>
      </c>
    </row>
    <row r="415" spans="2:35" ht="56" x14ac:dyDescent="0.35">
      <c r="B415" s="23">
        <v>20260351</v>
      </c>
      <c r="C415" s="99" t="s">
        <v>519</v>
      </c>
      <c r="D415" s="23" t="s">
        <v>105</v>
      </c>
      <c r="E415" s="23" t="s">
        <v>363</v>
      </c>
      <c r="F415" s="162" t="s">
        <v>145</v>
      </c>
      <c r="G415" s="163" t="s">
        <v>373</v>
      </c>
      <c r="H415" s="164">
        <v>10</v>
      </c>
      <c r="I415" s="164">
        <v>0</v>
      </c>
      <c r="J415" s="125">
        <v>40000000</v>
      </c>
      <c r="K415" s="88" t="s">
        <v>398</v>
      </c>
      <c r="L415" s="162" t="s">
        <v>156</v>
      </c>
      <c r="M415" s="165" t="s">
        <v>484</v>
      </c>
      <c r="N415" s="23" t="s">
        <v>198</v>
      </c>
      <c r="O415" s="147" t="s">
        <v>890</v>
      </c>
      <c r="P415" s="162" t="s">
        <v>348</v>
      </c>
      <c r="Q415" s="53">
        <v>80111600</v>
      </c>
      <c r="R415" s="165" t="s">
        <v>210</v>
      </c>
      <c r="S415" s="165" t="str">
        <f>MID(PAA[[#This Row],[Meta Proyecto de Inversión]],1,4)</f>
        <v>8173</v>
      </c>
      <c r="T415" s="165" t="str">
        <f>MID(PAA[[#This Row],[Meta Proyecto de Inversión]],6,2)</f>
        <v>1-</v>
      </c>
      <c r="U415" s="166" t="str">
        <f>IFERROR(VLOOKUP(N415,TD!$B$50:$F$54,2,0)," ")</f>
        <v>O230117</v>
      </c>
      <c r="V415" s="166" t="str">
        <f>IFERROR(VLOOKUP(N415,TD!$B$50:$F$54,3,0)," ")</f>
        <v>4503</v>
      </c>
      <c r="W415" s="166">
        <f>IFERROR(VLOOKUP(N415,TD!$B$50:$F$54,4,0)," ")</f>
        <v>20240255</v>
      </c>
      <c r="X415" s="165" t="s">
        <v>170</v>
      </c>
      <c r="Y415" s="166" t="str">
        <f>IFERROR(VLOOKUP(X415,TD!$J$51:$K$64,2,0)," ")</f>
        <v>Servicio de inspecciones técnicas realizadas</v>
      </c>
      <c r="Z415" s="167" t="str">
        <f>CONCATENATE(X415,"-",Y415)</f>
        <v>06-Servicio de inspecciones técnicas realizadas</v>
      </c>
      <c r="AA415" s="165" t="s">
        <v>223</v>
      </c>
      <c r="AB415" s="166" t="str">
        <f>IFERROR(VLOOKUP(AA415,TD!$N$51:$O$66,2,0)," ")</f>
        <v>Servicio prevención y control de incendios</v>
      </c>
      <c r="AC415" s="167" t="str">
        <f>CONCATENATE(AA415,"_",AB415)</f>
        <v>035_Servicio prevención y control de incendios</v>
      </c>
      <c r="AD415" s="167" t="str">
        <f>CONCATENATE(Z415," ",AC415)</f>
        <v>06-Servicio de inspecciones técnicas realizadas 035_Servicio prevención y control de incendios</v>
      </c>
      <c r="AE415" s="166" t="str">
        <f>CONCATENATE(U415,V415,W415,X415,AA415)</f>
        <v>O23011745032024025506035</v>
      </c>
      <c r="AF415" s="166" t="str">
        <f>IFERROR(VLOOKUP(AD415,TD!$J$66:$K$89,2,0)," ")</f>
        <v>PM/0131/0106/45030350255</v>
      </c>
      <c r="AG415" s="117" t="s">
        <v>385</v>
      </c>
      <c r="AH415" s="165" t="s">
        <v>193</v>
      </c>
      <c r="AI415" s="168" t="str">
        <f>CONCATENATE(PAA[[#This Row],[Id Interno]],"-",PAA[[#This Row],[tipo de Contrato (TH talento humano - B/S bienes y/o servicios)]],"-",S415,"-",T415,"-",PAA[[#This Row],[Objeto de la contratación]])</f>
        <v>20260351-TH-8173-1--Prestar  servicios de apoyo tecnico para realizar las inspecciones relacionadas con la emision de conceptos a cargo de la Subdirección de Gestión del Riesgo._SGR</v>
      </c>
    </row>
    <row r="416" spans="2:35" ht="56" x14ac:dyDescent="0.35">
      <c r="B416" s="99">
        <v>20260352</v>
      </c>
      <c r="C416" s="99" t="s">
        <v>519</v>
      </c>
      <c r="D416" s="99" t="s">
        <v>105</v>
      </c>
      <c r="E416" s="99" t="s">
        <v>363</v>
      </c>
      <c r="F416" s="163" t="s">
        <v>145</v>
      </c>
      <c r="G416" s="163" t="s">
        <v>373</v>
      </c>
      <c r="H416" s="169">
        <v>10</v>
      </c>
      <c r="I416" s="169">
        <v>0</v>
      </c>
      <c r="J416" s="117">
        <v>32000000</v>
      </c>
      <c r="K416" s="124" t="s">
        <v>398</v>
      </c>
      <c r="L416" s="163" t="s">
        <v>156</v>
      </c>
      <c r="M416" s="170" t="s">
        <v>484</v>
      </c>
      <c r="N416" s="99" t="s">
        <v>198</v>
      </c>
      <c r="O416" s="147" t="s">
        <v>890</v>
      </c>
      <c r="P416" s="163" t="s">
        <v>348</v>
      </c>
      <c r="Q416" s="126">
        <v>80111600</v>
      </c>
      <c r="R416" s="170" t="s">
        <v>210</v>
      </c>
      <c r="S416" s="167" t="str">
        <f>MID(PAA[[#This Row],[Meta Proyecto de Inversión]],1,4)</f>
        <v>8173</v>
      </c>
      <c r="T416" s="167" t="str">
        <f>MID(PAA[[#This Row],[Meta Proyecto de Inversión]],6,2)</f>
        <v>1-</v>
      </c>
      <c r="U416" s="171" t="str">
        <f>IFERROR(VLOOKUP(N416,TD!$B$50:$F$54,2,0)," ")</f>
        <v>O230117</v>
      </c>
      <c r="V416" s="171" t="str">
        <f>IFERROR(VLOOKUP(N416,TD!$B$50:$F$54,3,0)," ")</f>
        <v>4503</v>
      </c>
      <c r="W416" s="171">
        <f>IFERROR(VLOOKUP(N416,TD!$B$50:$F$54,4,0)," ")</f>
        <v>20240255</v>
      </c>
      <c r="X416" s="170" t="s">
        <v>170</v>
      </c>
      <c r="Y416" s="171" t="str">
        <f>IFERROR(VLOOKUP(X416,TD!$J$51:$K$64,2,0)," ")</f>
        <v>Servicio de inspecciones técnicas realizadas</v>
      </c>
      <c r="Z416" s="167" t="str">
        <f>CONCATENATE(X416,"-",Y416)</f>
        <v>06-Servicio de inspecciones técnicas realizadas</v>
      </c>
      <c r="AA416" s="170" t="s">
        <v>223</v>
      </c>
      <c r="AB416" s="171" t="str">
        <f>IFERROR(VLOOKUP(AA416,TD!$N$51:$O$66,2,0)," ")</f>
        <v>Servicio prevención y control de incendios</v>
      </c>
      <c r="AC416" s="167" t="str">
        <f>CONCATENATE(AA416,"_",AB416)</f>
        <v>035_Servicio prevención y control de incendios</v>
      </c>
      <c r="AD416" s="167" t="str">
        <f>CONCATENATE(Z416," ",AC416)</f>
        <v>06-Servicio de inspecciones técnicas realizadas 035_Servicio prevención y control de incendios</v>
      </c>
      <c r="AE416" s="171" t="str">
        <f>CONCATENATE(U416,V416,W416,X416,AA416)</f>
        <v>O23011745032024025506035</v>
      </c>
      <c r="AF416" s="171" t="str">
        <f>IFERROR(VLOOKUP(AD416,TD!$J$66:$K$89,2,0)," ")</f>
        <v>PM/0131/0106/45030350255</v>
      </c>
      <c r="AG416" s="117" t="s">
        <v>385</v>
      </c>
      <c r="AH416" s="170" t="s">
        <v>193</v>
      </c>
      <c r="AI416" s="172" t="str">
        <f>CONCATENATE(PAA[[#This Row],[Id Interno]],"-",PAA[[#This Row],[tipo de Contrato (TH talento humano - B/S bienes y/o servicios)]],"-",S416,"-",T416,"-",PAA[[#This Row],[Objeto de la contratación]])</f>
        <v>20260352-TH-8173-1--Prestar  servicios de apoyo tecnico para realizar las inspecciones relacionadas con la emision de conceptos a cargo de la Subdirección de Gestión del Riesgo._SGR</v>
      </c>
    </row>
    <row r="417" spans="2:35" ht="56" x14ac:dyDescent="0.35">
      <c r="B417" s="99">
        <v>20260353</v>
      </c>
      <c r="C417" s="99" t="s">
        <v>519</v>
      </c>
      <c r="D417" s="99" t="s">
        <v>105</v>
      </c>
      <c r="E417" s="99" t="s">
        <v>363</v>
      </c>
      <c r="F417" s="163" t="s">
        <v>145</v>
      </c>
      <c r="G417" s="163" t="s">
        <v>373</v>
      </c>
      <c r="H417" s="169">
        <v>10</v>
      </c>
      <c r="I417" s="169">
        <v>0</v>
      </c>
      <c r="J417" s="117">
        <v>32000000</v>
      </c>
      <c r="K417" s="124" t="s">
        <v>398</v>
      </c>
      <c r="L417" s="163" t="s">
        <v>156</v>
      </c>
      <c r="M417" s="170" t="s">
        <v>484</v>
      </c>
      <c r="N417" s="99" t="s">
        <v>198</v>
      </c>
      <c r="O417" s="147" t="s">
        <v>890</v>
      </c>
      <c r="P417" s="163" t="s">
        <v>348</v>
      </c>
      <c r="Q417" s="126">
        <v>80111600</v>
      </c>
      <c r="R417" s="170" t="s">
        <v>210</v>
      </c>
      <c r="S417" s="167" t="str">
        <f>MID(PAA[[#This Row],[Meta Proyecto de Inversión]],1,4)</f>
        <v>8173</v>
      </c>
      <c r="T417" s="167" t="str">
        <f>MID(PAA[[#This Row],[Meta Proyecto de Inversión]],6,2)</f>
        <v>1-</v>
      </c>
      <c r="U417" s="171" t="str">
        <f>IFERROR(VLOOKUP(N417,TD!$B$50:$F$54,2,0)," ")</f>
        <v>O230117</v>
      </c>
      <c r="V417" s="171" t="str">
        <f>IFERROR(VLOOKUP(N417,TD!$B$50:$F$54,3,0)," ")</f>
        <v>4503</v>
      </c>
      <c r="W417" s="171">
        <f>IFERROR(VLOOKUP(N417,TD!$B$50:$F$54,4,0)," ")</f>
        <v>20240255</v>
      </c>
      <c r="X417" s="170" t="s">
        <v>170</v>
      </c>
      <c r="Y417" s="171" t="str">
        <f>IFERROR(VLOOKUP(X417,TD!$J$51:$K$64,2,0)," ")</f>
        <v>Servicio de inspecciones técnicas realizadas</v>
      </c>
      <c r="Z417" s="167" t="str">
        <f>CONCATENATE(X417,"-",Y417)</f>
        <v>06-Servicio de inspecciones técnicas realizadas</v>
      </c>
      <c r="AA417" s="170" t="s">
        <v>223</v>
      </c>
      <c r="AB417" s="171" t="str">
        <f>IFERROR(VLOOKUP(AA417,TD!$N$51:$O$66,2,0)," ")</f>
        <v>Servicio prevención y control de incendios</v>
      </c>
      <c r="AC417" s="167" t="str">
        <f>CONCATENATE(AA417,"_",AB417)</f>
        <v>035_Servicio prevención y control de incendios</v>
      </c>
      <c r="AD417" s="167" t="str">
        <f>CONCATENATE(Z417," ",AC417)</f>
        <v>06-Servicio de inspecciones técnicas realizadas 035_Servicio prevención y control de incendios</v>
      </c>
      <c r="AE417" s="171" t="str">
        <f>CONCATENATE(U417,V417,W417,X417,AA417)</f>
        <v>O23011745032024025506035</v>
      </c>
      <c r="AF417" s="171" t="str">
        <f>IFERROR(VLOOKUP(AD417,TD!$J$66:$K$89,2,0)," ")</f>
        <v>PM/0131/0106/45030350255</v>
      </c>
      <c r="AG417" s="117" t="s">
        <v>385</v>
      </c>
      <c r="AH417" s="170" t="s">
        <v>193</v>
      </c>
      <c r="AI417" s="172" t="str">
        <f>CONCATENATE(PAA[[#This Row],[Id Interno]],"-",PAA[[#This Row],[tipo de Contrato (TH talento humano - B/S bienes y/o servicios)]],"-",S417,"-",T417,"-",PAA[[#This Row],[Objeto de la contratación]])</f>
        <v>20260353-TH-8173-1--Prestar  servicios de apoyo tecnico para realizar las inspecciones relacionadas con la emision de conceptos a cargo de la Subdirección de Gestión del Riesgo._SGR</v>
      </c>
    </row>
    <row r="418" spans="2:35" ht="56" x14ac:dyDescent="0.35">
      <c r="B418" s="23">
        <v>20260354</v>
      </c>
      <c r="C418" s="99" t="s">
        <v>520</v>
      </c>
      <c r="D418" s="23" t="s">
        <v>105</v>
      </c>
      <c r="E418" s="23" t="s">
        <v>363</v>
      </c>
      <c r="F418" s="162" t="s">
        <v>145</v>
      </c>
      <c r="G418" s="163" t="s">
        <v>373</v>
      </c>
      <c r="H418" s="164">
        <v>10</v>
      </c>
      <c r="I418" s="164">
        <v>0</v>
      </c>
      <c r="J418" s="125">
        <v>40000000</v>
      </c>
      <c r="K418" s="88" t="s">
        <v>398</v>
      </c>
      <c r="L418" s="162" t="s">
        <v>156</v>
      </c>
      <c r="M418" s="165" t="s">
        <v>484</v>
      </c>
      <c r="N418" s="23" t="s">
        <v>198</v>
      </c>
      <c r="O418" s="147" t="s">
        <v>890</v>
      </c>
      <c r="P418" s="162" t="s">
        <v>348</v>
      </c>
      <c r="Q418" s="53">
        <v>80111600</v>
      </c>
      <c r="R418" s="165" t="s">
        <v>210</v>
      </c>
      <c r="S418" s="165" t="str">
        <f>MID(PAA[[#This Row],[Meta Proyecto de Inversión]],1,4)</f>
        <v>8173</v>
      </c>
      <c r="T418" s="165" t="str">
        <f>MID(PAA[[#This Row],[Meta Proyecto de Inversión]],6,2)</f>
        <v>1-</v>
      </c>
      <c r="U418" s="166" t="str">
        <f>IFERROR(VLOOKUP(N418,TD!$B$50:$F$54,2,0)," ")</f>
        <v>O230117</v>
      </c>
      <c r="V418" s="166" t="str">
        <f>IFERROR(VLOOKUP(N418,TD!$B$50:$F$54,3,0)," ")</f>
        <v>4503</v>
      </c>
      <c r="W418" s="166">
        <f>IFERROR(VLOOKUP(N418,TD!$B$50:$F$54,4,0)," ")</f>
        <v>20240255</v>
      </c>
      <c r="X418" s="165" t="s">
        <v>170</v>
      </c>
      <c r="Y418" s="166" t="str">
        <f>IFERROR(VLOOKUP(X418,TD!$J$51:$K$64,2,0)," ")</f>
        <v>Servicio de inspecciones técnicas realizadas</v>
      </c>
      <c r="Z418" s="167" t="str">
        <f>CONCATENATE(X418,"-",Y418)</f>
        <v>06-Servicio de inspecciones técnicas realizadas</v>
      </c>
      <c r="AA418" s="165" t="s">
        <v>223</v>
      </c>
      <c r="AB418" s="166" t="str">
        <f>IFERROR(VLOOKUP(AA418,TD!$N$51:$O$66,2,0)," ")</f>
        <v>Servicio prevención y control de incendios</v>
      </c>
      <c r="AC418" s="167" t="str">
        <f>CONCATENATE(AA418,"_",AB418)</f>
        <v>035_Servicio prevención y control de incendios</v>
      </c>
      <c r="AD418" s="167" t="str">
        <f>CONCATENATE(Z418," ",AC418)</f>
        <v>06-Servicio de inspecciones técnicas realizadas 035_Servicio prevención y control de incendios</v>
      </c>
      <c r="AE418" s="166" t="str">
        <f>CONCATENATE(U418,V418,W418,X418,AA418)</f>
        <v>O23011745032024025506035</v>
      </c>
      <c r="AF418" s="166" t="str">
        <f>IFERROR(VLOOKUP(AD418,TD!$J$66:$K$89,2,0)," ")</f>
        <v>PM/0131/0106/45030350255</v>
      </c>
      <c r="AG418" s="117" t="s">
        <v>385</v>
      </c>
      <c r="AH418" s="165" t="s">
        <v>193</v>
      </c>
      <c r="AI418" s="168" t="str">
        <f>CONCATENATE(PAA[[#This Row],[Id Interno]],"-",PAA[[#This Row],[tipo de Contrato (TH talento humano - B/S bienes y/o servicios)]],"-",S418,"-",T418,"-",PAA[[#This Row],[Objeto de la contratación]])</f>
        <v>20260354-TH-8173-1--  Prestar  servicios de apoyo tecnico para realizar las inspecciones relacionadas con la emision de conceptos a cargo de la Subdirección de Gestión del Riesgo._SGR</v>
      </c>
    </row>
    <row r="419" spans="2:35" ht="56" x14ac:dyDescent="0.35">
      <c r="B419" s="99">
        <v>20260355</v>
      </c>
      <c r="C419" s="99" t="s">
        <v>519</v>
      </c>
      <c r="D419" s="99" t="s">
        <v>105</v>
      </c>
      <c r="E419" s="99" t="s">
        <v>363</v>
      </c>
      <c r="F419" s="163" t="s">
        <v>145</v>
      </c>
      <c r="G419" s="163" t="s">
        <v>373</v>
      </c>
      <c r="H419" s="169">
        <v>10</v>
      </c>
      <c r="I419" s="169">
        <v>0</v>
      </c>
      <c r="J419" s="117">
        <v>32000000</v>
      </c>
      <c r="K419" s="124" t="s">
        <v>398</v>
      </c>
      <c r="L419" s="163" t="s">
        <v>156</v>
      </c>
      <c r="M419" s="170" t="s">
        <v>484</v>
      </c>
      <c r="N419" s="99" t="s">
        <v>198</v>
      </c>
      <c r="O419" s="147" t="s">
        <v>890</v>
      </c>
      <c r="P419" s="163" t="s">
        <v>348</v>
      </c>
      <c r="Q419" s="126">
        <v>80111600</v>
      </c>
      <c r="R419" s="170" t="s">
        <v>210</v>
      </c>
      <c r="S419" s="167" t="str">
        <f>MID(PAA[[#This Row],[Meta Proyecto de Inversión]],1,4)</f>
        <v>8173</v>
      </c>
      <c r="T419" s="167" t="str">
        <f>MID(PAA[[#This Row],[Meta Proyecto de Inversión]],6,2)</f>
        <v>1-</v>
      </c>
      <c r="U419" s="171" t="str">
        <f>IFERROR(VLOOKUP(N419,TD!$B$50:$F$54,2,0)," ")</f>
        <v>O230117</v>
      </c>
      <c r="V419" s="171" t="str">
        <f>IFERROR(VLOOKUP(N419,TD!$B$50:$F$54,3,0)," ")</f>
        <v>4503</v>
      </c>
      <c r="W419" s="171">
        <f>IFERROR(VLOOKUP(N419,TD!$B$50:$F$54,4,0)," ")</f>
        <v>20240255</v>
      </c>
      <c r="X419" s="170" t="s">
        <v>170</v>
      </c>
      <c r="Y419" s="171" t="str">
        <f>IFERROR(VLOOKUP(X419,TD!$J$51:$K$64,2,0)," ")</f>
        <v>Servicio de inspecciones técnicas realizadas</v>
      </c>
      <c r="Z419" s="167" t="str">
        <f>CONCATENATE(X419,"-",Y419)</f>
        <v>06-Servicio de inspecciones técnicas realizadas</v>
      </c>
      <c r="AA419" s="170" t="s">
        <v>223</v>
      </c>
      <c r="AB419" s="171" t="str">
        <f>IFERROR(VLOOKUP(AA419,TD!$N$51:$O$66,2,0)," ")</f>
        <v>Servicio prevención y control de incendios</v>
      </c>
      <c r="AC419" s="167" t="str">
        <f>CONCATENATE(AA419,"_",AB419)</f>
        <v>035_Servicio prevención y control de incendios</v>
      </c>
      <c r="AD419" s="167" t="str">
        <f>CONCATENATE(Z419," ",AC419)</f>
        <v>06-Servicio de inspecciones técnicas realizadas 035_Servicio prevención y control de incendios</v>
      </c>
      <c r="AE419" s="171" t="str">
        <f>CONCATENATE(U419,V419,W419,X419,AA419)</f>
        <v>O23011745032024025506035</v>
      </c>
      <c r="AF419" s="171" t="str">
        <f>IFERROR(VLOOKUP(AD419,TD!$J$66:$K$89,2,0)," ")</f>
        <v>PM/0131/0106/45030350255</v>
      </c>
      <c r="AG419" s="117" t="s">
        <v>385</v>
      </c>
      <c r="AH419" s="170" t="s">
        <v>193</v>
      </c>
      <c r="AI419" s="172" t="str">
        <f>CONCATENATE(PAA[[#This Row],[Id Interno]],"-",PAA[[#This Row],[tipo de Contrato (TH talento humano - B/S bienes y/o servicios)]],"-",S419,"-",T419,"-",PAA[[#This Row],[Objeto de la contratación]])</f>
        <v>20260355-TH-8173-1--Prestar  servicios de apoyo tecnico para realizar las inspecciones relacionadas con la emision de conceptos a cargo de la Subdirección de Gestión del Riesgo._SGR</v>
      </c>
    </row>
    <row r="420" spans="2:35" ht="56" x14ac:dyDescent="0.35">
      <c r="B420" s="23">
        <v>20260356</v>
      </c>
      <c r="C420" s="99" t="s">
        <v>519</v>
      </c>
      <c r="D420" s="23" t="s">
        <v>105</v>
      </c>
      <c r="E420" s="23" t="s">
        <v>363</v>
      </c>
      <c r="F420" s="162" t="s">
        <v>145</v>
      </c>
      <c r="G420" s="163" t="s">
        <v>373</v>
      </c>
      <c r="H420" s="164">
        <v>10</v>
      </c>
      <c r="I420" s="164">
        <v>0</v>
      </c>
      <c r="J420" s="125">
        <v>40000000</v>
      </c>
      <c r="K420" s="88" t="s">
        <v>398</v>
      </c>
      <c r="L420" s="162" t="s">
        <v>156</v>
      </c>
      <c r="M420" s="165" t="s">
        <v>484</v>
      </c>
      <c r="N420" s="23" t="s">
        <v>198</v>
      </c>
      <c r="O420" s="147" t="s">
        <v>890</v>
      </c>
      <c r="P420" s="162" t="s">
        <v>348</v>
      </c>
      <c r="Q420" s="53">
        <v>80111600</v>
      </c>
      <c r="R420" s="165" t="s">
        <v>210</v>
      </c>
      <c r="S420" s="165" t="str">
        <f>MID(PAA[[#This Row],[Meta Proyecto de Inversión]],1,4)</f>
        <v>8173</v>
      </c>
      <c r="T420" s="165" t="str">
        <f>MID(PAA[[#This Row],[Meta Proyecto de Inversión]],6,2)</f>
        <v>1-</v>
      </c>
      <c r="U420" s="166" t="str">
        <f>IFERROR(VLOOKUP(N420,TD!$B$50:$F$54,2,0)," ")</f>
        <v>O230117</v>
      </c>
      <c r="V420" s="166" t="str">
        <f>IFERROR(VLOOKUP(N420,TD!$B$50:$F$54,3,0)," ")</f>
        <v>4503</v>
      </c>
      <c r="W420" s="166">
        <f>IFERROR(VLOOKUP(N420,TD!$B$50:$F$54,4,0)," ")</f>
        <v>20240255</v>
      </c>
      <c r="X420" s="165" t="s">
        <v>170</v>
      </c>
      <c r="Y420" s="166" t="str">
        <f>IFERROR(VLOOKUP(X420,TD!$J$51:$K$64,2,0)," ")</f>
        <v>Servicio de inspecciones técnicas realizadas</v>
      </c>
      <c r="Z420" s="167" t="str">
        <f>CONCATENATE(X420,"-",Y420)</f>
        <v>06-Servicio de inspecciones técnicas realizadas</v>
      </c>
      <c r="AA420" s="165" t="s">
        <v>223</v>
      </c>
      <c r="AB420" s="166" t="str">
        <f>IFERROR(VLOOKUP(AA420,TD!$N$51:$O$66,2,0)," ")</f>
        <v>Servicio prevención y control de incendios</v>
      </c>
      <c r="AC420" s="167" t="str">
        <f>CONCATENATE(AA420,"_",AB420)</f>
        <v>035_Servicio prevención y control de incendios</v>
      </c>
      <c r="AD420" s="167" t="str">
        <f>CONCATENATE(Z420," ",AC420)</f>
        <v>06-Servicio de inspecciones técnicas realizadas 035_Servicio prevención y control de incendios</v>
      </c>
      <c r="AE420" s="166" t="str">
        <f>CONCATENATE(U420,V420,W420,X420,AA420)</f>
        <v>O23011745032024025506035</v>
      </c>
      <c r="AF420" s="166" t="str">
        <f>IFERROR(VLOOKUP(AD420,TD!$J$66:$K$89,2,0)," ")</f>
        <v>PM/0131/0106/45030350255</v>
      </c>
      <c r="AG420" s="117" t="s">
        <v>385</v>
      </c>
      <c r="AH420" s="165" t="s">
        <v>193</v>
      </c>
      <c r="AI420" s="168" t="str">
        <f>CONCATENATE(PAA[[#This Row],[Id Interno]],"-",PAA[[#This Row],[tipo de Contrato (TH talento humano - B/S bienes y/o servicios)]],"-",S420,"-",T420,"-",PAA[[#This Row],[Objeto de la contratación]])</f>
        <v>20260356-TH-8173-1--Prestar  servicios de apoyo tecnico para realizar las inspecciones relacionadas con la emision de conceptos a cargo de la Subdirección de Gestión del Riesgo._SGR</v>
      </c>
    </row>
    <row r="421" spans="2:35" ht="56" x14ac:dyDescent="0.35">
      <c r="B421" s="99">
        <v>20260357</v>
      </c>
      <c r="C421" s="99" t="s">
        <v>519</v>
      </c>
      <c r="D421" s="99" t="s">
        <v>105</v>
      </c>
      <c r="E421" s="99" t="s">
        <v>363</v>
      </c>
      <c r="F421" s="163" t="s">
        <v>145</v>
      </c>
      <c r="G421" s="163" t="s">
        <v>373</v>
      </c>
      <c r="H421" s="169">
        <v>10</v>
      </c>
      <c r="I421" s="169">
        <v>0</v>
      </c>
      <c r="J421" s="117">
        <v>32000000</v>
      </c>
      <c r="K421" s="124" t="s">
        <v>398</v>
      </c>
      <c r="L421" s="163" t="s">
        <v>156</v>
      </c>
      <c r="M421" s="170" t="s">
        <v>484</v>
      </c>
      <c r="N421" s="99" t="s">
        <v>198</v>
      </c>
      <c r="O421" s="147" t="s">
        <v>890</v>
      </c>
      <c r="P421" s="163" t="s">
        <v>348</v>
      </c>
      <c r="Q421" s="126">
        <v>80111600</v>
      </c>
      <c r="R421" s="170" t="s">
        <v>210</v>
      </c>
      <c r="S421" s="167" t="str">
        <f>MID(PAA[[#This Row],[Meta Proyecto de Inversión]],1,4)</f>
        <v>8173</v>
      </c>
      <c r="T421" s="167" t="str">
        <f>MID(PAA[[#This Row],[Meta Proyecto de Inversión]],6,2)</f>
        <v>1-</v>
      </c>
      <c r="U421" s="171" t="str">
        <f>IFERROR(VLOOKUP(N421,TD!$B$50:$F$54,2,0)," ")</f>
        <v>O230117</v>
      </c>
      <c r="V421" s="171" t="str">
        <f>IFERROR(VLOOKUP(N421,TD!$B$50:$F$54,3,0)," ")</f>
        <v>4503</v>
      </c>
      <c r="W421" s="171">
        <f>IFERROR(VLOOKUP(N421,TD!$B$50:$F$54,4,0)," ")</f>
        <v>20240255</v>
      </c>
      <c r="X421" s="170" t="s">
        <v>170</v>
      </c>
      <c r="Y421" s="171" t="str">
        <f>IFERROR(VLOOKUP(X421,TD!$J$51:$K$64,2,0)," ")</f>
        <v>Servicio de inspecciones técnicas realizadas</v>
      </c>
      <c r="Z421" s="167" t="str">
        <f>CONCATENATE(X421,"-",Y421)</f>
        <v>06-Servicio de inspecciones técnicas realizadas</v>
      </c>
      <c r="AA421" s="170" t="s">
        <v>223</v>
      </c>
      <c r="AB421" s="171" t="str">
        <f>IFERROR(VLOOKUP(AA421,TD!$N$51:$O$66,2,0)," ")</f>
        <v>Servicio prevención y control de incendios</v>
      </c>
      <c r="AC421" s="167" t="str">
        <f>CONCATENATE(AA421,"_",AB421)</f>
        <v>035_Servicio prevención y control de incendios</v>
      </c>
      <c r="AD421" s="167" t="str">
        <f>CONCATENATE(Z421," ",AC421)</f>
        <v>06-Servicio de inspecciones técnicas realizadas 035_Servicio prevención y control de incendios</v>
      </c>
      <c r="AE421" s="171" t="str">
        <f>CONCATENATE(U421,V421,W421,X421,AA421)</f>
        <v>O23011745032024025506035</v>
      </c>
      <c r="AF421" s="171" t="str">
        <f>IFERROR(VLOOKUP(AD421,TD!$J$66:$K$89,2,0)," ")</f>
        <v>PM/0131/0106/45030350255</v>
      </c>
      <c r="AG421" s="117" t="s">
        <v>385</v>
      </c>
      <c r="AH421" s="170" t="s">
        <v>193</v>
      </c>
      <c r="AI421" s="172" t="str">
        <f>CONCATENATE(PAA[[#This Row],[Id Interno]],"-",PAA[[#This Row],[tipo de Contrato (TH talento humano - B/S bienes y/o servicios)]],"-",S421,"-",T421,"-",PAA[[#This Row],[Objeto de la contratación]])</f>
        <v>20260357-TH-8173-1--Prestar  servicios de apoyo tecnico para realizar las inspecciones relacionadas con la emision de conceptos a cargo de la Subdirección de Gestión del Riesgo._SGR</v>
      </c>
    </row>
    <row r="422" spans="2:35" ht="56" x14ac:dyDescent="0.35">
      <c r="B422" s="23">
        <v>20260358</v>
      </c>
      <c r="C422" s="99" t="s">
        <v>519</v>
      </c>
      <c r="D422" s="23" t="s">
        <v>105</v>
      </c>
      <c r="E422" s="23" t="s">
        <v>363</v>
      </c>
      <c r="F422" s="162" t="s">
        <v>145</v>
      </c>
      <c r="G422" s="163" t="s">
        <v>373</v>
      </c>
      <c r="H422" s="164">
        <v>10</v>
      </c>
      <c r="I422" s="164">
        <v>0</v>
      </c>
      <c r="J422" s="125">
        <v>40000000</v>
      </c>
      <c r="K422" s="88" t="s">
        <v>398</v>
      </c>
      <c r="L422" s="162" t="s">
        <v>156</v>
      </c>
      <c r="M422" s="165" t="s">
        <v>484</v>
      </c>
      <c r="N422" s="23" t="s">
        <v>198</v>
      </c>
      <c r="O422" s="147" t="s">
        <v>890</v>
      </c>
      <c r="P422" s="162" t="s">
        <v>348</v>
      </c>
      <c r="Q422" s="53">
        <v>80111600</v>
      </c>
      <c r="R422" s="165" t="s">
        <v>210</v>
      </c>
      <c r="S422" s="165" t="str">
        <f>MID(PAA[[#This Row],[Meta Proyecto de Inversión]],1,4)</f>
        <v>8173</v>
      </c>
      <c r="T422" s="165" t="str">
        <f>MID(PAA[[#This Row],[Meta Proyecto de Inversión]],6,2)</f>
        <v>1-</v>
      </c>
      <c r="U422" s="166" t="str">
        <f>IFERROR(VLOOKUP(N422,TD!$B$50:$F$54,2,0)," ")</f>
        <v>O230117</v>
      </c>
      <c r="V422" s="166" t="str">
        <f>IFERROR(VLOOKUP(N422,TD!$B$50:$F$54,3,0)," ")</f>
        <v>4503</v>
      </c>
      <c r="W422" s="166">
        <f>IFERROR(VLOOKUP(N422,TD!$B$50:$F$54,4,0)," ")</f>
        <v>20240255</v>
      </c>
      <c r="X422" s="165" t="s">
        <v>170</v>
      </c>
      <c r="Y422" s="166" t="str">
        <f>IFERROR(VLOOKUP(X422,TD!$J$51:$K$64,2,0)," ")</f>
        <v>Servicio de inspecciones técnicas realizadas</v>
      </c>
      <c r="Z422" s="167" t="str">
        <f>CONCATENATE(X422,"-",Y422)</f>
        <v>06-Servicio de inspecciones técnicas realizadas</v>
      </c>
      <c r="AA422" s="165" t="s">
        <v>223</v>
      </c>
      <c r="AB422" s="166" t="str">
        <f>IFERROR(VLOOKUP(AA422,TD!$N$51:$O$66,2,0)," ")</f>
        <v>Servicio prevención y control de incendios</v>
      </c>
      <c r="AC422" s="167" t="str">
        <f>CONCATENATE(AA422,"_",AB422)</f>
        <v>035_Servicio prevención y control de incendios</v>
      </c>
      <c r="AD422" s="167" t="str">
        <f>CONCATENATE(Z422," ",AC422)</f>
        <v>06-Servicio de inspecciones técnicas realizadas 035_Servicio prevención y control de incendios</v>
      </c>
      <c r="AE422" s="166" t="str">
        <f>CONCATENATE(U422,V422,W422,X422,AA422)</f>
        <v>O23011745032024025506035</v>
      </c>
      <c r="AF422" s="166" t="str">
        <f>IFERROR(VLOOKUP(AD422,TD!$J$66:$K$89,2,0)," ")</f>
        <v>PM/0131/0106/45030350255</v>
      </c>
      <c r="AG422" s="117" t="s">
        <v>385</v>
      </c>
      <c r="AH422" s="165" t="s">
        <v>193</v>
      </c>
      <c r="AI422" s="168" t="str">
        <f>CONCATENATE(PAA[[#This Row],[Id Interno]],"-",PAA[[#This Row],[tipo de Contrato (TH talento humano - B/S bienes y/o servicios)]],"-",S422,"-",T422,"-",PAA[[#This Row],[Objeto de la contratación]])</f>
        <v>20260358-TH-8173-1--Prestar  servicios de apoyo tecnico para realizar las inspecciones relacionadas con la emision de conceptos a cargo de la Subdirección de Gestión del Riesgo._SGR</v>
      </c>
    </row>
    <row r="423" spans="2:35" ht="56" x14ac:dyDescent="0.35">
      <c r="B423" s="99">
        <v>20260359</v>
      </c>
      <c r="C423" s="99" t="s">
        <v>519</v>
      </c>
      <c r="D423" s="99" t="s">
        <v>105</v>
      </c>
      <c r="E423" s="99" t="s">
        <v>363</v>
      </c>
      <c r="F423" s="163" t="s">
        <v>145</v>
      </c>
      <c r="G423" s="163" t="s">
        <v>373</v>
      </c>
      <c r="H423" s="169">
        <v>10</v>
      </c>
      <c r="I423" s="169">
        <v>0</v>
      </c>
      <c r="J423" s="117">
        <v>32000000</v>
      </c>
      <c r="K423" s="124" t="s">
        <v>398</v>
      </c>
      <c r="L423" s="163" t="s">
        <v>156</v>
      </c>
      <c r="M423" s="170" t="s">
        <v>484</v>
      </c>
      <c r="N423" s="99" t="s">
        <v>198</v>
      </c>
      <c r="O423" s="147" t="s">
        <v>890</v>
      </c>
      <c r="P423" s="163" t="s">
        <v>348</v>
      </c>
      <c r="Q423" s="126">
        <v>80111600</v>
      </c>
      <c r="R423" s="170" t="s">
        <v>210</v>
      </c>
      <c r="S423" s="167" t="str">
        <f>MID(PAA[[#This Row],[Meta Proyecto de Inversión]],1,4)</f>
        <v>8173</v>
      </c>
      <c r="T423" s="167" t="str">
        <f>MID(PAA[[#This Row],[Meta Proyecto de Inversión]],6,2)</f>
        <v>1-</v>
      </c>
      <c r="U423" s="171" t="str">
        <f>IFERROR(VLOOKUP(N423,TD!$B$50:$F$54,2,0)," ")</f>
        <v>O230117</v>
      </c>
      <c r="V423" s="171" t="str">
        <f>IFERROR(VLOOKUP(N423,TD!$B$50:$F$54,3,0)," ")</f>
        <v>4503</v>
      </c>
      <c r="W423" s="171">
        <f>IFERROR(VLOOKUP(N423,TD!$B$50:$F$54,4,0)," ")</f>
        <v>20240255</v>
      </c>
      <c r="X423" s="170" t="s">
        <v>170</v>
      </c>
      <c r="Y423" s="171" t="str">
        <f>IFERROR(VLOOKUP(X423,TD!$J$51:$K$64,2,0)," ")</f>
        <v>Servicio de inspecciones técnicas realizadas</v>
      </c>
      <c r="Z423" s="167" t="str">
        <f>CONCATENATE(X423,"-",Y423)</f>
        <v>06-Servicio de inspecciones técnicas realizadas</v>
      </c>
      <c r="AA423" s="170" t="s">
        <v>223</v>
      </c>
      <c r="AB423" s="171" t="str">
        <f>IFERROR(VLOOKUP(AA423,TD!$N$51:$O$66,2,0)," ")</f>
        <v>Servicio prevención y control de incendios</v>
      </c>
      <c r="AC423" s="167" t="str">
        <f>CONCATENATE(AA423,"_",AB423)</f>
        <v>035_Servicio prevención y control de incendios</v>
      </c>
      <c r="AD423" s="167" t="str">
        <f>CONCATENATE(Z423," ",AC423)</f>
        <v>06-Servicio de inspecciones técnicas realizadas 035_Servicio prevención y control de incendios</v>
      </c>
      <c r="AE423" s="171" t="str">
        <f>CONCATENATE(U423,V423,W423,X423,AA423)</f>
        <v>O23011745032024025506035</v>
      </c>
      <c r="AF423" s="171" t="str">
        <f>IFERROR(VLOOKUP(AD423,TD!$J$66:$K$89,2,0)," ")</f>
        <v>PM/0131/0106/45030350255</v>
      </c>
      <c r="AG423" s="117" t="s">
        <v>385</v>
      </c>
      <c r="AH423" s="170" t="s">
        <v>193</v>
      </c>
      <c r="AI423" s="172" t="str">
        <f>CONCATENATE(PAA[[#This Row],[Id Interno]],"-",PAA[[#This Row],[tipo de Contrato (TH talento humano - B/S bienes y/o servicios)]],"-",S423,"-",T423,"-",PAA[[#This Row],[Objeto de la contratación]])</f>
        <v>20260359-TH-8173-1--Prestar  servicios de apoyo tecnico para realizar las inspecciones relacionadas con la emision de conceptos a cargo de la Subdirección de Gestión del Riesgo._SGR</v>
      </c>
    </row>
    <row r="424" spans="2:35" ht="56" x14ac:dyDescent="0.35">
      <c r="B424" s="23">
        <v>20260360</v>
      </c>
      <c r="C424" s="99" t="s">
        <v>519</v>
      </c>
      <c r="D424" s="23" t="s">
        <v>105</v>
      </c>
      <c r="E424" s="23" t="s">
        <v>363</v>
      </c>
      <c r="F424" s="162" t="s">
        <v>145</v>
      </c>
      <c r="G424" s="163" t="s">
        <v>373</v>
      </c>
      <c r="H424" s="164">
        <v>10</v>
      </c>
      <c r="I424" s="164">
        <v>0</v>
      </c>
      <c r="J424" s="125">
        <v>40000000</v>
      </c>
      <c r="K424" s="88" t="s">
        <v>398</v>
      </c>
      <c r="L424" s="162" t="s">
        <v>156</v>
      </c>
      <c r="M424" s="165" t="s">
        <v>484</v>
      </c>
      <c r="N424" s="23" t="s">
        <v>198</v>
      </c>
      <c r="O424" s="147" t="s">
        <v>890</v>
      </c>
      <c r="P424" s="162" t="s">
        <v>348</v>
      </c>
      <c r="Q424" s="53">
        <v>80111600</v>
      </c>
      <c r="R424" s="165" t="s">
        <v>210</v>
      </c>
      <c r="S424" s="165" t="str">
        <f>MID(PAA[[#This Row],[Meta Proyecto de Inversión]],1,4)</f>
        <v>8173</v>
      </c>
      <c r="T424" s="165" t="str">
        <f>MID(PAA[[#This Row],[Meta Proyecto de Inversión]],6,2)</f>
        <v>1-</v>
      </c>
      <c r="U424" s="166" t="str">
        <f>IFERROR(VLOOKUP(N424,TD!$B$50:$F$54,2,0)," ")</f>
        <v>O230117</v>
      </c>
      <c r="V424" s="166" t="str">
        <f>IFERROR(VLOOKUP(N424,TD!$B$50:$F$54,3,0)," ")</f>
        <v>4503</v>
      </c>
      <c r="W424" s="166">
        <f>IFERROR(VLOOKUP(N424,TD!$B$50:$F$54,4,0)," ")</f>
        <v>20240255</v>
      </c>
      <c r="X424" s="165" t="s">
        <v>170</v>
      </c>
      <c r="Y424" s="166" t="str">
        <f>IFERROR(VLOOKUP(X424,TD!$J$51:$K$64,2,0)," ")</f>
        <v>Servicio de inspecciones técnicas realizadas</v>
      </c>
      <c r="Z424" s="167" t="str">
        <f>CONCATENATE(X424,"-",Y424)</f>
        <v>06-Servicio de inspecciones técnicas realizadas</v>
      </c>
      <c r="AA424" s="165" t="s">
        <v>223</v>
      </c>
      <c r="AB424" s="166" t="str">
        <f>IFERROR(VLOOKUP(AA424,TD!$N$51:$O$66,2,0)," ")</f>
        <v>Servicio prevención y control de incendios</v>
      </c>
      <c r="AC424" s="167" t="str">
        <f>CONCATENATE(AA424,"_",AB424)</f>
        <v>035_Servicio prevención y control de incendios</v>
      </c>
      <c r="AD424" s="167" t="str">
        <f>CONCATENATE(Z424," ",AC424)</f>
        <v>06-Servicio de inspecciones técnicas realizadas 035_Servicio prevención y control de incendios</v>
      </c>
      <c r="AE424" s="166" t="str">
        <f>CONCATENATE(U424,V424,W424,X424,AA424)</f>
        <v>O23011745032024025506035</v>
      </c>
      <c r="AF424" s="166" t="str">
        <f>IFERROR(VLOOKUP(AD424,TD!$J$66:$K$89,2,0)," ")</f>
        <v>PM/0131/0106/45030350255</v>
      </c>
      <c r="AG424" s="117" t="s">
        <v>385</v>
      </c>
      <c r="AH424" s="165" t="s">
        <v>193</v>
      </c>
      <c r="AI424" s="168" t="str">
        <f>CONCATENATE(PAA[[#This Row],[Id Interno]],"-",PAA[[#This Row],[tipo de Contrato (TH talento humano - B/S bienes y/o servicios)]],"-",S424,"-",T424,"-",PAA[[#This Row],[Objeto de la contratación]])</f>
        <v>20260360-TH-8173-1--Prestar  servicios de apoyo tecnico para realizar las inspecciones relacionadas con la emision de conceptos a cargo de la Subdirección de Gestión del Riesgo._SGR</v>
      </c>
    </row>
    <row r="425" spans="2:35" ht="42" x14ac:dyDescent="0.35">
      <c r="B425" s="99">
        <v>20260361</v>
      </c>
      <c r="C425" s="99" t="s">
        <v>519</v>
      </c>
      <c r="D425" s="99" t="s">
        <v>105</v>
      </c>
      <c r="E425" s="99" t="s">
        <v>363</v>
      </c>
      <c r="F425" s="163" t="s">
        <v>145</v>
      </c>
      <c r="G425" s="163" t="s">
        <v>373</v>
      </c>
      <c r="H425" s="169">
        <v>10</v>
      </c>
      <c r="I425" s="169">
        <v>0</v>
      </c>
      <c r="J425" s="117">
        <v>32000000</v>
      </c>
      <c r="K425" s="124" t="s">
        <v>398</v>
      </c>
      <c r="L425" s="163" t="s">
        <v>156</v>
      </c>
      <c r="M425" s="170" t="s">
        <v>484</v>
      </c>
      <c r="N425" s="99" t="s">
        <v>198</v>
      </c>
      <c r="O425" s="147" t="s">
        <v>890</v>
      </c>
      <c r="P425" s="163" t="s">
        <v>348</v>
      </c>
      <c r="Q425" s="126">
        <v>80111600</v>
      </c>
      <c r="R425" s="170" t="s">
        <v>210</v>
      </c>
      <c r="S425" s="167" t="str">
        <f>MID(PAA[[#This Row],[Meta Proyecto de Inversión]],1,4)</f>
        <v>8173</v>
      </c>
      <c r="T425" s="167" t="str">
        <f>MID(PAA[[#This Row],[Meta Proyecto de Inversión]],6,2)</f>
        <v>1-</v>
      </c>
      <c r="U425" s="171" t="str">
        <f>IFERROR(VLOOKUP(N425,TD!$B$50:$F$54,2,0)," ")</f>
        <v>O230117</v>
      </c>
      <c r="V425" s="171" t="str">
        <f>IFERROR(VLOOKUP(N425,TD!$B$50:$F$54,3,0)," ")</f>
        <v>4503</v>
      </c>
      <c r="W425" s="171">
        <f>IFERROR(VLOOKUP(N425,TD!$B$50:$F$54,4,0)," ")</f>
        <v>20240255</v>
      </c>
      <c r="X425" s="170" t="s">
        <v>170</v>
      </c>
      <c r="Y425" s="171" t="str">
        <f>IFERROR(VLOOKUP(X425,TD!$J$51:$K$64,2,0)," ")</f>
        <v>Servicio de inspecciones técnicas realizadas</v>
      </c>
      <c r="Z425" s="167" t="str">
        <f>CONCATENATE(X425,"-",Y425)</f>
        <v>06-Servicio de inspecciones técnicas realizadas</v>
      </c>
      <c r="AA425" s="170" t="s">
        <v>223</v>
      </c>
      <c r="AB425" s="171" t="str">
        <f>IFERROR(VLOOKUP(AA425,TD!$N$51:$O$66,2,0)," ")</f>
        <v>Servicio prevención y control de incendios</v>
      </c>
      <c r="AC425" s="167" t="str">
        <f>CONCATENATE(AA425,"_",AB425)</f>
        <v>035_Servicio prevención y control de incendios</v>
      </c>
      <c r="AD425" s="167" t="str">
        <f>CONCATENATE(Z425," ",AC425)</f>
        <v>06-Servicio de inspecciones técnicas realizadas 035_Servicio prevención y control de incendios</v>
      </c>
      <c r="AE425" s="171" t="str">
        <f>CONCATENATE(U425,V425,W425,X425,AA425)</f>
        <v>O23011745032024025506035</v>
      </c>
      <c r="AF425" s="171" t="str">
        <f>IFERROR(VLOOKUP(AD425,TD!$J$66:$K$89,2,0)," ")</f>
        <v>PM/0131/0106/45030350255</v>
      </c>
      <c r="AG425" s="117" t="s">
        <v>385</v>
      </c>
      <c r="AH425" s="170" t="s">
        <v>193</v>
      </c>
      <c r="AI425" s="172" t="str">
        <f>CONCATENATE(PAA[[#This Row],[Id Interno]],"-",PAA[[#This Row],[tipo de Contrato (TH talento humano - B/S bienes y/o servicios)]],"-",S425,"-",T425,"-",PAA[[#This Row],[Objeto de la contratación]])</f>
        <v>20260361-TH-8173-1--Prestar  servicios de apoyo tecnico para realizar las inspecciones relacionadas con la emision de conceptos a cargo de la Subdirección de Gestión del Riesgo._SGR</v>
      </c>
    </row>
    <row r="426" spans="2:35" ht="56" x14ac:dyDescent="0.35">
      <c r="B426" s="99">
        <v>20260362</v>
      </c>
      <c r="C426" s="99" t="s">
        <v>519</v>
      </c>
      <c r="D426" s="99" t="s">
        <v>105</v>
      </c>
      <c r="E426" s="99" t="s">
        <v>363</v>
      </c>
      <c r="F426" s="163" t="s">
        <v>145</v>
      </c>
      <c r="G426" s="163" t="s">
        <v>373</v>
      </c>
      <c r="H426" s="169">
        <v>10</v>
      </c>
      <c r="I426" s="169">
        <v>0</v>
      </c>
      <c r="J426" s="117">
        <v>28000000</v>
      </c>
      <c r="K426" s="124" t="s">
        <v>398</v>
      </c>
      <c r="L426" s="163" t="s">
        <v>156</v>
      </c>
      <c r="M426" s="170" t="s">
        <v>484</v>
      </c>
      <c r="N426" s="99" t="s">
        <v>198</v>
      </c>
      <c r="O426" s="147" t="s">
        <v>890</v>
      </c>
      <c r="P426" s="163" t="s">
        <v>348</v>
      </c>
      <c r="Q426" s="126">
        <v>80111600</v>
      </c>
      <c r="R426" s="170" t="s">
        <v>210</v>
      </c>
      <c r="S426" s="167" t="str">
        <f>MID(PAA[[#This Row],[Meta Proyecto de Inversión]],1,4)</f>
        <v>8173</v>
      </c>
      <c r="T426" s="167" t="str">
        <f>MID(PAA[[#This Row],[Meta Proyecto de Inversión]],6,2)</f>
        <v>1-</v>
      </c>
      <c r="U426" s="171" t="str">
        <f>IFERROR(VLOOKUP(N426,TD!$B$50:$F$54,2,0)," ")</f>
        <v>O230117</v>
      </c>
      <c r="V426" s="171" t="str">
        <f>IFERROR(VLOOKUP(N426,TD!$B$50:$F$54,3,0)," ")</f>
        <v>4503</v>
      </c>
      <c r="W426" s="171">
        <f>IFERROR(VLOOKUP(N426,TD!$B$50:$F$54,4,0)," ")</f>
        <v>20240255</v>
      </c>
      <c r="X426" s="170" t="s">
        <v>170</v>
      </c>
      <c r="Y426" s="171" t="str">
        <f>IFERROR(VLOOKUP(X426,TD!$J$51:$K$64,2,0)," ")</f>
        <v>Servicio de inspecciones técnicas realizadas</v>
      </c>
      <c r="Z426" s="167" t="str">
        <f>CONCATENATE(X426,"-",Y426)</f>
        <v>06-Servicio de inspecciones técnicas realizadas</v>
      </c>
      <c r="AA426" s="170" t="s">
        <v>223</v>
      </c>
      <c r="AB426" s="171" t="str">
        <f>IFERROR(VLOOKUP(AA426,TD!$N$51:$O$66,2,0)," ")</f>
        <v>Servicio prevención y control de incendios</v>
      </c>
      <c r="AC426" s="167" t="str">
        <f>CONCATENATE(AA426,"_",AB426)</f>
        <v>035_Servicio prevención y control de incendios</v>
      </c>
      <c r="AD426" s="167" t="str">
        <f>CONCATENATE(Z426," ",AC426)</f>
        <v>06-Servicio de inspecciones técnicas realizadas 035_Servicio prevención y control de incendios</v>
      </c>
      <c r="AE426" s="171" t="str">
        <f>CONCATENATE(U426,V426,W426,X426,AA426)</f>
        <v>O23011745032024025506035</v>
      </c>
      <c r="AF426" s="171" t="str">
        <f>IFERROR(VLOOKUP(AD426,TD!$J$66:$K$89,2,0)," ")</f>
        <v>PM/0131/0106/45030350255</v>
      </c>
      <c r="AG426" s="117" t="s">
        <v>385</v>
      </c>
      <c r="AH426" s="170" t="s">
        <v>193</v>
      </c>
      <c r="AI426" s="172" t="str">
        <f>CONCATENATE(PAA[[#This Row],[Id Interno]],"-",PAA[[#This Row],[tipo de Contrato (TH talento humano - B/S bienes y/o servicios)]],"-",S426,"-",T426,"-",PAA[[#This Row],[Objeto de la contratación]])</f>
        <v>20260362-TH-8173-1--Prestar  servicios de apoyo tecnico para realizar las inspecciones relacionadas con la emision de conceptos a cargo de la Subdirección de Gestión del Riesgo._SGR</v>
      </c>
    </row>
    <row r="427" spans="2:35" ht="56" x14ac:dyDescent="0.35">
      <c r="B427" s="99">
        <v>20260363</v>
      </c>
      <c r="C427" s="99" t="s">
        <v>519</v>
      </c>
      <c r="D427" s="99" t="s">
        <v>105</v>
      </c>
      <c r="E427" s="99" t="s">
        <v>363</v>
      </c>
      <c r="F427" s="163" t="s">
        <v>145</v>
      </c>
      <c r="G427" s="163" t="s">
        <v>373</v>
      </c>
      <c r="H427" s="169">
        <v>10</v>
      </c>
      <c r="I427" s="169">
        <v>0</v>
      </c>
      <c r="J427" s="117">
        <v>28000000</v>
      </c>
      <c r="K427" s="124" t="s">
        <v>398</v>
      </c>
      <c r="L427" s="163" t="s">
        <v>156</v>
      </c>
      <c r="M427" s="170" t="s">
        <v>484</v>
      </c>
      <c r="N427" s="99" t="s">
        <v>198</v>
      </c>
      <c r="O427" s="147" t="s">
        <v>890</v>
      </c>
      <c r="P427" s="163" t="s">
        <v>348</v>
      </c>
      <c r="Q427" s="126">
        <v>80111600</v>
      </c>
      <c r="R427" s="170" t="s">
        <v>210</v>
      </c>
      <c r="S427" s="167" t="str">
        <f>MID(PAA[[#This Row],[Meta Proyecto de Inversión]],1,4)</f>
        <v>8173</v>
      </c>
      <c r="T427" s="167" t="str">
        <f>MID(PAA[[#This Row],[Meta Proyecto de Inversión]],6,2)</f>
        <v>1-</v>
      </c>
      <c r="U427" s="171" t="str">
        <f>IFERROR(VLOOKUP(N427,TD!$B$50:$F$54,2,0)," ")</f>
        <v>O230117</v>
      </c>
      <c r="V427" s="171" t="str">
        <f>IFERROR(VLOOKUP(N427,TD!$B$50:$F$54,3,0)," ")</f>
        <v>4503</v>
      </c>
      <c r="W427" s="171">
        <f>IFERROR(VLOOKUP(N427,TD!$B$50:$F$54,4,0)," ")</f>
        <v>20240255</v>
      </c>
      <c r="X427" s="170" t="s">
        <v>170</v>
      </c>
      <c r="Y427" s="171" t="str">
        <f>IFERROR(VLOOKUP(X427,TD!$J$51:$K$64,2,0)," ")</f>
        <v>Servicio de inspecciones técnicas realizadas</v>
      </c>
      <c r="Z427" s="167" t="str">
        <f>CONCATENATE(X427,"-",Y427)</f>
        <v>06-Servicio de inspecciones técnicas realizadas</v>
      </c>
      <c r="AA427" s="170" t="s">
        <v>223</v>
      </c>
      <c r="AB427" s="171" t="str">
        <f>IFERROR(VLOOKUP(AA427,TD!$N$51:$O$66,2,0)," ")</f>
        <v>Servicio prevención y control de incendios</v>
      </c>
      <c r="AC427" s="167" t="str">
        <f>CONCATENATE(AA427,"_",AB427)</f>
        <v>035_Servicio prevención y control de incendios</v>
      </c>
      <c r="AD427" s="167" t="str">
        <f>CONCATENATE(Z427," ",AC427)</f>
        <v>06-Servicio de inspecciones técnicas realizadas 035_Servicio prevención y control de incendios</v>
      </c>
      <c r="AE427" s="171" t="str">
        <f>CONCATENATE(U427,V427,W427,X427,AA427)</f>
        <v>O23011745032024025506035</v>
      </c>
      <c r="AF427" s="171" t="str">
        <f>IFERROR(VLOOKUP(AD427,TD!$J$66:$K$89,2,0)," ")</f>
        <v>PM/0131/0106/45030350255</v>
      </c>
      <c r="AG427" s="117" t="s">
        <v>385</v>
      </c>
      <c r="AH427" s="170" t="s">
        <v>193</v>
      </c>
      <c r="AI427" s="172" t="str">
        <f>CONCATENATE(PAA[[#This Row],[Id Interno]],"-",PAA[[#This Row],[tipo de Contrato (TH talento humano - B/S bienes y/o servicios)]],"-",S427,"-",T427,"-",PAA[[#This Row],[Objeto de la contratación]])</f>
        <v>20260363-TH-8173-1--Prestar  servicios de apoyo tecnico para realizar las inspecciones relacionadas con la emision de conceptos a cargo de la Subdirección de Gestión del Riesgo._SGR</v>
      </c>
    </row>
    <row r="428" spans="2:35" ht="56" x14ac:dyDescent="0.35">
      <c r="B428" s="23">
        <v>20260365</v>
      </c>
      <c r="C428" s="99" t="s">
        <v>514</v>
      </c>
      <c r="D428" s="23" t="s">
        <v>105</v>
      </c>
      <c r="E428" s="23" t="s">
        <v>363</v>
      </c>
      <c r="F428" s="162" t="s">
        <v>144</v>
      </c>
      <c r="G428" s="163" t="s">
        <v>373</v>
      </c>
      <c r="H428" s="164">
        <v>7</v>
      </c>
      <c r="I428" s="164">
        <v>0</v>
      </c>
      <c r="J428" s="125">
        <v>49000000</v>
      </c>
      <c r="K428" s="88" t="s">
        <v>398</v>
      </c>
      <c r="L428" s="162" t="s">
        <v>156</v>
      </c>
      <c r="M428" s="165" t="s">
        <v>484</v>
      </c>
      <c r="N428" s="23" t="s">
        <v>198</v>
      </c>
      <c r="O428" s="147" t="s">
        <v>890</v>
      </c>
      <c r="P428" s="162" t="s">
        <v>348</v>
      </c>
      <c r="Q428" s="53">
        <v>80111600</v>
      </c>
      <c r="R428" s="165" t="s">
        <v>210</v>
      </c>
      <c r="S428" s="165" t="str">
        <f>MID(PAA[[#This Row],[Meta Proyecto de Inversión]],1,4)</f>
        <v>8173</v>
      </c>
      <c r="T428" s="165" t="str">
        <f>MID(PAA[[#This Row],[Meta Proyecto de Inversión]],6,2)</f>
        <v>1-</v>
      </c>
      <c r="U428" s="166" t="str">
        <f>IFERROR(VLOOKUP(N428,TD!$B$50:$F$54,2,0)," ")</f>
        <v>O230117</v>
      </c>
      <c r="V428" s="166" t="str">
        <f>IFERROR(VLOOKUP(N428,TD!$B$50:$F$54,3,0)," ")</f>
        <v>4503</v>
      </c>
      <c r="W428" s="166">
        <f>IFERROR(VLOOKUP(N428,TD!$B$50:$F$54,4,0)," ")</f>
        <v>20240255</v>
      </c>
      <c r="X428" s="165" t="s">
        <v>166</v>
      </c>
      <c r="Y428" s="166" t="str">
        <f>IFERROR(VLOOKUP(X428,TD!$J$51:$K$64,2,0)," ")</f>
        <v>Servicio de capacitaciones en gestión del riesgo de incendios  a la ciudadania.</v>
      </c>
      <c r="Z428" s="167" t="str">
        <f>CONCATENATE(X428,"-",Y428)</f>
        <v>05-Servicio de capacitaciones en gestión del riesgo de incendios  a la ciudadania.</v>
      </c>
      <c r="AA428" s="165" t="s">
        <v>223</v>
      </c>
      <c r="AB428" s="166" t="str">
        <f>IFERROR(VLOOKUP(AA428,TD!$N$51:$O$66,2,0)," ")</f>
        <v>Servicio prevención y control de incendios</v>
      </c>
      <c r="AC428" s="167" t="str">
        <f>CONCATENATE(AA428,"_",AB428)</f>
        <v>035_Servicio prevención y control de incendios</v>
      </c>
      <c r="AD428" s="167" t="str">
        <f>CONCATENATE(Z428," ",AC428)</f>
        <v>05-Servicio de capacitaciones en gestión del riesgo de incendios  a la ciudadania. 035_Servicio prevención y control de incendios</v>
      </c>
      <c r="AE428" s="166" t="str">
        <f>CONCATENATE(U428,V428,W428,X428,AA428)</f>
        <v>O23011745032024025505035</v>
      </c>
      <c r="AF428" s="166" t="str">
        <f>IFERROR(VLOOKUP(AD428,TD!$J$66:$K$89,2,0)," ")</f>
        <v>PM/0131/0105/45030350255</v>
      </c>
      <c r="AG428" s="117" t="s">
        <v>385</v>
      </c>
      <c r="AH428" s="165" t="s">
        <v>193</v>
      </c>
      <c r="AI428" s="168" t="str">
        <f>CONCATENATE(PAA[[#This Row],[Id Interno]],"-",PAA[[#This Row],[tipo de Contrato (TH talento humano - B/S bienes y/o servicios)]],"-",S428,"-",T428,"-",PAA[[#This Row],[Objeto de la contratación]])</f>
        <v>20260365-TH-8173-1--Prestar servicios profesionales para la gestión misional  mediante la estructuración y seguimiento de procesos contractuales y asuntos jurídicos de la Subdirección de Gestión del Riesgo_SGR</v>
      </c>
    </row>
    <row r="429" spans="2:35" ht="56" x14ac:dyDescent="0.35">
      <c r="B429" s="99">
        <v>20260366</v>
      </c>
      <c r="C429" s="99" t="s">
        <v>530</v>
      </c>
      <c r="D429" s="99" t="s">
        <v>105</v>
      </c>
      <c r="E429" s="99" t="s">
        <v>363</v>
      </c>
      <c r="F429" s="163" t="s">
        <v>144</v>
      </c>
      <c r="G429" s="163" t="s">
        <v>373</v>
      </c>
      <c r="H429" s="169">
        <v>10</v>
      </c>
      <c r="I429" s="169">
        <v>0</v>
      </c>
      <c r="J429" s="117">
        <v>44000000</v>
      </c>
      <c r="K429" s="124" t="s">
        <v>398</v>
      </c>
      <c r="L429" s="163" t="s">
        <v>156</v>
      </c>
      <c r="M429" s="170" t="s">
        <v>484</v>
      </c>
      <c r="N429" s="99" t="s">
        <v>198</v>
      </c>
      <c r="O429" s="147" t="s">
        <v>890</v>
      </c>
      <c r="P429" s="163" t="s">
        <v>348</v>
      </c>
      <c r="Q429" s="126">
        <v>80111600</v>
      </c>
      <c r="R429" s="170" t="s">
        <v>215</v>
      </c>
      <c r="S429" s="167" t="str">
        <f>MID(PAA[[#This Row],[Meta Proyecto de Inversión]],1,4)</f>
        <v>8173</v>
      </c>
      <c r="T429" s="167" t="str">
        <f>MID(PAA[[#This Row],[Meta Proyecto de Inversión]],6,2)</f>
        <v>6-</v>
      </c>
      <c r="U429" s="171" t="str">
        <f>IFERROR(VLOOKUP(N429,TD!$B$50:$F$54,2,0)," ")</f>
        <v>O230117</v>
      </c>
      <c r="V429" s="171" t="str">
        <f>IFERROR(VLOOKUP(N429,TD!$B$50:$F$54,3,0)," ")</f>
        <v>4503</v>
      </c>
      <c r="W429" s="171">
        <f>IFERROR(VLOOKUP(N429,TD!$B$50:$F$54,4,0)," ")</f>
        <v>20240255</v>
      </c>
      <c r="X429" s="170">
        <v>16</v>
      </c>
      <c r="Y429" s="171" t="str">
        <f>IFERROR(VLOOKUP(X429,TD!$J$51:$K$64,2,0)," ")</f>
        <v>Servicio de monitoreo y seguimiento para la gestión del riesgo</v>
      </c>
      <c r="Z429" s="167" t="str">
        <f>CONCATENATE(X429,"-",Y429)</f>
        <v>16-Servicio de monitoreo y seguimiento para la gestión del riesgo</v>
      </c>
      <c r="AA429" s="170" t="s">
        <v>224</v>
      </c>
      <c r="AB429" s="171" t="str">
        <f>IFERROR(VLOOKUP(AA429,TD!$N$51:$O$66,2,0)," ")</f>
        <v>Servicio de monitoreo y seguimiento para la gestión del riesgo</v>
      </c>
      <c r="AC429" s="167" t="str">
        <f>CONCATENATE(AA429,"_",AB429)</f>
        <v>018_Servicio de monitoreo y seguimiento para la gestión del riesgo</v>
      </c>
      <c r="AD429" s="167" t="str">
        <f>CONCATENATE(Z429," ",AC429)</f>
        <v>16-Servicio de monitoreo y seguimiento para la gestión del riesgo 018_Servicio de monitoreo y seguimiento para la gestión del riesgo</v>
      </c>
      <c r="AE429" s="171" t="str">
        <f>CONCATENATE(U429,V429,W429,X429,AA429)</f>
        <v>O23011745032024025516018</v>
      </c>
      <c r="AF429" s="171" t="str">
        <f>IFERROR(VLOOKUP(AD429,TD!$J$66:$K$89,2,0)," ")</f>
        <v>PM/0131/0116/45030180255</v>
      </c>
      <c r="AG429" s="117" t="s">
        <v>385</v>
      </c>
      <c r="AH429" s="170" t="s">
        <v>193</v>
      </c>
      <c r="AI429" s="172" t="str">
        <f>CONCATENATE(PAA[[#This Row],[Id Interno]],"-",PAA[[#This Row],[tipo de Contrato (TH talento humano - B/S bienes y/o servicios)]],"-",S429,"-",T429,"-",PAA[[#This Row],[Objeto de la contratación]])</f>
        <v>20260366-TH-8173-6--Prestar servicios profesionales en las actividades de monitoreo del riesgo para la Subdirección de Gestión del Riesgo._SGR</v>
      </c>
    </row>
    <row r="430" spans="2:35" ht="56" x14ac:dyDescent="0.35">
      <c r="B430" s="99">
        <v>20260367</v>
      </c>
      <c r="C430" s="99" t="s">
        <v>521</v>
      </c>
      <c r="D430" s="99" t="s">
        <v>105</v>
      </c>
      <c r="E430" s="99" t="s">
        <v>363</v>
      </c>
      <c r="F430" s="163" t="s">
        <v>144</v>
      </c>
      <c r="G430" s="163" t="s">
        <v>373</v>
      </c>
      <c r="H430" s="169">
        <v>10</v>
      </c>
      <c r="I430" s="169">
        <v>0</v>
      </c>
      <c r="J430" s="117">
        <v>42000000</v>
      </c>
      <c r="K430" s="124" t="s">
        <v>398</v>
      </c>
      <c r="L430" s="163" t="s">
        <v>156</v>
      </c>
      <c r="M430" s="170" t="s">
        <v>484</v>
      </c>
      <c r="N430" s="99" t="s">
        <v>198</v>
      </c>
      <c r="O430" s="147" t="s">
        <v>890</v>
      </c>
      <c r="P430" s="163" t="s">
        <v>348</v>
      </c>
      <c r="Q430" s="126">
        <v>80111600</v>
      </c>
      <c r="R430" s="170" t="s">
        <v>210</v>
      </c>
      <c r="S430" s="167" t="str">
        <f>MID(PAA[[#This Row],[Meta Proyecto de Inversión]],1,4)</f>
        <v>8173</v>
      </c>
      <c r="T430" s="167" t="str">
        <f>MID(PAA[[#This Row],[Meta Proyecto de Inversión]],6,2)</f>
        <v>1-</v>
      </c>
      <c r="U430" s="171" t="str">
        <f>IFERROR(VLOOKUP(N430,TD!$B$50:$F$54,2,0)," ")</f>
        <v>O230117</v>
      </c>
      <c r="V430" s="171" t="str">
        <f>IFERROR(VLOOKUP(N430,TD!$B$50:$F$54,3,0)," ")</f>
        <v>4503</v>
      </c>
      <c r="W430" s="171">
        <f>IFERROR(VLOOKUP(N430,TD!$B$50:$F$54,4,0)," ")</f>
        <v>20240255</v>
      </c>
      <c r="X430" s="170" t="s">
        <v>166</v>
      </c>
      <c r="Y430" s="171" t="str">
        <f>IFERROR(VLOOKUP(X430,TD!$J$51:$K$64,2,0)," ")</f>
        <v>Servicio de capacitaciones en gestión del riesgo de incendios  a la ciudadania.</v>
      </c>
      <c r="Z430" s="167" t="str">
        <f>CONCATENATE(X430,"-",Y430)</f>
        <v>05-Servicio de capacitaciones en gestión del riesgo de incendios  a la ciudadania.</v>
      </c>
      <c r="AA430" s="170" t="s">
        <v>223</v>
      </c>
      <c r="AB430" s="171" t="str">
        <f>IFERROR(VLOOKUP(AA430,TD!$N$51:$O$66,2,0)," ")</f>
        <v>Servicio prevención y control de incendios</v>
      </c>
      <c r="AC430" s="167" t="str">
        <f>CONCATENATE(AA430,"_",AB430)</f>
        <v>035_Servicio prevención y control de incendios</v>
      </c>
      <c r="AD430" s="167" t="str">
        <f>CONCATENATE(Z430," ",AC430)</f>
        <v>05-Servicio de capacitaciones en gestión del riesgo de incendios  a la ciudadania. 035_Servicio prevención y control de incendios</v>
      </c>
      <c r="AE430" s="171" t="str">
        <f>CONCATENATE(U430,V430,W430,X430,AA430)</f>
        <v>O23011745032024025505035</v>
      </c>
      <c r="AF430" s="171" t="str">
        <f>IFERROR(VLOOKUP(AD430,TD!$J$66:$K$89,2,0)," ")</f>
        <v>PM/0131/0105/45030350255</v>
      </c>
      <c r="AG430" s="117" t="s">
        <v>385</v>
      </c>
      <c r="AH430" s="170" t="s">
        <v>193</v>
      </c>
      <c r="AI430" s="172" t="str">
        <f>CONCATENATE(PAA[[#This Row],[Id Interno]],"-",PAA[[#This Row],[tipo de Contrato (TH talento humano - B/S bienes y/o servicios)]],"-",S430,"-",T430,"-",PAA[[#This Row],[Objeto de la contratación]])</f>
        <v>20260367-TH-8173-1--Prestar servicios profesionales liderando las actividades de Programas y Campañas de Prevención para la Subdirección de Gestión del Riesgo._SGR</v>
      </c>
    </row>
    <row r="431" spans="2:35" ht="56" x14ac:dyDescent="0.35">
      <c r="B431" s="99">
        <v>20260368</v>
      </c>
      <c r="C431" s="99" t="s">
        <v>522</v>
      </c>
      <c r="D431" s="99" t="s">
        <v>105</v>
      </c>
      <c r="E431" s="99" t="s">
        <v>363</v>
      </c>
      <c r="F431" s="163" t="s">
        <v>144</v>
      </c>
      <c r="G431" s="163" t="s">
        <v>373</v>
      </c>
      <c r="H431" s="169">
        <v>10</v>
      </c>
      <c r="I431" s="169">
        <v>0</v>
      </c>
      <c r="J431" s="117">
        <v>48000000</v>
      </c>
      <c r="K431" s="124" t="s">
        <v>398</v>
      </c>
      <c r="L431" s="163" t="s">
        <v>156</v>
      </c>
      <c r="M431" s="170" t="s">
        <v>484</v>
      </c>
      <c r="N431" s="99" t="s">
        <v>198</v>
      </c>
      <c r="O431" s="147" t="s">
        <v>890</v>
      </c>
      <c r="P431" s="163" t="s">
        <v>348</v>
      </c>
      <c r="Q431" s="126">
        <v>80111600</v>
      </c>
      <c r="R431" s="170" t="s">
        <v>210</v>
      </c>
      <c r="S431" s="167" t="str">
        <f>MID(PAA[[#This Row],[Meta Proyecto de Inversión]],1,4)</f>
        <v>8173</v>
      </c>
      <c r="T431" s="167" t="str">
        <f>MID(PAA[[#This Row],[Meta Proyecto de Inversión]],6,2)</f>
        <v>1-</v>
      </c>
      <c r="U431" s="171" t="str">
        <f>IFERROR(VLOOKUP(N431,TD!$B$50:$F$54,2,0)," ")</f>
        <v>O230117</v>
      </c>
      <c r="V431" s="171" t="str">
        <f>IFERROR(VLOOKUP(N431,TD!$B$50:$F$54,3,0)," ")</f>
        <v>4503</v>
      </c>
      <c r="W431" s="171">
        <f>IFERROR(VLOOKUP(N431,TD!$B$50:$F$54,4,0)," ")</f>
        <v>20240255</v>
      </c>
      <c r="X431" s="170" t="s">
        <v>166</v>
      </c>
      <c r="Y431" s="171" t="str">
        <f>IFERROR(VLOOKUP(X431,TD!$J$51:$K$64,2,0)," ")</f>
        <v>Servicio de capacitaciones en gestión del riesgo de incendios  a la ciudadania.</v>
      </c>
      <c r="Z431" s="167" t="str">
        <f>CONCATENATE(X431,"-",Y431)</f>
        <v>05-Servicio de capacitaciones en gestión del riesgo de incendios  a la ciudadania.</v>
      </c>
      <c r="AA431" s="170" t="s">
        <v>223</v>
      </c>
      <c r="AB431" s="171" t="str">
        <f>IFERROR(VLOOKUP(AA431,TD!$N$51:$O$66,2,0)," ")</f>
        <v>Servicio prevención y control de incendios</v>
      </c>
      <c r="AC431" s="167" t="str">
        <f>CONCATENATE(AA431,"_",AB431)</f>
        <v>035_Servicio prevención y control de incendios</v>
      </c>
      <c r="AD431" s="167" t="str">
        <f>CONCATENATE(Z431," ",AC431)</f>
        <v>05-Servicio de capacitaciones en gestión del riesgo de incendios  a la ciudadania. 035_Servicio prevención y control de incendios</v>
      </c>
      <c r="AE431" s="171" t="str">
        <f>CONCATENATE(U431,V431,W431,X431,AA431)</f>
        <v>O23011745032024025505035</v>
      </c>
      <c r="AF431" s="171" t="str">
        <f>IFERROR(VLOOKUP(AD431,TD!$J$66:$K$89,2,0)," ")</f>
        <v>PM/0131/0105/45030350255</v>
      </c>
      <c r="AG431" s="117" t="s">
        <v>385</v>
      </c>
      <c r="AH431" s="170" t="s">
        <v>193</v>
      </c>
      <c r="AI431" s="172" t="str">
        <f>CONCATENATE(PAA[[#This Row],[Id Interno]],"-",PAA[[#This Row],[tipo de Contrato (TH talento humano - B/S bienes y/o servicios)]],"-",S431,"-",T431,"-",PAA[[#This Row],[Objeto de la contratación]])</f>
        <v>20260368-TH-8173-1--Prestar servicios profesionales en las actividades de Programas y Campañas de Prevención para la Subdirección de Gestión del Riesgo._SGR</v>
      </c>
    </row>
    <row r="432" spans="2:35" ht="56" x14ac:dyDescent="0.35">
      <c r="B432" s="99">
        <v>20260369</v>
      </c>
      <c r="C432" s="99" t="s">
        <v>522</v>
      </c>
      <c r="D432" s="99" t="s">
        <v>105</v>
      </c>
      <c r="E432" s="99" t="s">
        <v>363</v>
      </c>
      <c r="F432" s="163" t="s">
        <v>144</v>
      </c>
      <c r="G432" s="163" t="s">
        <v>373</v>
      </c>
      <c r="H432" s="169">
        <v>10</v>
      </c>
      <c r="I432" s="169">
        <v>0</v>
      </c>
      <c r="J432" s="117">
        <v>48000000</v>
      </c>
      <c r="K432" s="124" t="s">
        <v>398</v>
      </c>
      <c r="L432" s="163" t="s">
        <v>156</v>
      </c>
      <c r="M432" s="170" t="s">
        <v>484</v>
      </c>
      <c r="N432" s="99" t="s">
        <v>198</v>
      </c>
      <c r="O432" s="147" t="s">
        <v>890</v>
      </c>
      <c r="P432" s="163" t="s">
        <v>348</v>
      </c>
      <c r="Q432" s="126">
        <v>80111600</v>
      </c>
      <c r="R432" s="170" t="s">
        <v>210</v>
      </c>
      <c r="S432" s="167" t="str">
        <f>MID(PAA[[#This Row],[Meta Proyecto de Inversión]],1,4)</f>
        <v>8173</v>
      </c>
      <c r="T432" s="167" t="str">
        <f>MID(PAA[[#This Row],[Meta Proyecto de Inversión]],6,2)</f>
        <v>1-</v>
      </c>
      <c r="U432" s="171" t="str">
        <f>IFERROR(VLOOKUP(N432,TD!$B$50:$F$54,2,0)," ")</f>
        <v>O230117</v>
      </c>
      <c r="V432" s="171" t="str">
        <f>IFERROR(VLOOKUP(N432,TD!$B$50:$F$54,3,0)," ")</f>
        <v>4503</v>
      </c>
      <c r="W432" s="171">
        <f>IFERROR(VLOOKUP(N432,TD!$B$50:$F$54,4,0)," ")</f>
        <v>20240255</v>
      </c>
      <c r="X432" s="170" t="s">
        <v>166</v>
      </c>
      <c r="Y432" s="171" t="str">
        <f>IFERROR(VLOOKUP(X432,TD!$J$51:$K$64,2,0)," ")</f>
        <v>Servicio de capacitaciones en gestión del riesgo de incendios  a la ciudadania.</v>
      </c>
      <c r="Z432" s="167" t="str">
        <f>CONCATENATE(X432,"-",Y432)</f>
        <v>05-Servicio de capacitaciones en gestión del riesgo de incendios  a la ciudadania.</v>
      </c>
      <c r="AA432" s="170" t="s">
        <v>223</v>
      </c>
      <c r="AB432" s="171" t="str">
        <f>IFERROR(VLOOKUP(AA432,TD!$N$51:$O$66,2,0)," ")</f>
        <v>Servicio prevención y control de incendios</v>
      </c>
      <c r="AC432" s="167" t="str">
        <f>CONCATENATE(AA432,"_",AB432)</f>
        <v>035_Servicio prevención y control de incendios</v>
      </c>
      <c r="AD432" s="167" t="str">
        <f>CONCATENATE(Z432," ",AC432)</f>
        <v>05-Servicio de capacitaciones en gestión del riesgo de incendios  a la ciudadania. 035_Servicio prevención y control de incendios</v>
      </c>
      <c r="AE432" s="171" t="str">
        <f>CONCATENATE(U432,V432,W432,X432,AA432)</f>
        <v>O23011745032024025505035</v>
      </c>
      <c r="AF432" s="171" t="str">
        <f>IFERROR(VLOOKUP(AD432,TD!$J$66:$K$89,2,0)," ")</f>
        <v>PM/0131/0105/45030350255</v>
      </c>
      <c r="AG432" s="117" t="s">
        <v>385</v>
      </c>
      <c r="AH432" s="170" t="s">
        <v>193</v>
      </c>
      <c r="AI432" s="172" t="str">
        <f>CONCATENATE(PAA[[#This Row],[Id Interno]],"-",PAA[[#This Row],[tipo de Contrato (TH talento humano - B/S bienes y/o servicios)]],"-",S432,"-",T432,"-",PAA[[#This Row],[Objeto de la contratación]])</f>
        <v>20260369-TH-8173-1--Prestar servicios profesionales en las actividades de Programas y Campañas de Prevención para la Subdirección de Gestión del Riesgo._SGR</v>
      </c>
    </row>
    <row r="433" spans="2:35" ht="56" x14ac:dyDescent="0.35">
      <c r="B433" s="99">
        <v>20260370</v>
      </c>
      <c r="C433" s="99" t="s">
        <v>523</v>
      </c>
      <c r="D433" s="99" t="s">
        <v>105</v>
      </c>
      <c r="E433" s="99" t="s">
        <v>363</v>
      </c>
      <c r="F433" s="163" t="s">
        <v>144</v>
      </c>
      <c r="G433" s="163" t="s">
        <v>373</v>
      </c>
      <c r="H433" s="169">
        <v>10</v>
      </c>
      <c r="I433" s="169">
        <v>0</v>
      </c>
      <c r="J433" s="117">
        <v>32000000</v>
      </c>
      <c r="K433" s="124" t="s">
        <v>398</v>
      </c>
      <c r="L433" s="163" t="s">
        <v>156</v>
      </c>
      <c r="M433" s="170" t="s">
        <v>484</v>
      </c>
      <c r="N433" s="99" t="s">
        <v>198</v>
      </c>
      <c r="O433" s="147" t="s">
        <v>890</v>
      </c>
      <c r="P433" s="163" t="s">
        <v>348</v>
      </c>
      <c r="Q433" s="126">
        <v>80111600</v>
      </c>
      <c r="R433" s="170" t="s">
        <v>210</v>
      </c>
      <c r="S433" s="167" t="str">
        <f>MID(PAA[[#This Row],[Meta Proyecto de Inversión]],1,4)</f>
        <v>8173</v>
      </c>
      <c r="T433" s="167" t="str">
        <f>MID(PAA[[#This Row],[Meta Proyecto de Inversión]],6,2)</f>
        <v>1-</v>
      </c>
      <c r="U433" s="171" t="str">
        <f>IFERROR(VLOOKUP(N433,TD!$B$50:$F$54,2,0)," ")</f>
        <v>O230117</v>
      </c>
      <c r="V433" s="171" t="str">
        <f>IFERROR(VLOOKUP(N433,TD!$B$50:$F$54,3,0)," ")</f>
        <v>4503</v>
      </c>
      <c r="W433" s="171">
        <f>IFERROR(VLOOKUP(N433,TD!$B$50:$F$54,4,0)," ")</f>
        <v>20240255</v>
      </c>
      <c r="X433" s="170" t="s">
        <v>166</v>
      </c>
      <c r="Y433" s="171" t="str">
        <f>IFERROR(VLOOKUP(X433,TD!$J$51:$K$64,2,0)," ")</f>
        <v>Servicio de capacitaciones en gestión del riesgo de incendios  a la ciudadania.</v>
      </c>
      <c r="Z433" s="167" t="str">
        <f>CONCATENATE(X433,"-",Y433)</f>
        <v>05-Servicio de capacitaciones en gestión del riesgo de incendios  a la ciudadania.</v>
      </c>
      <c r="AA433" s="170" t="s">
        <v>223</v>
      </c>
      <c r="AB433" s="171" t="str">
        <f>IFERROR(VLOOKUP(AA433,TD!$N$51:$O$66,2,0)," ")</f>
        <v>Servicio prevención y control de incendios</v>
      </c>
      <c r="AC433" s="167" t="str">
        <f>CONCATENATE(AA433,"_",AB433)</f>
        <v>035_Servicio prevención y control de incendios</v>
      </c>
      <c r="AD433" s="167" t="str">
        <f>CONCATENATE(Z433," ",AC433)</f>
        <v>05-Servicio de capacitaciones en gestión del riesgo de incendios  a la ciudadania. 035_Servicio prevención y control de incendios</v>
      </c>
      <c r="AE433" s="171" t="str">
        <f>CONCATENATE(U433,V433,W433,X433,AA433)</f>
        <v>O23011745032024025505035</v>
      </c>
      <c r="AF433" s="171" t="str">
        <f>IFERROR(VLOOKUP(AD433,TD!$J$66:$K$89,2,0)," ")</f>
        <v>PM/0131/0105/45030350255</v>
      </c>
      <c r="AG433" s="117" t="s">
        <v>385</v>
      </c>
      <c r="AH433" s="170" t="s">
        <v>193</v>
      </c>
      <c r="AI433" s="172" t="str">
        <f>CONCATENATE(PAA[[#This Row],[Id Interno]],"-",PAA[[#This Row],[tipo de Contrato (TH talento humano - B/S bienes y/o servicios)]],"-",S433,"-",T433,"-",PAA[[#This Row],[Objeto de la contratación]])</f>
        <v>20260370-TH-8173-1--Prestar servicios de apoyo en las actividades de Programas y Campañas de Prevención para la Subdirección de Gestión del Riesgo. _SGR</v>
      </c>
    </row>
    <row r="434" spans="2:35" ht="42" x14ac:dyDescent="0.35">
      <c r="B434" s="99">
        <v>20260371</v>
      </c>
      <c r="C434" s="99" t="s">
        <v>523</v>
      </c>
      <c r="D434" s="99" t="s">
        <v>105</v>
      </c>
      <c r="E434" s="99" t="s">
        <v>363</v>
      </c>
      <c r="F434" s="163" t="s">
        <v>144</v>
      </c>
      <c r="G434" s="163" t="s">
        <v>373</v>
      </c>
      <c r="H434" s="169">
        <v>10</v>
      </c>
      <c r="I434" s="169">
        <v>0</v>
      </c>
      <c r="J434" s="117">
        <v>30000000</v>
      </c>
      <c r="K434" s="124" t="s">
        <v>398</v>
      </c>
      <c r="L434" s="163" t="s">
        <v>156</v>
      </c>
      <c r="M434" s="170" t="s">
        <v>484</v>
      </c>
      <c r="N434" s="99" t="s">
        <v>198</v>
      </c>
      <c r="O434" s="147" t="s">
        <v>890</v>
      </c>
      <c r="P434" s="163" t="s">
        <v>348</v>
      </c>
      <c r="Q434" s="126">
        <v>80111600</v>
      </c>
      <c r="R434" s="170" t="s">
        <v>210</v>
      </c>
      <c r="S434" s="167" t="str">
        <f>MID(PAA[[#This Row],[Meta Proyecto de Inversión]],1,4)</f>
        <v>8173</v>
      </c>
      <c r="T434" s="167" t="str">
        <f>MID(PAA[[#This Row],[Meta Proyecto de Inversión]],6,2)</f>
        <v>1-</v>
      </c>
      <c r="U434" s="171" t="str">
        <f>IFERROR(VLOOKUP(N434,TD!$B$50:$F$54,2,0)," ")</f>
        <v>O230117</v>
      </c>
      <c r="V434" s="171" t="str">
        <f>IFERROR(VLOOKUP(N434,TD!$B$50:$F$54,3,0)," ")</f>
        <v>4503</v>
      </c>
      <c r="W434" s="171">
        <f>IFERROR(VLOOKUP(N434,TD!$B$50:$F$54,4,0)," ")</f>
        <v>20240255</v>
      </c>
      <c r="X434" s="170" t="s">
        <v>166</v>
      </c>
      <c r="Y434" s="171" t="str">
        <f>IFERROR(VLOOKUP(X434,TD!$J$51:$K$64,2,0)," ")</f>
        <v>Servicio de capacitaciones en gestión del riesgo de incendios  a la ciudadania.</v>
      </c>
      <c r="Z434" s="167" t="str">
        <f>CONCATENATE(X434,"-",Y434)</f>
        <v>05-Servicio de capacitaciones en gestión del riesgo de incendios  a la ciudadania.</v>
      </c>
      <c r="AA434" s="170" t="s">
        <v>223</v>
      </c>
      <c r="AB434" s="171" t="str">
        <f>IFERROR(VLOOKUP(AA434,TD!$N$51:$O$66,2,0)," ")</f>
        <v>Servicio prevención y control de incendios</v>
      </c>
      <c r="AC434" s="167" t="str">
        <f>CONCATENATE(AA434,"_",AB434)</f>
        <v>035_Servicio prevención y control de incendios</v>
      </c>
      <c r="AD434" s="167" t="str">
        <f>CONCATENATE(Z434," ",AC434)</f>
        <v>05-Servicio de capacitaciones en gestión del riesgo de incendios  a la ciudadania. 035_Servicio prevención y control de incendios</v>
      </c>
      <c r="AE434" s="171" t="str">
        <f>CONCATENATE(U434,V434,W434,X434,AA434)</f>
        <v>O23011745032024025505035</v>
      </c>
      <c r="AF434" s="171" t="str">
        <f>IFERROR(VLOOKUP(AD434,TD!$J$66:$K$89,2,0)," ")</f>
        <v>PM/0131/0105/45030350255</v>
      </c>
      <c r="AG434" s="117" t="s">
        <v>385</v>
      </c>
      <c r="AH434" s="170" t="s">
        <v>193</v>
      </c>
      <c r="AI434" s="172" t="str">
        <f>CONCATENATE(PAA[[#This Row],[Id Interno]],"-",PAA[[#This Row],[tipo de Contrato (TH talento humano - B/S bienes y/o servicios)]],"-",S434,"-",T434,"-",PAA[[#This Row],[Objeto de la contratación]])</f>
        <v>20260371-TH-8173-1--Prestar servicios de apoyo en las actividades de Programas y Campañas de Prevención para la Subdirección de Gestión del Riesgo. _SGR</v>
      </c>
    </row>
    <row r="435" spans="2:35" ht="42" x14ac:dyDescent="0.35">
      <c r="B435" s="99">
        <v>20260372</v>
      </c>
      <c r="C435" s="99" t="s">
        <v>524</v>
      </c>
      <c r="D435" s="99" t="s">
        <v>105</v>
      </c>
      <c r="E435" s="99" t="s">
        <v>363</v>
      </c>
      <c r="F435" s="163" t="s">
        <v>144</v>
      </c>
      <c r="G435" s="163" t="s">
        <v>373</v>
      </c>
      <c r="H435" s="169">
        <v>10</v>
      </c>
      <c r="I435" s="169">
        <v>0</v>
      </c>
      <c r="J435" s="117">
        <v>30400000</v>
      </c>
      <c r="K435" s="124" t="s">
        <v>398</v>
      </c>
      <c r="L435" s="163" t="s">
        <v>156</v>
      </c>
      <c r="M435" s="170" t="s">
        <v>484</v>
      </c>
      <c r="N435" s="99" t="s">
        <v>198</v>
      </c>
      <c r="O435" s="147" t="s">
        <v>890</v>
      </c>
      <c r="P435" s="163" t="s">
        <v>348</v>
      </c>
      <c r="Q435" s="126">
        <v>80111600</v>
      </c>
      <c r="R435" s="170" t="s">
        <v>210</v>
      </c>
      <c r="S435" s="167" t="str">
        <f>MID(PAA[[#This Row],[Meta Proyecto de Inversión]],1,4)</f>
        <v>8173</v>
      </c>
      <c r="T435" s="167" t="str">
        <f>MID(PAA[[#This Row],[Meta Proyecto de Inversión]],6,2)</f>
        <v>1-</v>
      </c>
      <c r="U435" s="171" t="str">
        <f>IFERROR(VLOOKUP(N435,TD!$B$50:$F$54,2,0)," ")</f>
        <v>O230117</v>
      </c>
      <c r="V435" s="171" t="str">
        <f>IFERROR(VLOOKUP(N435,TD!$B$50:$F$54,3,0)," ")</f>
        <v>4503</v>
      </c>
      <c r="W435" s="171">
        <f>IFERROR(VLOOKUP(N435,TD!$B$50:$F$54,4,0)," ")</f>
        <v>20240255</v>
      </c>
      <c r="X435" s="170" t="s">
        <v>166</v>
      </c>
      <c r="Y435" s="171" t="str">
        <f>IFERROR(VLOOKUP(X435,TD!$J$51:$K$64,2,0)," ")</f>
        <v>Servicio de capacitaciones en gestión del riesgo de incendios  a la ciudadania.</v>
      </c>
      <c r="Z435" s="167" t="str">
        <f>CONCATENATE(X435,"-",Y435)</f>
        <v>05-Servicio de capacitaciones en gestión del riesgo de incendios  a la ciudadania.</v>
      </c>
      <c r="AA435" s="170" t="s">
        <v>223</v>
      </c>
      <c r="AB435" s="171" t="str">
        <f>IFERROR(VLOOKUP(AA435,TD!$N$51:$O$66,2,0)," ")</f>
        <v>Servicio prevención y control de incendios</v>
      </c>
      <c r="AC435" s="167" t="str">
        <f>CONCATENATE(AA435,"_",AB435)</f>
        <v>035_Servicio prevención y control de incendios</v>
      </c>
      <c r="AD435" s="167" t="str">
        <f>CONCATENATE(Z435," ",AC435)</f>
        <v>05-Servicio de capacitaciones en gestión del riesgo de incendios  a la ciudadania. 035_Servicio prevención y control de incendios</v>
      </c>
      <c r="AE435" s="171" t="str">
        <f>CONCATENATE(U435,V435,W435,X435,AA435)</f>
        <v>O23011745032024025505035</v>
      </c>
      <c r="AF435" s="171" t="str">
        <f>IFERROR(VLOOKUP(AD435,TD!$J$66:$K$89,2,0)," ")</f>
        <v>PM/0131/0105/45030350255</v>
      </c>
      <c r="AG435" s="117" t="s">
        <v>385</v>
      </c>
      <c r="AH435" s="170" t="s">
        <v>193</v>
      </c>
      <c r="AI435" s="172" t="str">
        <f>CONCATENATE(PAA[[#This Row],[Id Interno]],"-",PAA[[#This Row],[tipo de Contrato (TH talento humano - B/S bienes y/o servicios)]],"-",S435,"-",T435,"-",PAA[[#This Row],[Objeto de la contratación]])</f>
        <v>20260372-TH-8173-1--Prestar servicios apoyo técnico para el desarrollo de los contenidos graficos, piezas comunicativa y de imagen institucional para la Subdirección de Gestión del riesgo._SGR</v>
      </c>
    </row>
    <row r="436" spans="2:35" ht="42" x14ac:dyDescent="0.35">
      <c r="B436" s="99">
        <v>20260373</v>
      </c>
      <c r="C436" s="99" t="s">
        <v>525</v>
      </c>
      <c r="D436" s="99" t="s">
        <v>105</v>
      </c>
      <c r="E436" s="99" t="s">
        <v>363</v>
      </c>
      <c r="F436" s="163" t="s">
        <v>144</v>
      </c>
      <c r="G436" s="163" t="s">
        <v>373</v>
      </c>
      <c r="H436" s="169">
        <v>8</v>
      </c>
      <c r="I436" s="169">
        <v>0</v>
      </c>
      <c r="J436" s="117">
        <v>63000000</v>
      </c>
      <c r="K436" s="124" t="s">
        <v>398</v>
      </c>
      <c r="L436" s="163" t="s">
        <v>156</v>
      </c>
      <c r="M436" s="170" t="s">
        <v>484</v>
      </c>
      <c r="N436" s="99" t="s">
        <v>198</v>
      </c>
      <c r="O436" s="147" t="s">
        <v>890</v>
      </c>
      <c r="P436" s="163" t="s">
        <v>348</v>
      </c>
      <c r="Q436" s="158">
        <v>80111600</v>
      </c>
      <c r="R436" s="170" t="s">
        <v>210</v>
      </c>
      <c r="S436" s="167" t="str">
        <f>MID(PAA[[#This Row],[Meta Proyecto de Inversión]],1,4)</f>
        <v>8173</v>
      </c>
      <c r="T436" s="167" t="str">
        <f>MID(PAA[[#This Row],[Meta Proyecto de Inversión]],6,2)</f>
        <v>1-</v>
      </c>
      <c r="U436" s="171" t="str">
        <f>IFERROR(VLOOKUP(N436,TD!$B$50:$F$54,2,0)," ")</f>
        <v>O230117</v>
      </c>
      <c r="V436" s="171" t="str">
        <f>IFERROR(VLOOKUP(N436,TD!$B$50:$F$54,3,0)," ")</f>
        <v>4503</v>
      </c>
      <c r="W436" s="171">
        <f>IFERROR(VLOOKUP(N436,TD!$B$50:$F$54,4,0)," ")</f>
        <v>20240255</v>
      </c>
      <c r="X436" s="170" t="s">
        <v>166</v>
      </c>
      <c r="Y436" s="171" t="str">
        <f>IFERROR(VLOOKUP(X436,TD!$J$51:$K$64,2,0)," ")</f>
        <v>Servicio de capacitaciones en gestión del riesgo de incendios  a la ciudadania.</v>
      </c>
      <c r="Z436" s="167" t="str">
        <f>CONCATENATE(X436,"-",Y436)</f>
        <v>05-Servicio de capacitaciones en gestión del riesgo de incendios  a la ciudadania.</v>
      </c>
      <c r="AA436" s="170" t="s">
        <v>223</v>
      </c>
      <c r="AB436" s="171" t="str">
        <f>IFERROR(VLOOKUP(AA436,TD!$N$51:$O$66,2,0)," ")</f>
        <v>Servicio prevención y control de incendios</v>
      </c>
      <c r="AC436" s="167" t="str">
        <f>CONCATENATE(AA436,"_",AB436)</f>
        <v>035_Servicio prevención y control de incendios</v>
      </c>
      <c r="AD436" s="167" t="str">
        <f>CONCATENATE(Z436," ",AC436)</f>
        <v>05-Servicio de capacitaciones en gestión del riesgo de incendios  a la ciudadania. 035_Servicio prevención y control de incendios</v>
      </c>
      <c r="AE436" s="171" t="str">
        <f>CONCATENATE(U436,V436,W436,X436,AA436)</f>
        <v>O23011745032024025505035</v>
      </c>
      <c r="AF436" s="171" t="str">
        <f>IFERROR(VLOOKUP(AD436,TD!$J$66:$K$89,2,0)," ")</f>
        <v>PM/0131/0105/45030350255</v>
      </c>
      <c r="AG436" s="117" t="s">
        <v>385</v>
      </c>
      <c r="AH436" s="170" t="s">
        <v>193</v>
      </c>
      <c r="AI436" s="172" t="str">
        <f>CONCATENATE(PAA[[#This Row],[Id Interno]],"-",PAA[[#This Row],[tipo de Contrato (TH talento humano - B/S bienes y/o servicios)]],"-",S436,"-",T436,"-",PAA[[#This Row],[Objeto de la contratación]])</f>
        <v>20260373-TH-8173-1--Prestar servicios profesionales  liderando los procesos de formacion y capacitacion de la subdirección de gestión del riesgo._SGR</v>
      </c>
    </row>
    <row r="437" spans="2:35" ht="42" x14ac:dyDescent="0.35">
      <c r="B437" s="99">
        <v>20260374</v>
      </c>
      <c r="C437" s="99" t="s">
        <v>526</v>
      </c>
      <c r="D437" s="99" t="s">
        <v>105</v>
      </c>
      <c r="E437" s="99" t="s">
        <v>363</v>
      </c>
      <c r="F437" s="163" t="s">
        <v>144</v>
      </c>
      <c r="G437" s="163" t="s">
        <v>373</v>
      </c>
      <c r="H437" s="169">
        <v>10</v>
      </c>
      <c r="I437" s="169">
        <v>0</v>
      </c>
      <c r="J437" s="117">
        <v>49000000</v>
      </c>
      <c r="K437" s="124" t="s">
        <v>398</v>
      </c>
      <c r="L437" s="163" t="s">
        <v>156</v>
      </c>
      <c r="M437" s="170" t="s">
        <v>484</v>
      </c>
      <c r="N437" s="99" t="s">
        <v>198</v>
      </c>
      <c r="O437" s="147" t="s">
        <v>890</v>
      </c>
      <c r="P437" s="163" t="s">
        <v>348</v>
      </c>
      <c r="Q437" s="158">
        <v>80111600</v>
      </c>
      <c r="R437" s="170" t="s">
        <v>210</v>
      </c>
      <c r="S437" s="167" t="str">
        <f>MID(PAA[[#This Row],[Meta Proyecto de Inversión]],1,4)</f>
        <v>8173</v>
      </c>
      <c r="T437" s="167" t="str">
        <f>MID(PAA[[#This Row],[Meta Proyecto de Inversión]],6,2)</f>
        <v>1-</v>
      </c>
      <c r="U437" s="171" t="str">
        <f>IFERROR(VLOOKUP(N437,TD!$B$50:$F$54,2,0)," ")</f>
        <v>O230117</v>
      </c>
      <c r="V437" s="171" t="str">
        <f>IFERROR(VLOOKUP(N437,TD!$B$50:$F$54,3,0)," ")</f>
        <v>4503</v>
      </c>
      <c r="W437" s="171">
        <f>IFERROR(VLOOKUP(N437,TD!$B$50:$F$54,4,0)," ")</f>
        <v>20240255</v>
      </c>
      <c r="X437" s="170" t="s">
        <v>166</v>
      </c>
      <c r="Y437" s="171" t="str">
        <f>IFERROR(VLOOKUP(X437,TD!$J$51:$K$64,2,0)," ")</f>
        <v>Servicio de capacitaciones en gestión del riesgo de incendios  a la ciudadania.</v>
      </c>
      <c r="Z437" s="167" t="str">
        <f>CONCATENATE(X437,"-",Y437)</f>
        <v>05-Servicio de capacitaciones en gestión del riesgo de incendios  a la ciudadania.</v>
      </c>
      <c r="AA437" s="170" t="s">
        <v>223</v>
      </c>
      <c r="AB437" s="171" t="str">
        <f>IFERROR(VLOOKUP(AA437,TD!$N$51:$O$66,2,0)," ")</f>
        <v>Servicio prevención y control de incendios</v>
      </c>
      <c r="AC437" s="167" t="str">
        <f>CONCATENATE(AA437,"_",AB437)</f>
        <v>035_Servicio prevención y control de incendios</v>
      </c>
      <c r="AD437" s="167" t="str">
        <f>CONCATENATE(Z437," ",AC437)</f>
        <v>05-Servicio de capacitaciones en gestión del riesgo de incendios  a la ciudadania. 035_Servicio prevención y control de incendios</v>
      </c>
      <c r="AE437" s="171" t="str">
        <f>CONCATENATE(U437,V437,W437,X437,AA437)</f>
        <v>O23011745032024025505035</v>
      </c>
      <c r="AF437" s="171" t="str">
        <f>IFERROR(VLOOKUP(AD437,TD!$J$66:$K$89,2,0)," ")</f>
        <v>PM/0131/0105/45030350255</v>
      </c>
      <c r="AG437" s="117" t="s">
        <v>385</v>
      </c>
      <c r="AH437" s="170" t="s">
        <v>193</v>
      </c>
      <c r="AI437" s="172" t="str">
        <f>CONCATENATE(PAA[[#This Row],[Id Interno]],"-",PAA[[#This Row],[tipo de Contrato (TH talento humano - B/S bienes y/o servicios)]],"-",S437,"-",T437,"-",PAA[[#This Row],[Objeto de la contratación]])</f>
        <v>20260374-TH-8173-1--Prestar servicios profesionales en los procesos de formacion y capacitacion de la subdirección de gestión del riesgo._SGR</v>
      </c>
    </row>
    <row r="438" spans="2:35" ht="56" customHeight="1" x14ac:dyDescent="0.35">
      <c r="B438" s="99">
        <v>20260375</v>
      </c>
      <c r="C438" s="99" t="s">
        <v>527</v>
      </c>
      <c r="D438" s="99" t="s">
        <v>105</v>
      </c>
      <c r="E438" s="99" t="s">
        <v>363</v>
      </c>
      <c r="F438" s="163" t="s">
        <v>144</v>
      </c>
      <c r="G438" s="163" t="s">
        <v>373</v>
      </c>
      <c r="H438" s="169">
        <v>10</v>
      </c>
      <c r="I438" s="169">
        <v>0</v>
      </c>
      <c r="J438" s="117">
        <v>56000000</v>
      </c>
      <c r="K438" s="124" t="s">
        <v>398</v>
      </c>
      <c r="L438" s="163" t="s">
        <v>156</v>
      </c>
      <c r="M438" s="170" t="s">
        <v>484</v>
      </c>
      <c r="N438" s="99" t="s">
        <v>198</v>
      </c>
      <c r="O438" s="147" t="s">
        <v>890</v>
      </c>
      <c r="P438" s="163" t="s">
        <v>348</v>
      </c>
      <c r="Q438" s="158">
        <v>80111600</v>
      </c>
      <c r="R438" s="170" t="s">
        <v>214</v>
      </c>
      <c r="S438" s="167" t="str">
        <f>MID(PAA[[#This Row],[Meta Proyecto de Inversión]],1,4)</f>
        <v>8173</v>
      </c>
      <c r="T438" s="167" t="str">
        <f>MID(PAA[[#This Row],[Meta Proyecto de Inversión]],6,2)</f>
        <v>5-</v>
      </c>
      <c r="U438" s="171" t="str">
        <f>IFERROR(VLOOKUP(N438,TD!$B$50:$F$54,2,0)," ")</f>
        <v>O230117</v>
      </c>
      <c r="V438" s="171" t="str">
        <f>IFERROR(VLOOKUP(N438,TD!$B$50:$F$54,3,0)," ")</f>
        <v>4503</v>
      </c>
      <c r="W438" s="171">
        <f>IFERROR(VLOOKUP(N438,TD!$B$50:$F$54,4,0)," ")</f>
        <v>20240255</v>
      </c>
      <c r="X438" s="170">
        <v>16</v>
      </c>
      <c r="Y438" s="171" t="str">
        <f>IFERROR(VLOOKUP(X438,TD!$J$51:$K$64,2,0)," ")</f>
        <v>Servicio de monitoreo y seguimiento para la gestión del riesgo</v>
      </c>
      <c r="Z438" s="167" t="str">
        <f>CONCATENATE(X438,"-",Y438)</f>
        <v>16-Servicio de monitoreo y seguimiento para la gestión del riesgo</v>
      </c>
      <c r="AA438" s="170" t="s">
        <v>224</v>
      </c>
      <c r="AB438" s="171" t="str">
        <f>IFERROR(VLOOKUP(AA438,TD!$N$51:$O$66,2,0)," ")</f>
        <v>Servicio de monitoreo y seguimiento para la gestión del riesgo</v>
      </c>
      <c r="AC438" s="167" t="str">
        <f>CONCATENATE(AA438,"_",AB438)</f>
        <v>018_Servicio de monitoreo y seguimiento para la gestión del riesgo</v>
      </c>
      <c r="AD438" s="167" t="str">
        <f>CONCATENATE(Z438," ",AC438)</f>
        <v>16-Servicio de monitoreo y seguimiento para la gestión del riesgo 018_Servicio de monitoreo y seguimiento para la gestión del riesgo</v>
      </c>
      <c r="AE438" s="171" t="str">
        <f>CONCATENATE(U438,V438,W438,X438,AA438)</f>
        <v>O23011745032024025516018</v>
      </c>
      <c r="AF438" s="171" t="str">
        <f>IFERROR(VLOOKUP(AD438,TD!$J$66:$K$89,2,0)," ")</f>
        <v>PM/0131/0116/45030180255</v>
      </c>
      <c r="AG438" s="117" t="s">
        <v>385</v>
      </c>
      <c r="AH438" s="170" t="s">
        <v>193</v>
      </c>
      <c r="AI438" s="172" t="str">
        <f>CONCATENATE(PAA[[#This Row],[Id Interno]],"-",PAA[[#This Row],[tipo de Contrato (TH talento humano - B/S bienes y/o servicios)]],"-",S438,"-",T438,"-",PAA[[#This Row],[Objeto de la contratación]])</f>
        <v>20260375-TH-8173-5--Prestar servicios profesionales liderando las actividades de identificacion y caracterizacion  de escenarios  de riesgos a cargo de la Subdirección de Gestión del Riesgo._SGR</v>
      </c>
    </row>
    <row r="439" spans="2:35" ht="42" x14ac:dyDescent="0.35">
      <c r="B439" s="99">
        <v>20260376</v>
      </c>
      <c r="C439" s="99" t="s">
        <v>528</v>
      </c>
      <c r="D439" s="99" t="s">
        <v>105</v>
      </c>
      <c r="E439" s="99" t="s">
        <v>363</v>
      </c>
      <c r="F439" s="163" t="s">
        <v>144</v>
      </c>
      <c r="G439" s="163" t="s">
        <v>373</v>
      </c>
      <c r="H439" s="169">
        <v>10</v>
      </c>
      <c r="I439" s="169">
        <v>0</v>
      </c>
      <c r="J439" s="117">
        <v>44000000</v>
      </c>
      <c r="K439" s="124" t="s">
        <v>398</v>
      </c>
      <c r="L439" s="163" t="s">
        <v>156</v>
      </c>
      <c r="M439" s="170" t="s">
        <v>484</v>
      </c>
      <c r="N439" s="99" t="s">
        <v>198</v>
      </c>
      <c r="O439" s="147" t="s">
        <v>890</v>
      </c>
      <c r="P439" s="163" t="s">
        <v>348</v>
      </c>
      <c r="Q439" s="158">
        <v>80111600</v>
      </c>
      <c r="R439" s="170" t="s">
        <v>214</v>
      </c>
      <c r="S439" s="167" t="str">
        <f>MID(PAA[[#This Row],[Meta Proyecto de Inversión]],1,4)</f>
        <v>8173</v>
      </c>
      <c r="T439" s="167" t="str">
        <f>MID(PAA[[#This Row],[Meta Proyecto de Inversión]],6,2)</f>
        <v>5-</v>
      </c>
      <c r="U439" s="171" t="str">
        <f>IFERROR(VLOOKUP(N439,TD!$B$50:$F$54,2,0)," ")</f>
        <v>O230117</v>
      </c>
      <c r="V439" s="171" t="str">
        <f>IFERROR(VLOOKUP(N439,TD!$B$50:$F$54,3,0)," ")</f>
        <v>4503</v>
      </c>
      <c r="W439" s="171">
        <f>IFERROR(VLOOKUP(N439,TD!$B$50:$F$54,4,0)," ")</f>
        <v>20240255</v>
      </c>
      <c r="X439" s="170">
        <v>16</v>
      </c>
      <c r="Y439" s="171" t="str">
        <f>IFERROR(VLOOKUP(X439,TD!$J$51:$K$64,2,0)," ")</f>
        <v>Servicio de monitoreo y seguimiento para la gestión del riesgo</v>
      </c>
      <c r="Z439" s="167" t="str">
        <f>CONCATENATE(X439,"-",Y439)</f>
        <v>16-Servicio de monitoreo y seguimiento para la gestión del riesgo</v>
      </c>
      <c r="AA439" s="170" t="s">
        <v>224</v>
      </c>
      <c r="AB439" s="171" t="str">
        <f>IFERROR(VLOOKUP(AA439,TD!$N$51:$O$66,2,0)," ")</f>
        <v>Servicio de monitoreo y seguimiento para la gestión del riesgo</v>
      </c>
      <c r="AC439" s="167" t="str">
        <f>CONCATENATE(AA439,"_",AB439)</f>
        <v>018_Servicio de monitoreo y seguimiento para la gestión del riesgo</v>
      </c>
      <c r="AD439" s="167" t="str">
        <f>CONCATENATE(Z439," ",AC439)</f>
        <v>16-Servicio de monitoreo y seguimiento para la gestión del riesgo 018_Servicio de monitoreo y seguimiento para la gestión del riesgo</v>
      </c>
      <c r="AE439" s="171" t="str">
        <f>CONCATENATE(U439,V439,W439,X439,AA439)</f>
        <v>O23011745032024025516018</v>
      </c>
      <c r="AF439" s="171" t="str">
        <f>IFERROR(VLOOKUP(AD439,TD!$J$66:$K$89,2,0)," ")</f>
        <v>PM/0131/0116/45030180255</v>
      </c>
      <c r="AG439" s="117" t="s">
        <v>385</v>
      </c>
      <c r="AH439" s="170" t="s">
        <v>193</v>
      </c>
      <c r="AI439" s="172" t="str">
        <f>CONCATENATE(PAA[[#This Row],[Id Interno]],"-",PAA[[#This Row],[tipo de Contrato (TH talento humano - B/S bienes y/o servicios)]],"-",S439,"-",T439,"-",PAA[[#This Row],[Objeto de la contratación]])</f>
        <v>20260376-TH-8173-5--Prestar servicios profesionales en las actividades de identificacion y caracterizacion  de escenarios  de riesgos a cargo de la Subdirección de Gestión del Riesgo._SGR</v>
      </c>
    </row>
    <row r="440" spans="2:35" ht="42" x14ac:dyDescent="0.35">
      <c r="B440" s="99">
        <v>20260377</v>
      </c>
      <c r="C440" s="99" t="s">
        <v>528</v>
      </c>
      <c r="D440" s="99" t="s">
        <v>105</v>
      </c>
      <c r="E440" s="99" t="s">
        <v>363</v>
      </c>
      <c r="F440" s="163" t="s">
        <v>144</v>
      </c>
      <c r="G440" s="163" t="s">
        <v>373</v>
      </c>
      <c r="H440" s="169">
        <v>10</v>
      </c>
      <c r="I440" s="169">
        <v>0</v>
      </c>
      <c r="J440" s="117">
        <v>44000000</v>
      </c>
      <c r="K440" s="124" t="s">
        <v>398</v>
      </c>
      <c r="L440" s="163" t="s">
        <v>156</v>
      </c>
      <c r="M440" s="170" t="s">
        <v>484</v>
      </c>
      <c r="N440" s="99" t="s">
        <v>198</v>
      </c>
      <c r="O440" s="147" t="s">
        <v>890</v>
      </c>
      <c r="P440" s="163" t="s">
        <v>348</v>
      </c>
      <c r="Q440" s="158">
        <v>80111600</v>
      </c>
      <c r="R440" s="170" t="s">
        <v>214</v>
      </c>
      <c r="S440" s="167" t="str">
        <f>MID(PAA[[#This Row],[Meta Proyecto de Inversión]],1,4)</f>
        <v>8173</v>
      </c>
      <c r="T440" s="167" t="str">
        <f>MID(PAA[[#This Row],[Meta Proyecto de Inversión]],6,2)</f>
        <v>5-</v>
      </c>
      <c r="U440" s="171" t="str">
        <f>IFERROR(VLOOKUP(N440,TD!$B$50:$F$54,2,0)," ")</f>
        <v>O230117</v>
      </c>
      <c r="V440" s="171" t="str">
        <f>IFERROR(VLOOKUP(N440,TD!$B$50:$F$54,3,0)," ")</f>
        <v>4503</v>
      </c>
      <c r="W440" s="171">
        <f>IFERROR(VLOOKUP(N440,TD!$B$50:$F$54,4,0)," ")</f>
        <v>20240255</v>
      </c>
      <c r="X440" s="170">
        <v>16</v>
      </c>
      <c r="Y440" s="171" t="str">
        <f>IFERROR(VLOOKUP(X440,TD!$J$51:$K$64,2,0)," ")</f>
        <v>Servicio de monitoreo y seguimiento para la gestión del riesgo</v>
      </c>
      <c r="Z440" s="167" t="str">
        <f>CONCATENATE(X440,"-",Y440)</f>
        <v>16-Servicio de monitoreo y seguimiento para la gestión del riesgo</v>
      </c>
      <c r="AA440" s="170" t="s">
        <v>224</v>
      </c>
      <c r="AB440" s="171" t="str">
        <f>IFERROR(VLOOKUP(AA440,TD!$N$51:$O$66,2,0)," ")</f>
        <v>Servicio de monitoreo y seguimiento para la gestión del riesgo</v>
      </c>
      <c r="AC440" s="167" t="str">
        <f>CONCATENATE(AA440,"_",AB440)</f>
        <v>018_Servicio de monitoreo y seguimiento para la gestión del riesgo</v>
      </c>
      <c r="AD440" s="167" t="str">
        <f>CONCATENATE(Z440," ",AC440)</f>
        <v>16-Servicio de monitoreo y seguimiento para la gestión del riesgo 018_Servicio de monitoreo y seguimiento para la gestión del riesgo</v>
      </c>
      <c r="AE440" s="171" t="str">
        <f>CONCATENATE(U440,V440,W440,X440,AA440)</f>
        <v>O23011745032024025516018</v>
      </c>
      <c r="AF440" s="171" t="str">
        <f>IFERROR(VLOOKUP(AD440,TD!$J$66:$K$89,2,0)," ")</f>
        <v>PM/0131/0116/45030180255</v>
      </c>
      <c r="AG440" s="117" t="s">
        <v>385</v>
      </c>
      <c r="AH440" s="170" t="s">
        <v>193</v>
      </c>
      <c r="AI440" s="172" t="str">
        <f>CONCATENATE(PAA[[#This Row],[Id Interno]],"-",PAA[[#This Row],[tipo de Contrato (TH talento humano - B/S bienes y/o servicios)]],"-",S440,"-",T440,"-",PAA[[#This Row],[Objeto de la contratación]])</f>
        <v>20260377-TH-8173-5--Prestar servicios profesionales en las actividades de identificacion y caracterizacion  de escenarios  de riesgos a cargo de la Subdirección de Gestión del Riesgo._SGR</v>
      </c>
    </row>
    <row r="441" spans="2:35" ht="42" x14ac:dyDescent="0.35">
      <c r="B441" s="99">
        <v>20260378</v>
      </c>
      <c r="C441" s="99" t="s">
        <v>528</v>
      </c>
      <c r="D441" s="99" t="s">
        <v>105</v>
      </c>
      <c r="E441" s="99" t="s">
        <v>363</v>
      </c>
      <c r="F441" s="163" t="s">
        <v>144</v>
      </c>
      <c r="G441" s="163" t="s">
        <v>373</v>
      </c>
      <c r="H441" s="169">
        <v>10</v>
      </c>
      <c r="I441" s="169">
        <v>0</v>
      </c>
      <c r="J441" s="117">
        <v>44000000</v>
      </c>
      <c r="K441" s="124" t="s">
        <v>398</v>
      </c>
      <c r="L441" s="163" t="s">
        <v>156</v>
      </c>
      <c r="M441" s="170" t="s">
        <v>484</v>
      </c>
      <c r="N441" s="99" t="s">
        <v>198</v>
      </c>
      <c r="O441" s="147" t="s">
        <v>890</v>
      </c>
      <c r="P441" s="163" t="s">
        <v>348</v>
      </c>
      <c r="Q441" s="158">
        <v>80111600</v>
      </c>
      <c r="R441" s="170" t="s">
        <v>214</v>
      </c>
      <c r="S441" s="167" t="str">
        <f>MID(PAA[[#This Row],[Meta Proyecto de Inversión]],1,4)</f>
        <v>8173</v>
      </c>
      <c r="T441" s="167" t="str">
        <f>MID(PAA[[#This Row],[Meta Proyecto de Inversión]],6,2)</f>
        <v>5-</v>
      </c>
      <c r="U441" s="171" t="str">
        <f>IFERROR(VLOOKUP(N441,TD!$B$50:$F$54,2,0)," ")</f>
        <v>O230117</v>
      </c>
      <c r="V441" s="171" t="str">
        <f>IFERROR(VLOOKUP(N441,TD!$B$50:$F$54,3,0)," ")</f>
        <v>4503</v>
      </c>
      <c r="W441" s="171">
        <f>IFERROR(VLOOKUP(N441,TD!$B$50:$F$54,4,0)," ")</f>
        <v>20240255</v>
      </c>
      <c r="X441" s="170">
        <v>16</v>
      </c>
      <c r="Y441" s="171" t="str">
        <f>IFERROR(VLOOKUP(X441,TD!$J$51:$K$64,2,0)," ")</f>
        <v>Servicio de monitoreo y seguimiento para la gestión del riesgo</v>
      </c>
      <c r="Z441" s="167" t="str">
        <f>CONCATENATE(X441,"-",Y441)</f>
        <v>16-Servicio de monitoreo y seguimiento para la gestión del riesgo</v>
      </c>
      <c r="AA441" s="170" t="s">
        <v>224</v>
      </c>
      <c r="AB441" s="171" t="str">
        <f>IFERROR(VLOOKUP(AA441,TD!$N$51:$O$66,2,0)," ")</f>
        <v>Servicio de monitoreo y seguimiento para la gestión del riesgo</v>
      </c>
      <c r="AC441" s="167" t="str">
        <f>CONCATENATE(AA441,"_",AB441)</f>
        <v>018_Servicio de monitoreo y seguimiento para la gestión del riesgo</v>
      </c>
      <c r="AD441" s="167" t="str">
        <f>CONCATENATE(Z441," ",AC441)</f>
        <v>16-Servicio de monitoreo y seguimiento para la gestión del riesgo 018_Servicio de monitoreo y seguimiento para la gestión del riesgo</v>
      </c>
      <c r="AE441" s="171" t="str">
        <f>CONCATENATE(U441,V441,W441,X441,AA441)</f>
        <v>O23011745032024025516018</v>
      </c>
      <c r="AF441" s="171" t="str">
        <f>IFERROR(VLOOKUP(AD441,TD!$J$66:$K$89,2,0)," ")</f>
        <v>PM/0131/0116/45030180255</v>
      </c>
      <c r="AG441" s="117" t="s">
        <v>385</v>
      </c>
      <c r="AH441" s="170" t="s">
        <v>193</v>
      </c>
      <c r="AI441" s="172" t="str">
        <f>CONCATENATE(PAA[[#This Row],[Id Interno]],"-",PAA[[#This Row],[tipo de Contrato (TH talento humano - B/S bienes y/o servicios)]],"-",S441,"-",T441,"-",PAA[[#This Row],[Objeto de la contratación]])</f>
        <v>20260378-TH-8173-5--Prestar servicios profesionales en las actividades de identificacion y caracterizacion  de escenarios  de riesgos a cargo de la Subdirección de Gestión del Riesgo._SGR</v>
      </c>
    </row>
    <row r="442" spans="2:35" ht="42" x14ac:dyDescent="0.35">
      <c r="B442" s="23">
        <v>20260379</v>
      </c>
      <c r="C442" s="99" t="s">
        <v>529</v>
      </c>
      <c r="D442" s="23" t="s">
        <v>105</v>
      </c>
      <c r="E442" s="23" t="s">
        <v>363</v>
      </c>
      <c r="F442" s="162" t="s">
        <v>144</v>
      </c>
      <c r="G442" s="163" t="s">
        <v>373</v>
      </c>
      <c r="H442" s="164">
        <v>8</v>
      </c>
      <c r="I442" s="164">
        <v>0</v>
      </c>
      <c r="J442" s="125">
        <v>72800000</v>
      </c>
      <c r="K442" s="88" t="s">
        <v>398</v>
      </c>
      <c r="L442" s="162" t="s">
        <v>156</v>
      </c>
      <c r="M442" s="165" t="s">
        <v>484</v>
      </c>
      <c r="N442" s="23" t="s">
        <v>198</v>
      </c>
      <c r="O442" s="147" t="s">
        <v>890</v>
      </c>
      <c r="P442" s="162" t="s">
        <v>348</v>
      </c>
      <c r="Q442" s="158">
        <v>80111600</v>
      </c>
      <c r="R442" s="165" t="s">
        <v>215</v>
      </c>
      <c r="S442" s="165" t="str">
        <f>MID(PAA[[#This Row],[Meta Proyecto de Inversión]],1,4)</f>
        <v>8173</v>
      </c>
      <c r="T442" s="165" t="str">
        <f>MID(PAA[[#This Row],[Meta Proyecto de Inversión]],6,2)</f>
        <v>6-</v>
      </c>
      <c r="U442" s="166" t="str">
        <f>IFERROR(VLOOKUP(N442,TD!$B$50:$F$54,2,0)," ")</f>
        <v>O230117</v>
      </c>
      <c r="V442" s="166" t="str">
        <f>IFERROR(VLOOKUP(N442,TD!$B$50:$F$54,3,0)," ")</f>
        <v>4503</v>
      </c>
      <c r="W442" s="166">
        <f>IFERROR(VLOOKUP(N442,TD!$B$50:$F$54,4,0)," ")</f>
        <v>20240255</v>
      </c>
      <c r="X442" s="165">
        <v>16</v>
      </c>
      <c r="Y442" s="166" t="str">
        <f>IFERROR(VLOOKUP(X442,TD!$J$51:$K$64,2,0)," ")</f>
        <v>Servicio de monitoreo y seguimiento para la gestión del riesgo</v>
      </c>
      <c r="Z442" s="167" t="str">
        <f>CONCATENATE(X442,"-",Y442)</f>
        <v>16-Servicio de monitoreo y seguimiento para la gestión del riesgo</v>
      </c>
      <c r="AA442" s="165" t="s">
        <v>224</v>
      </c>
      <c r="AB442" s="166" t="str">
        <f>IFERROR(VLOOKUP(AA442,TD!$N$51:$O$66,2,0)," ")</f>
        <v>Servicio de monitoreo y seguimiento para la gestión del riesgo</v>
      </c>
      <c r="AC442" s="167" t="str">
        <f>CONCATENATE(AA442,"_",AB442)</f>
        <v>018_Servicio de monitoreo y seguimiento para la gestión del riesgo</v>
      </c>
      <c r="AD442" s="167" t="str">
        <f>CONCATENATE(Z442," ",AC442)</f>
        <v>16-Servicio de monitoreo y seguimiento para la gestión del riesgo 018_Servicio de monitoreo y seguimiento para la gestión del riesgo</v>
      </c>
      <c r="AE442" s="166" t="str">
        <f>CONCATENATE(U442,V442,W442,X442,AA442)</f>
        <v>O23011745032024025516018</v>
      </c>
      <c r="AF442" s="166" t="str">
        <f>IFERROR(VLOOKUP(AD442,TD!$J$66:$K$89,2,0)," ")</f>
        <v>PM/0131/0116/45030180255</v>
      </c>
      <c r="AG442" s="117" t="s">
        <v>385</v>
      </c>
      <c r="AH442" s="165" t="s">
        <v>193</v>
      </c>
      <c r="AI442" s="168" t="str">
        <f>CONCATENATE(PAA[[#This Row],[Id Interno]],"-",PAA[[#This Row],[tipo de Contrato (TH talento humano - B/S bienes y/o servicios)]],"-",S442,"-",T442,"-",PAA[[#This Row],[Objeto de la contratación]])</f>
        <v>20260379-TH-8173-6--prestar servicios profesionales liderando las actividades de monitoreo del riesgo de la subdirecion  de gestión del riesgo_SGR</v>
      </c>
    </row>
    <row r="443" spans="2:35" ht="42" x14ac:dyDescent="0.35">
      <c r="B443" s="99">
        <v>20260380</v>
      </c>
      <c r="C443" s="99" t="s">
        <v>530</v>
      </c>
      <c r="D443" s="99" t="s">
        <v>105</v>
      </c>
      <c r="E443" s="99" t="s">
        <v>363</v>
      </c>
      <c r="F443" s="163" t="s">
        <v>144</v>
      </c>
      <c r="G443" s="163" t="s">
        <v>373</v>
      </c>
      <c r="H443" s="169">
        <v>10</v>
      </c>
      <c r="I443" s="169">
        <v>0</v>
      </c>
      <c r="J443" s="117">
        <v>44000000</v>
      </c>
      <c r="K443" s="124" t="s">
        <v>398</v>
      </c>
      <c r="L443" s="163" t="s">
        <v>156</v>
      </c>
      <c r="M443" s="170" t="s">
        <v>484</v>
      </c>
      <c r="N443" s="99" t="s">
        <v>198</v>
      </c>
      <c r="O443" s="147" t="s">
        <v>890</v>
      </c>
      <c r="P443" s="163" t="s">
        <v>348</v>
      </c>
      <c r="Q443" s="158">
        <v>80111600</v>
      </c>
      <c r="R443" s="170" t="s">
        <v>215</v>
      </c>
      <c r="S443" s="167" t="str">
        <f>MID(PAA[[#This Row],[Meta Proyecto de Inversión]],1,4)</f>
        <v>8173</v>
      </c>
      <c r="T443" s="167" t="str">
        <f>MID(PAA[[#This Row],[Meta Proyecto de Inversión]],6,2)</f>
        <v>6-</v>
      </c>
      <c r="U443" s="171" t="str">
        <f>IFERROR(VLOOKUP(N443,TD!$B$50:$F$54,2,0)," ")</f>
        <v>O230117</v>
      </c>
      <c r="V443" s="171" t="str">
        <f>IFERROR(VLOOKUP(N443,TD!$B$50:$F$54,3,0)," ")</f>
        <v>4503</v>
      </c>
      <c r="W443" s="171">
        <f>IFERROR(VLOOKUP(N443,TD!$B$50:$F$54,4,0)," ")</f>
        <v>20240255</v>
      </c>
      <c r="X443" s="170">
        <v>16</v>
      </c>
      <c r="Y443" s="171" t="str">
        <f>IFERROR(VLOOKUP(X443,TD!$J$51:$K$64,2,0)," ")</f>
        <v>Servicio de monitoreo y seguimiento para la gestión del riesgo</v>
      </c>
      <c r="Z443" s="167" t="str">
        <f>CONCATENATE(X443,"-",Y443)</f>
        <v>16-Servicio de monitoreo y seguimiento para la gestión del riesgo</v>
      </c>
      <c r="AA443" s="170" t="s">
        <v>224</v>
      </c>
      <c r="AB443" s="171" t="str">
        <f>IFERROR(VLOOKUP(AA443,TD!$N$51:$O$66,2,0)," ")</f>
        <v>Servicio de monitoreo y seguimiento para la gestión del riesgo</v>
      </c>
      <c r="AC443" s="167" t="str">
        <f>CONCATENATE(AA443,"_",AB443)</f>
        <v>018_Servicio de monitoreo y seguimiento para la gestión del riesgo</v>
      </c>
      <c r="AD443" s="167" t="str">
        <f>CONCATENATE(Z443," ",AC443)</f>
        <v>16-Servicio de monitoreo y seguimiento para la gestión del riesgo 018_Servicio de monitoreo y seguimiento para la gestión del riesgo</v>
      </c>
      <c r="AE443" s="171" t="str">
        <f>CONCATENATE(U443,V443,W443,X443,AA443)</f>
        <v>O23011745032024025516018</v>
      </c>
      <c r="AF443" s="171" t="str">
        <f>IFERROR(VLOOKUP(AD443,TD!$J$66:$K$89,2,0)," ")</f>
        <v>PM/0131/0116/45030180255</v>
      </c>
      <c r="AG443" s="117" t="s">
        <v>385</v>
      </c>
      <c r="AH443" s="170" t="s">
        <v>193</v>
      </c>
      <c r="AI443" s="172" t="str">
        <f>CONCATENATE(PAA[[#This Row],[Id Interno]],"-",PAA[[#This Row],[tipo de Contrato (TH talento humano - B/S bienes y/o servicios)]],"-",S443,"-",T443,"-",PAA[[#This Row],[Objeto de la contratación]])</f>
        <v>20260380-TH-8173-6--Prestar servicios profesionales en las actividades de monitoreo del riesgo para la Subdirección de Gestión del Riesgo._SGR</v>
      </c>
    </row>
    <row r="444" spans="2:35" ht="42" x14ac:dyDescent="0.35">
      <c r="B444" s="99">
        <v>20260381</v>
      </c>
      <c r="C444" s="99" t="s">
        <v>530</v>
      </c>
      <c r="D444" s="99" t="s">
        <v>105</v>
      </c>
      <c r="E444" s="99" t="s">
        <v>363</v>
      </c>
      <c r="F444" s="163" t="s">
        <v>144</v>
      </c>
      <c r="G444" s="163" t="s">
        <v>373</v>
      </c>
      <c r="H444" s="169">
        <v>10</v>
      </c>
      <c r="I444" s="169">
        <v>0</v>
      </c>
      <c r="J444" s="117">
        <v>48000000</v>
      </c>
      <c r="K444" s="124" t="s">
        <v>398</v>
      </c>
      <c r="L444" s="163" t="s">
        <v>156</v>
      </c>
      <c r="M444" s="170" t="s">
        <v>484</v>
      </c>
      <c r="N444" s="99" t="s">
        <v>198</v>
      </c>
      <c r="O444" s="147" t="s">
        <v>890</v>
      </c>
      <c r="P444" s="163" t="s">
        <v>348</v>
      </c>
      <c r="Q444" s="158">
        <v>80111600</v>
      </c>
      <c r="R444" s="170" t="s">
        <v>215</v>
      </c>
      <c r="S444" s="167" t="str">
        <f>MID(PAA[[#This Row],[Meta Proyecto de Inversión]],1,4)</f>
        <v>8173</v>
      </c>
      <c r="T444" s="167" t="str">
        <f>MID(PAA[[#This Row],[Meta Proyecto de Inversión]],6,2)</f>
        <v>6-</v>
      </c>
      <c r="U444" s="171" t="str">
        <f>IFERROR(VLOOKUP(N444,TD!$B$50:$F$54,2,0)," ")</f>
        <v>O230117</v>
      </c>
      <c r="V444" s="171" t="str">
        <f>IFERROR(VLOOKUP(N444,TD!$B$50:$F$54,3,0)," ")</f>
        <v>4503</v>
      </c>
      <c r="W444" s="171">
        <f>IFERROR(VLOOKUP(N444,TD!$B$50:$F$54,4,0)," ")</f>
        <v>20240255</v>
      </c>
      <c r="X444" s="170">
        <v>16</v>
      </c>
      <c r="Y444" s="171" t="str">
        <f>IFERROR(VLOOKUP(X444,TD!$J$51:$K$64,2,0)," ")</f>
        <v>Servicio de monitoreo y seguimiento para la gestión del riesgo</v>
      </c>
      <c r="Z444" s="167" t="str">
        <f>CONCATENATE(X444,"-",Y444)</f>
        <v>16-Servicio de monitoreo y seguimiento para la gestión del riesgo</v>
      </c>
      <c r="AA444" s="170" t="s">
        <v>224</v>
      </c>
      <c r="AB444" s="171" t="str">
        <f>IFERROR(VLOOKUP(AA444,TD!$N$51:$O$66,2,0)," ")</f>
        <v>Servicio de monitoreo y seguimiento para la gestión del riesgo</v>
      </c>
      <c r="AC444" s="167" t="str">
        <f>CONCATENATE(AA444,"_",AB444)</f>
        <v>018_Servicio de monitoreo y seguimiento para la gestión del riesgo</v>
      </c>
      <c r="AD444" s="167" t="str">
        <f>CONCATENATE(Z444," ",AC444)</f>
        <v>16-Servicio de monitoreo y seguimiento para la gestión del riesgo 018_Servicio de monitoreo y seguimiento para la gestión del riesgo</v>
      </c>
      <c r="AE444" s="171" t="str">
        <f>CONCATENATE(U444,V444,W444,X444,AA444)</f>
        <v>O23011745032024025516018</v>
      </c>
      <c r="AF444" s="171" t="str">
        <f>IFERROR(VLOOKUP(AD444,TD!$J$66:$K$89,2,0)," ")</f>
        <v>PM/0131/0116/45030180255</v>
      </c>
      <c r="AG444" s="117" t="s">
        <v>385</v>
      </c>
      <c r="AH444" s="170" t="s">
        <v>193</v>
      </c>
      <c r="AI444" s="172" t="str">
        <f>CONCATENATE(PAA[[#This Row],[Id Interno]],"-",PAA[[#This Row],[tipo de Contrato (TH talento humano - B/S bienes y/o servicios)]],"-",S444,"-",T444,"-",PAA[[#This Row],[Objeto de la contratación]])</f>
        <v>20260381-TH-8173-6--Prestar servicios profesionales en las actividades de monitoreo del riesgo para la Subdirección de Gestión del Riesgo._SGR</v>
      </c>
    </row>
    <row r="445" spans="2:35" ht="42" x14ac:dyDescent="0.35">
      <c r="B445" s="99">
        <v>20260382</v>
      </c>
      <c r="C445" s="99" t="s">
        <v>531</v>
      </c>
      <c r="D445" s="99" t="s">
        <v>105</v>
      </c>
      <c r="E445" s="99" t="s">
        <v>363</v>
      </c>
      <c r="F445" s="163" t="s">
        <v>145</v>
      </c>
      <c r="G445" s="163" t="s">
        <v>373</v>
      </c>
      <c r="H445" s="169">
        <v>10</v>
      </c>
      <c r="I445" s="169">
        <v>0</v>
      </c>
      <c r="J445" s="117">
        <v>32000000</v>
      </c>
      <c r="K445" s="124" t="s">
        <v>398</v>
      </c>
      <c r="L445" s="163" t="s">
        <v>156</v>
      </c>
      <c r="M445" s="170" t="s">
        <v>484</v>
      </c>
      <c r="N445" s="99" t="s">
        <v>198</v>
      </c>
      <c r="O445" s="147" t="s">
        <v>890</v>
      </c>
      <c r="P445" s="163" t="s">
        <v>348</v>
      </c>
      <c r="Q445" s="158">
        <v>80111600</v>
      </c>
      <c r="R445" s="170" t="s">
        <v>215</v>
      </c>
      <c r="S445" s="167" t="str">
        <f>MID(PAA[[#This Row],[Meta Proyecto de Inversión]],1,4)</f>
        <v>8173</v>
      </c>
      <c r="T445" s="167" t="str">
        <f>MID(PAA[[#This Row],[Meta Proyecto de Inversión]],6,2)</f>
        <v>6-</v>
      </c>
      <c r="U445" s="171" t="str">
        <f>IFERROR(VLOOKUP(N445,TD!$B$50:$F$54,2,0)," ")</f>
        <v>O230117</v>
      </c>
      <c r="V445" s="171" t="str">
        <f>IFERROR(VLOOKUP(N445,TD!$B$50:$F$54,3,0)," ")</f>
        <v>4503</v>
      </c>
      <c r="W445" s="171">
        <f>IFERROR(VLOOKUP(N445,TD!$B$50:$F$54,4,0)," ")</f>
        <v>20240255</v>
      </c>
      <c r="X445" s="170">
        <v>16</v>
      </c>
      <c r="Y445" s="171" t="str">
        <f>IFERROR(VLOOKUP(X445,TD!$J$51:$K$64,2,0)," ")</f>
        <v>Servicio de monitoreo y seguimiento para la gestión del riesgo</v>
      </c>
      <c r="Z445" s="167" t="str">
        <f>CONCATENATE(X445,"-",Y445)</f>
        <v>16-Servicio de monitoreo y seguimiento para la gestión del riesgo</v>
      </c>
      <c r="AA445" s="170" t="s">
        <v>224</v>
      </c>
      <c r="AB445" s="171" t="str">
        <f>IFERROR(VLOOKUP(AA445,TD!$N$51:$O$66,2,0)," ")</f>
        <v>Servicio de monitoreo y seguimiento para la gestión del riesgo</v>
      </c>
      <c r="AC445" s="167" t="str">
        <f>CONCATENATE(AA445,"_",AB445)</f>
        <v>018_Servicio de monitoreo y seguimiento para la gestión del riesgo</v>
      </c>
      <c r="AD445" s="167" t="str">
        <f>CONCATENATE(Z445," ",AC445)</f>
        <v>16-Servicio de monitoreo y seguimiento para la gestión del riesgo 018_Servicio de monitoreo y seguimiento para la gestión del riesgo</v>
      </c>
      <c r="AE445" s="171" t="str">
        <f>CONCATENATE(U445,V445,W445,X445,AA445)</f>
        <v>O23011745032024025516018</v>
      </c>
      <c r="AF445" s="171" t="str">
        <f>IFERROR(VLOOKUP(AD445,TD!$J$66:$K$89,2,0)," ")</f>
        <v>PM/0131/0116/45030180255</v>
      </c>
      <c r="AG445" s="117" t="s">
        <v>385</v>
      </c>
      <c r="AH445" s="170" t="s">
        <v>193</v>
      </c>
      <c r="AI445" s="172" t="str">
        <f>CONCATENATE(PAA[[#This Row],[Id Interno]],"-",PAA[[#This Row],[tipo de Contrato (TH talento humano - B/S bienes y/o servicios)]],"-",S445,"-",T445,"-",PAA[[#This Row],[Objeto de la contratación]])</f>
        <v>20260382-TH-8173-6--Prestar servicios  de apoyo en las actividades de monitoreo del riesgo para la Subdirección de Gestión del Riesgo._SGR</v>
      </c>
    </row>
    <row r="446" spans="2:35" ht="70" x14ac:dyDescent="0.35">
      <c r="B446" s="23">
        <v>20260383</v>
      </c>
      <c r="C446" s="99" t="s">
        <v>532</v>
      </c>
      <c r="D446" s="23" t="s">
        <v>105</v>
      </c>
      <c r="E446" s="23" t="s">
        <v>363</v>
      </c>
      <c r="F446" s="162" t="s">
        <v>144</v>
      </c>
      <c r="G446" s="163" t="s">
        <v>373</v>
      </c>
      <c r="H446" s="164">
        <v>8</v>
      </c>
      <c r="I446" s="164">
        <v>0</v>
      </c>
      <c r="J446" s="125">
        <v>72800000</v>
      </c>
      <c r="K446" s="88" t="s">
        <v>398</v>
      </c>
      <c r="L446" s="162" t="s">
        <v>156</v>
      </c>
      <c r="M446" s="165" t="s">
        <v>484</v>
      </c>
      <c r="N446" s="23" t="s">
        <v>198</v>
      </c>
      <c r="O446" s="147" t="s">
        <v>890</v>
      </c>
      <c r="P446" s="162" t="s">
        <v>348</v>
      </c>
      <c r="Q446" s="158">
        <v>80111600</v>
      </c>
      <c r="R446" s="165" t="s">
        <v>214</v>
      </c>
      <c r="S446" s="165" t="str">
        <f>MID(PAA[[#This Row],[Meta Proyecto de Inversión]],1,4)</f>
        <v>8173</v>
      </c>
      <c r="T446" s="165" t="str">
        <f>MID(PAA[[#This Row],[Meta Proyecto de Inversión]],6,2)</f>
        <v>5-</v>
      </c>
      <c r="U446" s="166" t="str">
        <f>IFERROR(VLOOKUP(N446,TD!$B$50:$F$54,2,0)," ")</f>
        <v>O230117</v>
      </c>
      <c r="V446" s="166" t="str">
        <f>IFERROR(VLOOKUP(N446,TD!$B$50:$F$54,3,0)," ")</f>
        <v>4503</v>
      </c>
      <c r="W446" s="166">
        <f>IFERROR(VLOOKUP(N446,TD!$B$50:$F$54,4,0)," ")</f>
        <v>20240255</v>
      </c>
      <c r="X446" s="165">
        <v>16</v>
      </c>
      <c r="Y446" s="166" t="str">
        <f>IFERROR(VLOOKUP(X446,TD!$J$51:$K$64,2,0)," ")</f>
        <v>Servicio de monitoreo y seguimiento para la gestión del riesgo</v>
      </c>
      <c r="Z446" s="167" t="str">
        <f>CONCATENATE(X446,"-",Y446)</f>
        <v>16-Servicio de monitoreo y seguimiento para la gestión del riesgo</v>
      </c>
      <c r="AA446" s="165" t="s">
        <v>224</v>
      </c>
      <c r="AB446" s="166" t="str">
        <f>IFERROR(VLOOKUP(AA446,TD!$N$51:$O$66,2,0)," ")</f>
        <v>Servicio de monitoreo y seguimiento para la gestión del riesgo</v>
      </c>
      <c r="AC446" s="167" t="str">
        <f>CONCATENATE(AA446,"_",AB446)</f>
        <v>018_Servicio de monitoreo y seguimiento para la gestión del riesgo</v>
      </c>
      <c r="AD446" s="167" t="str">
        <f>CONCATENATE(Z446," ",AC446)</f>
        <v>16-Servicio de monitoreo y seguimiento para la gestión del riesgo 018_Servicio de monitoreo y seguimiento para la gestión del riesgo</v>
      </c>
      <c r="AE446" s="166" t="str">
        <f>CONCATENATE(U446,V446,W446,X446,AA446)</f>
        <v>O23011745032024025516018</v>
      </c>
      <c r="AF446" s="166" t="str">
        <f>IFERROR(VLOOKUP(AD446,TD!$J$66:$K$89,2,0)," ")</f>
        <v>PM/0131/0116/45030180255</v>
      </c>
      <c r="AG446" s="117" t="s">
        <v>385</v>
      </c>
      <c r="AH446" s="165" t="s">
        <v>193</v>
      </c>
      <c r="AI446" s="168" t="str">
        <f>CONCATENATE(PAA[[#This Row],[Id Interno]],"-",PAA[[#This Row],[tipo de Contrato (TH talento humano - B/S bienes y/o servicios)]],"-",S446,"-",T446,"-",PAA[[#This Row],[Objeto de la contratación]])</f>
        <v>20260383-TH-8173-5--Prestar  servicios profesionales  liderando las actividades de proyeccion e innovacion para la Subdirección de Gestión del Riesgo._SGR</v>
      </c>
    </row>
    <row r="447" spans="2:35" ht="56" x14ac:dyDescent="0.35">
      <c r="B447" s="23">
        <v>20260384</v>
      </c>
      <c r="C447" s="99" t="s">
        <v>533</v>
      </c>
      <c r="D447" s="23" t="s">
        <v>105</v>
      </c>
      <c r="E447" s="23" t="s">
        <v>363</v>
      </c>
      <c r="F447" s="162" t="s">
        <v>144</v>
      </c>
      <c r="G447" s="163" t="s">
        <v>373</v>
      </c>
      <c r="H447" s="164">
        <v>10</v>
      </c>
      <c r="I447" s="164">
        <v>0</v>
      </c>
      <c r="J447" s="125">
        <v>80000000</v>
      </c>
      <c r="K447" s="88" t="s">
        <v>398</v>
      </c>
      <c r="L447" s="162" t="s">
        <v>156</v>
      </c>
      <c r="M447" s="165" t="s">
        <v>484</v>
      </c>
      <c r="N447" s="23" t="s">
        <v>198</v>
      </c>
      <c r="O447" s="147" t="s">
        <v>890</v>
      </c>
      <c r="P447" s="162" t="s">
        <v>348</v>
      </c>
      <c r="Q447" s="158">
        <v>80111600</v>
      </c>
      <c r="R447" s="165" t="s">
        <v>214</v>
      </c>
      <c r="S447" s="165" t="str">
        <f>MID(PAA[[#This Row],[Meta Proyecto de Inversión]],1,4)</f>
        <v>8173</v>
      </c>
      <c r="T447" s="165" t="str">
        <f>MID(PAA[[#This Row],[Meta Proyecto de Inversión]],6,2)</f>
        <v>5-</v>
      </c>
      <c r="U447" s="166" t="str">
        <f>IFERROR(VLOOKUP(N447,TD!$B$50:$F$54,2,0)," ")</f>
        <v>O230117</v>
      </c>
      <c r="V447" s="166" t="str">
        <f>IFERROR(VLOOKUP(N447,TD!$B$50:$F$54,3,0)," ")</f>
        <v>4503</v>
      </c>
      <c r="W447" s="166">
        <f>IFERROR(VLOOKUP(N447,TD!$B$50:$F$54,4,0)," ")</f>
        <v>20240255</v>
      </c>
      <c r="X447" s="165">
        <v>16</v>
      </c>
      <c r="Y447" s="166" t="str">
        <f>IFERROR(VLOOKUP(X447,TD!$J$51:$K$64,2,0)," ")</f>
        <v>Servicio de monitoreo y seguimiento para la gestión del riesgo</v>
      </c>
      <c r="Z447" s="167" t="str">
        <f>CONCATENATE(X447,"-",Y447)</f>
        <v>16-Servicio de monitoreo y seguimiento para la gestión del riesgo</v>
      </c>
      <c r="AA447" s="165" t="s">
        <v>224</v>
      </c>
      <c r="AB447" s="166" t="str">
        <f>IFERROR(VLOOKUP(AA447,TD!$N$51:$O$66,2,0)," ")</f>
        <v>Servicio de monitoreo y seguimiento para la gestión del riesgo</v>
      </c>
      <c r="AC447" s="167" t="str">
        <f>CONCATENATE(AA447,"_",AB447)</f>
        <v>018_Servicio de monitoreo y seguimiento para la gestión del riesgo</v>
      </c>
      <c r="AD447" s="167" t="str">
        <f>CONCATENATE(Z447," ",AC447)</f>
        <v>16-Servicio de monitoreo y seguimiento para la gestión del riesgo 018_Servicio de monitoreo y seguimiento para la gestión del riesgo</v>
      </c>
      <c r="AE447" s="166" t="str">
        <f>CONCATENATE(U447,V447,W447,X447,AA447)</f>
        <v>O23011745032024025516018</v>
      </c>
      <c r="AF447" s="166" t="str">
        <f>IFERROR(VLOOKUP(AD447,TD!$J$66:$K$89,2,0)," ")</f>
        <v>PM/0131/0116/45030180255</v>
      </c>
      <c r="AG447" s="117" t="s">
        <v>385</v>
      </c>
      <c r="AH447" s="165" t="s">
        <v>193</v>
      </c>
      <c r="AI447" s="168" t="str">
        <f>CONCATENATE(PAA[[#This Row],[Id Interno]],"-",PAA[[#This Row],[tipo de Contrato (TH talento humano - B/S bienes y/o servicios)]],"-",S447,"-",T447,"-",PAA[[#This Row],[Objeto de la contratación]])</f>
        <v>20260384-TH-8173-5--Prestar  servicios profesionales  en las actividades de proyeccion e innovacion para la Subdirección de Gestión del Riesgo._SGR</v>
      </c>
    </row>
    <row r="448" spans="2:35" ht="56" x14ac:dyDescent="0.35">
      <c r="B448" s="99">
        <v>20260385</v>
      </c>
      <c r="C448" s="99" t="s">
        <v>533</v>
      </c>
      <c r="D448" s="99" t="s">
        <v>105</v>
      </c>
      <c r="E448" s="99" t="s">
        <v>363</v>
      </c>
      <c r="F448" s="163" t="s">
        <v>144</v>
      </c>
      <c r="G448" s="163" t="s">
        <v>373</v>
      </c>
      <c r="H448" s="169">
        <v>8</v>
      </c>
      <c r="I448" s="169">
        <v>0</v>
      </c>
      <c r="J448" s="117">
        <v>42000000</v>
      </c>
      <c r="K448" s="124" t="s">
        <v>398</v>
      </c>
      <c r="L448" s="163" t="s">
        <v>156</v>
      </c>
      <c r="M448" s="170" t="s">
        <v>484</v>
      </c>
      <c r="N448" s="99" t="s">
        <v>198</v>
      </c>
      <c r="O448" s="147" t="s">
        <v>890</v>
      </c>
      <c r="P448" s="163" t="s">
        <v>348</v>
      </c>
      <c r="Q448" s="158">
        <v>80111600</v>
      </c>
      <c r="R448" s="170" t="s">
        <v>214</v>
      </c>
      <c r="S448" s="167" t="str">
        <f>MID(PAA[[#This Row],[Meta Proyecto de Inversión]],1,4)</f>
        <v>8173</v>
      </c>
      <c r="T448" s="167" t="str">
        <f>MID(PAA[[#This Row],[Meta Proyecto de Inversión]],6,2)</f>
        <v>5-</v>
      </c>
      <c r="U448" s="171" t="str">
        <f>IFERROR(VLOOKUP(N448,TD!$B$50:$F$54,2,0)," ")</f>
        <v>O230117</v>
      </c>
      <c r="V448" s="171" t="str">
        <f>IFERROR(VLOOKUP(N448,TD!$B$50:$F$54,3,0)," ")</f>
        <v>4503</v>
      </c>
      <c r="W448" s="171">
        <f>IFERROR(VLOOKUP(N448,TD!$B$50:$F$54,4,0)," ")</f>
        <v>20240255</v>
      </c>
      <c r="X448" s="170">
        <v>16</v>
      </c>
      <c r="Y448" s="171" t="str">
        <f>IFERROR(VLOOKUP(X448,TD!$J$51:$K$64,2,0)," ")</f>
        <v>Servicio de monitoreo y seguimiento para la gestión del riesgo</v>
      </c>
      <c r="Z448" s="167" t="str">
        <f>CONCATENATE(X448,"-",Y448)</f>
        <v>16-Servicio de monitoreo y seguimiento para la gestión del riesgo</v>
      </c>
      <c r="AA448" s="170" t="s">
        <v>224</v>
      </c>
      <c r="AB448" s="171" t="str">
        <f>IFERROR(VLOOKUP(AA448,TD!$N$51:$O$66,2,0)," ")</f>
        <v>Servicio de monitoreo y seguimiento para la gestión del riesgo</v>
      </c>
      <c r="AC448" s="167" t="str">
        <f>CONCATENATE(AA448,"_",AB448)</f>
        <v>018_Servicio de monitoreo y seguimiento para la gestión del riesgo</v>
      </c>
      <c r="AD448" s="167" t="str">
        <f>CONCATENATE(Z448," ",AC448)</f>
        <v>16-Servicio de monitoreo y seguimiento para la gestión del riesgo 018_Servicio de monitoreo y seguimiento para la gestión del riesgo</v>
      </c>
      <c r="AE448" s="171" t="str">
        <f>CONCATENATE(U448,V448,W448,X448,AA448)</f>
        <v>O23011745032024025516018</v>
      </c>
      <c r="AF448" s="171" t="str">
        <f>IFERROR(VLOOKUP(AD448,TD!$J$66:$K$89,2,0)," ")</f>
        <v>PM/0131/0116/45030180255</v>
      </c>
      <c r="AG448" s="117" t="s">
        <v>385</v>
      </c>
      <c r="AH448" s="170" t="s">
        <v>193</v>
      </c>
      <c r="AI448" s="172" t="str">
        <f>CONCATENATE(PAA[[#This Row],[Id Interno]],"-",PAA[[#This Row],[tipo de Contrato (TH talento humano - B/S bienes y/o servicios)]],"-",S448,"-",T448,"-",PAA[[#This Row],[Objeto de la contratación]])</f>
        <v>20260385-TH-8173-5--Prestar  servicios profesionales  en las actividades de proyeccion e innovacion para la Subdirección de Gestión del Riesgo._SGR</v>
      </c>
    </row>
    <row r="449" spans="2:35" ht="56" x14ac:dyDescent="0.35">
      <c r="B449" s="23">
        <v>20260386</v>
      </c>
      <c r="C449" s="99" t="s">
        <v>533</v>
      </c>
      <c r="D449" s="23" t="s">
        <v>105</v>
      </c>
      <c r="E449" s="23" t="s">
        <v>363</v>
      </c>
      <c r="F449" s="162" t="s">
        <v>144</v>
      </c>
      <c r="G449" s="163" t="s">
        <v>373</v>
      </c>
      <c r="H449" s="164">
        <v>6</v>
      </c>
      <c r="I449" s="164">
        <v>0</v>
      </c>
      <c r="J449" s="125">
        <v>54000000</v>
      </c>
      <c r="K449" s="88" t="s">
        <v>398</v>
      </c>
      <c r="L449" s="162" t="s">
        <v>156</v>
      </c>
      <c r="M449" s="165" t="s">
        <v>484</v>
      </c>
      <c r="N449" s="23" t="s">
        <v>198</v>
      </c>
      <c r="O449" s="147" t="s">
        <v>890</v>
      </c>
      <c r="P449" s="162" t="s">
        <v>348</v>
      </c>
      <c r="Q449" s="158">
        <v>80111600</v>
      </c>
      <c r="R449" s="165" t="s">
        <v>214</v>
      </c>
      <c r="S449" s="165" t="str">
        <f>MID(PAA[[#This Row],[Meta Proyecto de Inversión]],1,4)</f>
        <v>8173</v>
      </c>
      <c r="T449" s="165" t="str">
        <f>MID(PAA[[#This Row],[Meta Proyecto de Inversión]],6,2)</f>
        <v>5-</v>
      </c>
      <c r="U449" s="166" t="str">
        <f>IFERROR(VLOOKUP(N449,TD!$B$50:$F$54,2,0)," ")</f>
        <v>O230117</v>
      </c>
      <c r="V449" s="166" t="str">
        <f>IFERROR(VLOOKUP(N449,TD!$B$50:$F$54,3,0)," ")</f>
        <v>4503</v>
      </c>
      <c r="W449" s="166">
        <f>IFERROR(VLOOKUP(N449,TD!$B$50:$F$54,4,0)," ")</f>
        <v>20240255</v>
      </c>
      <c r="X449" s="165">
        <v>16</v>
      </c>
      <c r="Y449" s="166" t="str">
        <f>IFERROR(VLOOKUP(X449,TD!$J$51:$K$64,2,0)," ")</f>
        <v>Servicio de monitoreo y seguimiento para la gestión del riesgo</v>
      </c>
      <c r="Z449" s="167" t="str">
        <f>CONCATENATE(X449,"-",Y449)</f>
        <v>16-Servicio de monitoreo y seguimiento para la gestión del riesgo</v>
      </c>
      <c r="AA449" s="165" t="s">
        <v>224</v>
      </c>
      <c r="AB449" s="166" t="str">
        <f>IFERROR(VLOOKUP(AA449,TD!$N$51:$O$66,2,0)," ")</f>
        <v>Servicio de monitoreo y seguimiento para la gestión del riesgo</v>
      </c>
      <c r="AC449" s="167" t="str">
        <f>CONCATENATE(AA449,"_",AB449)</f>
        <v>018_Servicio de monitoreo y seguimiento para la gestión del riesgo</v>
      </c>
      <c r="AD449" s="167" t="str">
        <f>CONCATENATE(Z449," ",AC449)</f>
        <v>16-Servicio de monitoreo y seguimiento para la gestión del riesgo 018_Servicio de monitoreo y seguimiento para la gestión del riesgo</v>
      </c>
      <c r="AE449" s="166" t="str">
        <f>CONCATENATE(U449,V449,W449,X449,AA449)</f>
        <v>O23011745032024025516018</v>
      </c>
      <c r="AF449" s="166" t="str">
        <f>IFERROR(VLOOKUP(AD449,TD!$J$66:$K$89,2,0)," ")</f>
        <v>PM/0131/0116/45030180255</v>
      </c>
      <c r="AG449" s="117" t="s">
        <v>385</v>
      </c>
      <c r="AH449" s="165" t="s">
        <v>193</v>
      </c>
      <c r="AI449" s="168" t="str">
        <f>CONCATENATE(PAA[[#This Row],[Id Interno]],"-",PAA[[#This Row],[tipo de Contrato (TH talento humano - B/S bienes y/o servicios)]],"-",S449,"-",T449,"-",PAA[[#This Row],[Objeto de la contratación]])</f>
        <v>20260386-TH-8173-5--Prestar  servicios profesionales  en las actividades de proyeccion e innovacion para la Subdirección de Gestión del Riesgo._SGR</v>
      </c>
    </row>
    <row r="450" spans="2:35" ht="42" x14ac:dyDescent="0.35">
      <c r="B450" s="23">
        <v>20260387</v>
      </c>
      <c r="C450" s="99" t="s">
        <v>469</v>
      </c>
      <c r="D450" s="23" t="s">
        <v>78</v>
      </c>
      <c r="E450" s="23" t="s">
        <v>402</v>
      </c>
      <c r="F450" s="162" t="s">
        <v>124</v>
      </c>
      <c r="G450" s="163" t="s">
        <v>378</v>
      </c>
      <c r="H450" s="164">
        <v>8</v>
      </c>
      <c r="I450" s="164">
        <v>0</v>
      </c>
      <c r="J450" s="125">
        <v>720000000</v>
      </c>
      <c r="K450" s="88" t="s">
        <v>398</v>
      </c>
      <c r="L450" s="162" t="s">
        <v>156</v>
      </c>
      <c r="M450" s="165" t="s">
        <v>484</v>
      </c>
      <c r="N450" s="23" t="s">
        <v>198</v>
      </c>
      <c r="O450" s="147" t="s">
        <v>890</v>
      </c>
      <c r="P450" s="162" t="s">
        <v>348</v>
      </c>
      <c r="Q450" s="158" t="s">
        <v>507</v>
      </c>
      <c r="R450" s="165" t="s">
        <v>210</v>
      </c>
      <c r="S450" s="165" t="str">
        <f>MID(PAA[[#This Row],[Meta Proyecto de Inversión]],1,4)</f>
        <v>8173</v>
      </c>
      <c r="T450" s="165" t="str">
        <f>MID(PAA[[#This Row],[Meta Proyecto de Inversión]],6,2)</f>
        <v>1-</v>
      </c>
      <c r="U450" s="166" t="str">
        <f>IFERROR(VLOOKUP(N450,TD!$B$50:$F$54,2,0)," ")</f>
        <v>O230117</v>
      </c>
      <c r="V450" s="166" t="str">
        <f>IFERROR(VLOOKUP(N450,TD!$B$50:$F$54,3,0)," ")</f>
        <v>4503</v>
      </c>
      <c r="W450" s="166">
        <f>IFERROR(VLOOKUP(N450,TD!$B$50:$F$54,4,0)," ")</f>
        <v>20240255</v>
      </c>
      <c r="X450" s="165" t="s">
        <v>166</v>
      </c>
      <c r="Y450" s="166" t="str">
        <f>IFERROR(VLOOKUP(X450,TD!$J$51:$K$64,2,0)," ")</f>
        <v>Servicio de capacitaciones en gestión del riesgo de incendios  a la ciudadania.</v>
      </c>
      <c r="Z450" s="167" t="str">
        <f>CONCATENATE(X450,"-",Y450)</f>
        <v>05-Servicio de capacitaciones en gestión del riesgo de incendios  a la ciudadania.</v>
      </c>
      <c r="AA450" s="165" t="s">
        <v>223</v>
      </c>
      <c r="AB450" s="166" t="str">
        <f>IFERROR(VLOOKUP(AA450,TD!$N$51:$O$66,2,0)," ")</f>
        <v>Servicio prevención y control de incendios</v>
      </c>
      <c r="AC450" s="167" t="str">
        <f>CONCATENATE(AA450,"_",AB450)</f>
        <v>035_Servicio prevención y control de incendios</v>
      </c>
      <c r="AD450" s="167" t="str">
        <f>CONCATENATE(Z450," ",AC450)</f>
        <v>05-Servicio de capacitaciones en gestión del riesgo de incendios  a la ciudadania. 035_Servicio prevención y control de incendios</v>
      </c>
      <c r="AE450" s="166" t="str">
        <f>CONCATENATE(U450,V450,W450,X450,AA450)</f>
        <v>O23011745032024025505035</v>
      </c>
      <c r="AF450" s="166" t="str">
        <f>IFERROR(VLOOKUP(AD450,TD!$J$66:$K$89,2,0)," ")</f>
        <v>PM/0131/0105/45030350255</v>
      </c>
      <c r="AG450" s="117" t="s">
        <v>535</v>
      </c>
      <c r="AH450" s="165" t="s">
        <v>193</v>
      </c>
      <c r="AI450" s="168" t="str">
        <f>CONCATENATE(PAA[[#This Row],[Id Interno]],"-",PAA[[#This Row],[tipo de Contrato (TH talento humano - B/S bienes y/o servicios)]],"-",S450,"-",T450,"-",PAA[[#This Row],[Objeto de la contratación]])</f>
        <v>20260387-BS-8173-1--Contratar los servicios de recolección, manipulación, almacenamiento temporal, transporte y disposición final (destrucción o devolución) de pólvora, fuegos artificiales, globos y demás artículos pirotécnicos incautados por las autoridades competentes en el Distrito Capital_SGR.</v>
      </c>
    </row>
    <row r="451" spans="2:35" ht="70" x14ac:dyDescent="0.35">
      <c r="B451" s="23">
        <v>20260388</v>
      </c>
      <c r="C451" s="99" t="s">
        <v>508</v>
      </c>
      <c r="D451" s="23" t="s">
        <v>88</v>
      </c>
      <c r="E451" s="23" t="s">
        <v>402</v>
      </c>
      <c r="F451" s="162" t="s">
        <v>101</v>
      </c>
      <c r="G451" s="163" t="s">
        <v>379</v>
      </c>
      <c r="H451" s="164">
        <v>3</v>
      </c>
      <c r="I451" s="164">
        <v>0</v>
      </c>
      <c r="J451" s="125">
        <v>107000000</v>
      </c>
      <c r="K451" s="88" t="s">
        <v>398</v>
      </c>
      <c r="L451" s="162" t="s">
        <v>156</v>
      </c>
      <c r="M451" s="165" t="s">
        <v>484</v>
      </c>
      <c r="N451" s="23" t="s">
        <v>198</v>
      </c>
      <c r="O451" s="147" t="s">
        <v>890</v>
      </c>
      <c r="P451" s="162" t="s">
        <v>348</v>
      </c>
      <c r="Q451" s="158" t="s">
        <v>964</v>
      </c>
      <c r="R451" s="165" t="s">
        <v>210</v>
      </c>
      <c r="S451" s="165" t="str">
        <f>MID(PAA[[#This Row],[Meta Proyecto de Inversión]],1,4)</f>
        <v>8173</v>
      </c>
      <c r="T451" s="165" t="str">
        <f>MID(PAA[[#This Row],[Meta Proyecto de Inversión]],6,2)</f>
        <v>1-</v>
      </c>
      <c r="U451" s="166" t="str">
        <f>IFERROR(VLOOKUP(N451,TD!$B$50:$F$54,2,0)," ")</f>
        <v>O230117</v>
      </c>
      <c r="V451" s="166" t="str">
        <f>IFERROR(VLOOKUP(N451,TD!$B$50:$F$54,3,0)," ")</f>
        <v>4503</v>
      </c>
      <c r="W451" s="166">
        <f>IFERROR(VLOOKUP(N451,TD!$B$50:$F$54,4,0)," ")</f>
        <v>20240255</v>
      </c>
      <c r="X451" s="165" t="s">
        <v>166</v>
      </c>
      <c r="Y451" s="166" t="str">
        <f>IFERROR(VLOOKUP(X451,TD!$J$51:$K$64,2,0)," ")</f>
        <v>Servicio de capacitaciones en gestión del riesgo de incendios  a la ciudadania.</v>
      </c>
      <c r="Z451" s="167" t="str">
        <f>CONCATENATE(X451,"-",Y451)</f>
        <v>05-Servicio de capacitaciones en gestión del riesgo de incendios  a la ciudadania.</v>
      </c>
      <c r="AA451" s="165" t="s">
        <v>223</v>
      </c>
      <c r="AB451" s="166" t="str">
        <f>IFERROR(VLOOKUP(AA451,TD!$N$51:$O$66,2,0)," ")</f>
        <v>Servicio prevención y control de incendios</v>
      </c>
      <c r="AC451" s="167" t="str">
        <f>CONCATENATE(AA451,"_",AB451)</f>
        <v>035_Servicio prevención y control de incendios</v>
      </c>
      <c r="AD451" s="167" t="str">
        <f>CONCATENATE(Z451," ",AC451)</f>
        <v>05-Servicio de capacitaciones en gestión del riesgo de incendios  a la ciudadania. 035_Servicio prevención y control de incendios</v>
      </c>
      <c r="AE451" s="166" t="str">
        <f>CONCATENATE(U451,V451,W451,X451,AA451)</f>
        <v>O23011745032024025505035</v>
      </c>
      <c r="AF451" s="166" t="str">
        <f>IFERROR(VLOOKUP(AD451,TD!$J$66:$K$89,2,0)," ")</f>
        <v>PM/0131/0105/45030350255</v>
      </c>
      <c r="AG451" s="117" t="s">
        <v>534</v>
      </c>
      <c r="AH451" s="165" t="s">
        <v>193</v>
      </c>
      <c r="AI451" s="168" t="str">
        <f>CONCATENATE(PAA[[#This Row],[Id Interno]],"-",PAA[[#This Row],[tipo de Contrato (TH talento humano - B/S bienes y/o servicios)]],"-",S451,"-",T451,"-",PAA[[#This Row],[Objeto de la contratación]])</f>
        <v>20260388-BS-8173-1--Adquisición de suministros y elementos de identificación institucional para el fortalecimiento de los procesos misionales de la Subdirección de Gestión del Riesgo_SGR</v>
      </c>
    </row>
    <row r="452" spans="2:35" ht="42" x14ac:dyDescent="0.35">
      <c r="B452" s="23">
        <v>20260390</v>
      </c>
      <c r="C452" s="99" t="s">
        <v>509</v>
      </c>
      <c r="D452" s="23" t="s">
        <v>88</v>
      </c>
      <c r="E452" s="23" t="s">
        <v>402</v>
      </c>
      <c r="F452" s="162" t="s">
        <v>101</v>
      </c>
      <c r="G452" s="163" t="s">
        <v>379</v>
      </c>
      <c r="H452" s="164">
        <v>3</v>
      </c>
      <c r="I452" s="164">
        <v>0</v>
      </c>
      <c r="J452" s="125">
        <v>60000000</v>
      </c>
      <c r="K452" s="88" t="s">
        <v>398</v>
      </c>
      <c r="L452" s="162" t="s">
        <v>156</v>
      </c>
      <c r="M452" s="165" t="s">
        <v>484</v>
      </c>
      <c r="N452" s="23" t="s">
        <v>198</v>
      </c>
      <c r="O452" s="147" t="s">
        <v>890</v>
      </c>
      <c r="P452" s="162" t="s">
        <v>348</v>
      </c>
      <c r="Q452" s="158" t="s">
        <v>965</v>
      </c>
      <c r="R452" s="165" t="s">
        <v>210</v>
      </c>
      <c r="S452" s="165" t="str">
        <f>MID(PAA[[#This Row],[Meta Proyecto de Inversión]],1,4)</f>
        <v>8173</v>
      </c>
      <c r="T452" s="165" t="str">
        <f>MID(PAA[[#This Row],[Meta Proyecto de Inversión]],6,2)</f>
        <v>1-</v>
      </c>
      <c r="U452" s="166" t="str">
        <f>IFERROR(VLOOKUP(N452,TD!$B$50:$F$54,2,0)," ")</f>
        <v>O230117</v>
      </c>
      <c r="V452" s="166" t="str">
        <f>IFERROR(VLOOKUP(N452,TD!$B$50:$F$54,3,0)," ")</f>
        <v>4503</v>
      </c>
      <c r="W452" s="166">
        <f>IFERROR(VLOOKUP(N452,TD!$B$50:$F$54,4,0)," ")</f>
        <v>20240255</v>
      </c>
      <c r="X452" s="165" t="s">
        <v>166</v>
      </c>
      <c r="Y452" s="166" t="str">
        <f>IFERROR(VLOOKUP(X452,TD!$J$51:$K$64,2,0)," ")</f>
        <v>Servicio de capacitaciones en gestión del riesgo de incendios  a la ciudadania.</v>
      </c>
      <c r="Z452" s="167" t="str">
        <f>CONCATENATE(X452,"-",Y452)</f>
        <v>05-Servicio de capacitaciones en gestión del riesgo de incendios  a la ciudadania.</v>
      </c>
      <c r="AA452" s="165" t="s">
        <v>223</v>
      </c>
      <c r="AB452" s="166" t="str">
        <f>IFERROR(VLOOKUP(AA452,TD!$N$51:$O$66,2,0)," ")</f>
        <v>Servicio prevención y control de incendios</v>
      </c>
      <c r="AC452" s="167" t="str">
        <f>CONCATENATE(AA452,"_",AB452)</f>
        <v>035_Servicio prevención y control de incendios</v>
      </c>
      <c r="AD452" s="167" t="str">
        <f>CONCATENATE(Z452," ",AC452)</f>
        <v>05-Servicio de capacitaciones en gestión del riesgo de incendios  a la ciudadania. 035_Servicio prevención y control de incendios</v>
      </c>
      <c r="AE452" s="166" t="str">
        <f>CONCATENATE(U452,V452,W452,X452,AA452)</f>
        <v>O23011745032024025505035</v>
      </c>
      <c r="AF452" s="166" t="str">
        <f>IFERROR(VLOOKUP(AD452,TD!$J$66:$K$89,2,0)," ")</f>
        <v>PM/0131/0105/45030350255</v>
      </c>
      <c r="AG452" s="117" t="s">
        <v>545</v>
      </c>
      <c r="AH452" s="165" t="s">
        <v>193</v>
      </c>
      <c r="AI452" s="168" t="str">
        <f>CONCATENATE(PAA[[#This Row],[Id Interno]],"-",PAA[[#This Row],[tipo de Contrato (TH talento humano - B/S bienes y/o servicios)]],"-",S452,"-",T452,"-",PAA[[#This Row],[Objeto de la contratación]])</f>
        <v>20260390-BS-8173-1--Adquisición de insumos y materias primas para la producción de materiales impresos en artes gráficas_ SGR.</v>
      </c>
    </row>
    <row r="453" spans="2:35" ht="56" x14ac:dyDescent="0.35">
      <c r="B453" s="23">
        <v>20260392</v>
      </c>
      <c r="C453" s="99" t="s">
        <v>634</v>
      </c>
      <c r="D453" s="23" t="s">
        <v>78</v>
      </c>
      <c r="E453" s="23" t="s">
        <v>402</v>
      </c>
      <c r="F453" s="162" t="s">
        <v>89</v>
      </c>
      <c r="G453" s="163" t="s">
        <v>373</v>
      </c>
      <c r="H453" s="164">
        <v>12</v>
      </c>
      <c r="I453" s="164">
        <v>0</v>
      </c>
      <c r="J453" s="125">
        <v>1447882000</v>
      </c>
      <c r="K453" s="88" t="s">
        <v>397</v>
      </c>
      <c r="L453" s="162" t="s">
        <v>155</v>
      </c>
      <c r="M453" s="165" t="s">
        <v>422</v>
      </c>
      <c r="N453" s="23" t="s">
        <v>197</v>
      </c>
      <c r="O453" s="147" t="s">
        <v>889</v>
      </c>
      <c r="P453" s="162" t="s">
        <v>348</v>
      </c>
      <c r="Q453" s="158" t="s">
        <v>725</v>
      </c>
      <c r="R453" s="165" t="s">
        <v>207</v>
      </c>
      <c r="S453" s="165" t="str">
        <f>MID(PAA[[#This Row],[Meta Proyecto de Inversión]],1,4)</f>
        <v>8126</v>
      </c>
      <c r="T453" s="165" t="str">
        <f>MID(PAA[[#This Row],[Meta Proyecto de Inversión]],6,2)</f>
        <v>8-</v>
      </c>
      <c r="U453" s="166" t="str">
        <f>IFERROR(VLOOKUP(N453,TD!$B$50:$F$54,2,0)," ")</f>
        <v>O230117</v>
      </c>
      <c r="V453" s="166" t="str">
        <f>IFERROR(VLOOKUP(N453,TD!$B$50:$F$54,3,0)," ")</f>
        <v>4599</v>
      </c>
      <c r="W453" s="166">
        <f>IFERROR(VLOOKUP(N453,TD!$B$50:$F$54,4,0)," ")</f>
        <v>20240207</v>
      </c>
      <c r="X453" s="165" t="s">
        <v>174</v>
      </c>
      <c r="Y453" s="166" t="str">
        <f>IFERROR(VLOOKUP(X453,TD!$J$51:$K$64,2,0)," ")</f>
        <v>Infraestructura física, mantenimiento y dotación (Sedes construidas, mantenidas reforzadas)</v>
      </c>
      <c r="Z453" s="167" t="str">
        <f>CONCATENATE(X453,"-",Y453)</f>
        <v>08-Infraestructura física, mantenimiento y dotación (Sedes construidas, mantenidas reforzadas)</v>
      </c>
      <c r="AA453" s="165" t="s">
        <v>227</v>
      </c>
      <c r="AB453" s="166" t="str">
        <f>IFERROR(VLOOKUP(AA453,TD!$N$51:$O$66,2,0)," ")</f>
        <v>Sedes mantenidas</v>
      </c>
      <c r="AC453" s="167" t="str">
        <f>CONCATENATE(AA453,"_",AB453)</f>
        <v>016_Sedes mantenidas</v>
      </c>
      <c r="AD453" s="167" t="str">
        <f>CONCATENATE(Z453," ",AC453)</f>
        <v>08-Infraestructura física, mantenimiento y dotación (Sedes construidas, mantenidas reforzadas) 016_Sedes mantenidas</v>
      </c>
      <c r="AE453" s="166" t="str">
        <f>CONCATENATE(U453,V453,W453,X453,AA453)</f>
        <v>O23011745992024020708016</v>
      </c>
      <c r="AF453" s="166" t="str">
        <f>IFERROR(VLOOKUP(AD453,TD!$J$66:$K$89,2,0)," ")</f>
        <v>PM/0131/0108/45990160207</v>
      </c>
      <c r="AG453" s="117" t="s">
        <v>132</v>
      </c>
      <c r="AH453" s="165" t="s">
        <v>193</v>
      </c>
      <c r="AI453" s="168" t="str">
        <f>CONCATENATE(PAA[[#This Row],[Id Interno]],"-",PAA[[#This Row],[tipo de Contrato (TH talento humano - B/S bienes y/o servicios)]],"-",S453,"-",T453,"-",PAA[[#This Row],[Objeto de la contratación]])</f>
        <v>20260392-BS-8126-8--Prestar el servicio de vigilancia y seguridad privada en la modalidad de vigilancia fija, según especificaciones técnicas, en las instalaciones donde la UAE Especial Cuerpo Oficial de Bomberos requiera-SGC</v>
      </c>
    </row>
    <row r="454" spans="2:35" ht="56" x14ac:dyDescent="0.35">
      <c r="B454" s="23">
        <v>20260393</v>
      </c>
      <c r="C454" s="99" t="s">
        <v>635</v>
      </c>
      <c r="D454" s="23" t="s">
        <v>78</v>
      </c>
      <c r="E454" s="23" t="s">
        <v>402</v>
      </c>
      <c r="F454" s="162" t="s">
        <v>97</v>
      </c>
      <c r="G454" s="163" t="s">
        <v>373</v>
      </c>
      <c r="H454" s="164">
        <v>18</v>
      </c>
      <c r="I454" s="164">
        <v>0</v>
      </c>
      <c r="J454" s="125">
        <f>4336206000</f>
        <v>4336206000</v>
      </c>
      <c r="K454" s="88" t="s">
        <v>397</v>
      </c>
      <c r="L454" s="162" t="s">
        <v>155</v>
      </c>
      <c r="M454" s="165" t="s">
        <v>422</v>
      </c>
      <c r="N454" s="23" t="s">
        <v>198</v>
      </c>
      <c r="O454" s="147" t="s">
        <v>890</v>
      </c>
      <c r="P454" s="162" t="s">
        <v>536</v>
      </c>
      <c r="Q454" s="158" t="s">
        <v>726</v>
      </c>
      <c r="R454" s="165" t="s">
        <v>216</v>
      </c>
      <c r="S454" s="165" t="str">
        <f>MID(PAA[[#This Row],[Meta Proyecto de Inversión]],1,4)</f>
        <v>8173</v>
      </c>
      <c r="T454" s="165" t="str">
        <f>MID(PAA[[#This Row],[Meta Proyecto de Inversión]],6,2)</f>
        <v>7-</v>
      </c>
      <c r="U454" s="166" t="str">
        <f>IFERROR(VLOOKUP(N454,TD!$B$50:$F$54,2,0)," ")</f>
        <v>O230117</v>
      </c>
      <c r="V454" s="166" t="str">
        <f>IFERROR(VLOOKUP(N454,TD!$B$50:$F$54,3,0)," ")</f>
        <v>4503</v>
      </c>
      <c r="W454" s="166">
        <f>IFERROR(VLOOKUP(N454,TD!$B$50:$F$54,4,0)," ")</f>
        <v>20240255</v>
      </c>
      <c r="X454" s="165">
        <v>14</v>
      </c>
      <c r="Y454" s="166" t="str">
        <f>IFERROR(VLOOKUP(X454,TD!$J$51:$K$64,2,0)," ")</f>
        <v xml:space="preserve">Infraestructura física misional construida mantenida y dotada </v>
      </c>
      <c r="Z454" s="167" t="str">
        <f>CONCATENATE(X454,"-",Y454)</f>
        <v xml:space="preserve">14-Infraestructura física misional construida mantenida y dotada </v>
      </c>
      <c r="AA454" s="165" t="s">
        <v>225</v>
      </c>
      <c r="AB454" s="166" t="str">
        <f>IFERROR(VLOOKUP(AA454,TD!$N$51:$O$66,2,0)," ")</f>
        <v>Estaciones de bomberos adecuadas</v>
      </c>
      <c r="AC454" s="167" t="str">
        <f>CONCATENATE(AA454,"_",AB454)</f>
        <v>014_Estaciones de bomberos adecuadas</v>
      </c>
      <c r="AD454" s="167" t="str">
        <f>CONCATENATE(Z454," ",AC454)</f>
        <v>14-Infraestructura física misional construida mantenida y dotada  014_Estaciones de bomberos adecuadas</v>
      </c>
      <c r="AE454" s="166" t="str">
        <f>CONCATENATE(U454,V454,W454,X454,AA454)</f>
        <v>O23011745032024025514014</v>
      </c>
      <c r="AF454" s="166" t="str">
        <f>IFERROR(VLOOKUP(AD454,TD!$J$66:$K$89,2,0)," ")</f>
        <v>PM/0131/0114/45030140255</v>
      </c>
      <c r="AG454" s="117" t="s">
        <v>94</v>
      </c>
      <c r="AH454" s="165" t="s">
        <v>193</v>
      </c>
      <c r="AI454" s="168" t="str">
        <f>CONCATENATE(PAA[[#This Row],[Id Interno]],"-",PAA[[#This Row],[tipo de Contrato (TH talento humano - B/S bienes y/o servicios)]],"-",S454,"-",T454,"-",PAA[[#This Row],[Objeto de la contratación]])</f>
        <v>20260393-BS-8173-7--Construcción de la estación de bomberos Caobos Salazar  B13 - de la UAE Cuerpo Oficial de Bomberos de Bogotá – SGC</v>
      </c>
    </row>
    <row r="455" spans="2:35" ht="56" x14ac:dyDescent="0.35">
      <c r="B455" s="23">
        <v>20260394</v>
      </c>
      <c r="C455" s="99" t="s">
        <v>636</v>
      </c>
      <c r="D455" s="23" t="s">
        <v>100</v>
      </c>
      <c r="E455" s="23" t="s">
        <v>402</v>
      </c>
      <c r="F455" s="162" t="s">
        <v>131</v>
      </c>
      <c r="G455" s="163" t="s">
        <v>373</v>
      </c>
      <c r="H455" s="164">
        <v>18</v>
      </c>
      <c r="I455" s="164">
        <v>0</v>
      </c>
      <c r="J455" s="125">
        <v>831592000</v>
      </c>
      <c r="K455" s="88" t="s">
        <v>397</v>
      </c>
      <c r="L455" s="162" t="s">
        <v>155</v>
      </c>
      <c r="M455" s="165" t="s">
        <v>422</v>
      </c>
      <c r="N455" s="23" t="s">
        <v>198</v>
      </c>
      <c r="O455" s="147" t="s">
        <v>890</v>
      </c>
      <c r="P455" s="162" t="s">
        <v>536</v>
      </c>
      <c r="Q455" s="158" t="s">
        <v>727</v>
      </c>
      <c r="R455" s="165" t="s">
        <v>216</v>
      </c>
      <c r="S455" s="165" t="str">
        <f>MID(PAA[[#This Row],[Meta Proyecto de Inversión]],1,4)</f>
        <v>8173</v>
      </c>
      <c r="T455" s="165" t="str">
        <f>MID(PAA[[#This Row],[Meta Proyecto de Inversión]],6,2)</f>
        <v>7-</v>
      </c>
      <c r="U455" s="166" t="str">
        <f>IFERROR(VLOOKUP(N455,TD!$B$50:$F$54,2,0)," ")</f>
        <v>O230117</v>
      </c>
      <c r="V455" s="166" t="str">
        <f>IFERROR(VLOOKUP(N455,TD!$B$50:$F$54,3,0)," ")</f>
        <v>4503</v>
      </c>
      <c r="W455" s="166">
        <f>IFERROR(VLOOKUP(N455,TD!$B$50:$F$54,4,0)," ")</f>
        <v>20240255</v>
      </c>
      <c r="X455" s="165">
        <v>14</v>
      </c>
      <c r="Y455" s="166" t="str">
        <f>IFERROR(VLOOKUP(X455,TD!$J$51:$K$64,2,0)," ")</f>
        <v xml:space="preserve">Infraestructura física misional construida mantenida y dotada </v>
      </c>
      <c r="Z455" s="167" t="str">
        <f>CONCATENATE(X455,"-",Y455)</f>
        <v xml:space="preserve">14-Infraestructura física misional construida mantenida y dotada </v>
      </c>
      <c r="AA455" s="165" t="s">
        <v>225</v>
      </c>
      <c r="AB455" s="166" t="str">
        <f>IFERROR(VLOOKUP(AA455,TD!$N$51:$O$66,2,0)," ")</f>
        <v>Estaciones de bomberos adecuadas</v>
      </c>
      <c r="AC455" s="167" t="str">
        <f>CONCATENATE(AA455,"_",AB455)</f>
        <v>014_Estaciones de bomberos adecuadas</v>
      </c>
      <c r="AD455" s="167" t="str">
        <f>CONCATENATE(Z455," ",AC455)</f>
        <v>14-Infraestructura física misional construida mantenida y dotada  014_Estaciones de bomberos adecuadas</v>
      </c>
      <c r="AE455" s="166" t="str">
        <f>CONCATENATE(U455,V455,W455,X455,AA455)</f>
        <v>O23011745032024025514014</v>
      </c>
      <c r="AF455" s="166" t="str">
        <f>IFERROR(VLOOKUP(AD455,TD!$J$66:$K$89,2,0)," ")</f>
        <v>PM/0131/0114/45030140255</v>
      </c>
      <c r="AG455" s="117" t="s">
        <v>94</v>
      </c>
      <c r="AH455" s="165" t="s">
        <v>193</v>
      </c>
      <c r="AI455" s="168" t="str">
        <f>CONCATENATE(PAA[[#This Row],[Id Interno]],"-",PAA[[#This Row],[tipo de Contrato (TH talento humano - B/S bienes y/o servicios)]],"-",S455,"-",T455,"-",PAA[[#This Row],[Objeto de la contratación]])</f>
        <v>20260394-BS-8173-7--Interventoría técnica, administrativa, financiera, contable, jurídica y ambiental para la elaboración de estudios y diseños técnicos para la construcción de la estación de bomberos Caobos Salazar  B13- de la UAE Cuerpo Oficial de Bomberos de Bogotá – SGC</v>
      </c>
    </row>
    <row r="456" spans="2:35" ht="56" x14ac:dyDescent="0.35">
      <c r="B456" s="23">
        <v>20260395</v>
      </c>
      <c r="C456" s="99" t="s">
        <v>637</v>
      </c>
      <c r="D456" s="23" t="s">
        <v>105</v>
      </c>
      <c r="E456" s="23" t="s">
        <v>363</v>
      </c>
      <c r="F456" s="162" t="s">
        <v>144</v>
      </c>
      <c r="G456" s="163" t="s">
        <v>373</v>
      </c>
      <c r="H456" s="164">
        <v>11</v>
      </c>
      <c r="I456" s="164">
        <v>0</v>
      </c>
      <c r="J456" s="125">
        <v>81102791</v>
      </c>
      <c r="K456" s="88" t="s">
        <v>398</v>
      </c>
      <c r="L456" s="162" t="s">
        <v>155</v>
      </c>
      <c r="M456" s="165" t="s">
        <v>422</v>
      </c>
      <c r="N456" s="23" t="s">
        <v>198</v>
      </c>
      <c r="O456" s="147" t="s">
        <v>890</v>
      </c>
      <c r="P456" s="162" t="s">
        <v>348</v>
      </c>
      <c r="Q456" s="158" t="s">
        <v>728</v>
      </c>
      <c r="R456" s="165" t="s">
        <v>216</v>
      </c>
      <c r="S456" s="165" t="str">
        <f>MID(PAA[[#This Row],[Meta Proyecto de Inversión]],1,4)</f>
        <v>8173</v>
      </c>
      <c r="T456" s="165" t="str">
        <f>MID(PAA[[#This Row],[Meta Proyecto de Inversión]],6,2)</f>
        <v>7-</v>
      </c>
      <c r="U456" s="166" t="str">
        <f>IFERROR(VLOOKUP(N456,TD!$B$50:$F$54,2,0)," ")</f>
        <v>O230117</v>
      </c>
      <c r="V456" s="166" t="str">
        <f>IFERROR(VLOOKUP(N456,TD!$B$50:$F$54,3,0)," ")</f>
        <v>4503</v>
      </c>
      <c r="W456" s="166">
        <f>IFERROR(VLOOKUP(N456,TD!$B$50:$F$54,4,0)," ")</f>
        <v>20240255</v>
      </c>
      <c r="X456" s="165">
        <v>14</v>
      </c>
      <c r="Y456" s="166" t="str">
        <f>IFERROR(VLOOKUP(X456,TD!$J$51:$K$64,2,0)," ")</f>
        <v xml:space="preserve">Infraestructura física misional construida mantenida y dotada </v>
      </c>
      <c r="Z456" s="167" t="str">
        <f>CONCATENATE(X456,"-",Y456)</f>
        <v xml:space="preserve">14-Infraestructura física misional construida mantenida y dotada </v>
      </c>
      <c r="AA456" s="165" t="s">
        <v>225</v>
      </c>
      <c r="AB456" s="166" t="str">
        <f>IFERROR(VLOOKUP(AA456,TD!$N$51:$O$66,2,0)," ")</f>
        <v>Estaciones de bomberos adecuadas</v>
      </c>
      <c r="AC456" s="167" t="str">
        <f>CONCATENATE(AA456,"_",AB456)</f>
        <v>014_Estaciones de bomberos adecuadas</v>
      </c>
      <c r="AD456" s="167" t="str">
        <f>CONCATENATE(Z456," ",AC456)</f>
        <v>14-Infraestructura física misional construida mantenida y dotada  014_Estaciones de bomberos adecuadas</v>
      </c>
      <c r="AE456" s="166" t="str">
        <f>CONCATENATE(U456,V456,W456,X456,AA456)</f>
        <v>O23011745032024025514014</v>
      </c>
      <c r="AF456" s="166" t="str">
        <f>IFERROR(VLOOKUP(AD456,TD!$J$66:$K$89,2,0)," ")</f>
        <v>PM/0131/0114/45030140255</v>
      </c>
      <c r="AG456" s="117" t="s">
        <v>385</v>
      </c>
      <c r="AH456" s="165" t="s">
        <v>193</v>
      </c>
      <c r="AI456" s="168" t="str">
        <f>CONCATENATE(PAA[[#This Row],[Id Interno]],"-",PAA[[#This Row],[tipo de Contrato (TH talento humano - B/S bienes y/o servicios)]],"-",S456,"-",T456,"-",PAA[[#This Row],[Objeto de la contratación]])</f>
        <v>20260395-TH-8173-7--Prestación de servicios profesionales para apoyar a la supervisión con las actividades técnicas del Área de Infraestructura de la Subdirección de Gestión Corporativa-SGC</v>
      </c>
    </row>
    <row r="457" spans="2:35" ht="56" x14ac:dyDescent="0.35">
      <c r="B457" s="23">
        <v>20260396</v>
      </c>
      <c r="C457" s="99" t="s">
        <v>638</v>
      </c>
      <c r="D457" s="23" t="s">
        <v>105</v>
      </c>
      <c r="E457" s="23" t="s">
        <v>363</v>
      </c>
      <c r="F457" s="162" t="s">
        <v>144</v>
      </c>
      <c r="G457" s="163" t="s">
        <v>373</v>
      </c>
      <c r="H457" s="164">
        <v>11</v>
      </c>
      <c r="I457" s="164">
        <v>0</v>
      </c>
      <c r="J457" s="125">
        <v>99000000</v>
      </c>
      <c r="K457" s="88" t="s">
        <v>398</v>
      </c>
      <c r="L457" s="162" t="s">
        <v>155</v>
      </c>
      <c r="M457" s="165" t="s">
        <v>422</v>
      </c>
      <c r="N457" s="23" t="s">
        <v>198</v>
      </c>
      <c r="O457" s="147" t="s">
        <v>890</v>
      </c>
      <c r="P457" s="162" t="s">
        <v>348</v>
      </c>
      <c r="Q457" s="158" t="s">
        <v>728</v>
      </c>
      <c r="R457" s="165" t="s">
        <v>216</v>
      </c>
      <c r="S457" s="165" t="str">
        <f>MID(PAA[[#This Row],[Meta Proyecto de Inversión]],1,4)</f>
        <v>8173</v>
      </c>
      <c r="T457" s="165" t="str">
        <f>MID(PAA[[#This Row],[Meta Proyecto de Inversión]],6,2)</f>
        <v>7-</v>
      </c>
      <c r="U457" s="166" t="str">
        <f>IFERROR(VLOOKUP(N457,TD!$B$50:$F$54,2,0)," ")</f>
        <v>O230117</v>
      </c>
      <c r="V457" s="166" t="str">
        <f>IFERROR(VLOOKUP(N457,TD!$B$50:$F$54,3,0)," ")</f>
        <v>4503</v>
      </c>
      <c r="W457" s="166">
        <f>IFERROR(VLOOKUP(N457,TD!$B$50:$F$54,4,0)," ")</f>
        <v>20240255</v>
      </c>
      <c r="X457" s="165">
        <v>14</v>
      </c>
      <c r="Y457" s="166" t="str">
        <f>IFERROR(VLOOKUP(X457,TD!$J$51:$K$64,2,0)," ")</f>
        <v xml:space="preserve">Infraestructura física misional construida mantenida y dotada </v>
      </c>
      <c r="Z457" s="167" t="str">
        <f>CONCATENATE(X457,"-",Y457)</f>
        <v xml:space="preserve">14-Infraestructura física misional construida mantenida y dotada </v>
      </c>
      <c r="AA457" s="165" t="s">
        <v>225</v>
      </c>
      <c r="AB457" s="166" t="str">
        <f>IFERROR(VLOOKUP(AA457,TD!$N$51:$O$66,2,0)," ")</f>
        <v>Estaciones de bomberos adecuadas</v>
      </c>
      <c r="AC457" s="167" t="str">
        <f>CONCATENATE(AA457,"_",AB457)</f>
        <v>014_Estaciones de bomberos adecuadas</v>
      </c>
      <c r="AD457" s="167" t="str">
        <f>CONCATENATE(Z457," ",AC457)</f>
        <v>14-Infraestructura física misional construida mantenida y dotada  014_Estaciones de bomberos adecuadas</v>
      </c>
      <c r="AE457" s="166" t="str">
        <f>CONCATENATE(U457,V457,W457,X457,AA457)</f>
        <v>O23011745032024025514014</v>
      </c>
      <c r="AF457" s="166" t="str">
        <f>IFERROR(VLOOKUP(AD457,TD!$J$66:$K$89,2,0)," ")</f>
        <v>PM/0131/0114/45030140255</v>
      </c>
      <c r="AG457" s="117" t="s">
        <v>385</v>
      </c>
      <c r="AH457" s="165" t="s">
        <v>193</v>
      </c>
      <c r="AI457" s="168" t="str">
        <f>CONCATENATE(PAA[[#This Row],[Id Interno]],"-",PAA[[#This Row],[tipo de Contrato (TH talento humano - B/S bienes y/o servicios)]],"-",S457,"-",T457,"-",PAA[[#This Row],[Objeto de la contratación]])</f>
        <v>20260396-TH-8173-7--Prestación de servicios profesionales para apoyar las actividades de estructuración de procesos contractuales del Área de Infraestructura de la Subdirección de Gestión Corporativa-SGC</v>
      </c>
    </row>
    <row r="458" spans="2:35" ht="56" x14ac:dyDescent="0.35">
      <c r="B458" s="23">
        <v>20260397</v>
      </c>
      <c r="C458" s="99" t="s">
        <v>639</v>
      </c>
      <c r="D458" s="23" t="s">
        <v>105</v>
      </c>
      <c r="E458" s="23" t="s">
        <v>363</v>
      </c>
      <c r="F458" s="162" t="s">
        <v>144</v>
      </c>
      <c r="G458" s="163" t="s">
        <v>373</v>
      </c>
      <c r="H458" s="164">
        <v>11</v>
      </c>
      <c r="I458" s="164">
        <v>0</v>
      </c>
      <c r="J458" s="125">
        <v>56300000</v>
      </c>
      <c r="K458" s="88" t="s">
        <v>398</v>
      </c>
      <c r="L458" s="162" t="s">
        <v>155</v>
      </c>
      <c r="M458" s="165" t="s">
        <v>422</v>
      </c>
      <c r="N458" s="23" t="s">
        <v>197</v>
      </c>
      <c r="O458" s="147" t="s">
        <v>889</v>
      </c>
      <c r="P458" s="162" t="s">
        <v>348</v>
      </c>
      <c r="Q458" s="158" t="s">
        <v>728</v>
      </c>
      <c r="R458" s="165" t="s">
        <v>207</v>
      </c>
      <c r="S458" s="165" t="str">
        <f>MID(PAA[[#This Row],[Meta Proyecto de Inversión]],1,4)</f>
        <v>8126</v>
      </c>
      <c r="T458" s="165" t="str">
        <f>MID(PAA[[#This Row],[Meta Proyecto de Inversión]],6,2)</f>
        <v>8-</v>
      </c>
      <c r="U458" s="166" t="str">
        <f>IFERROR(VLOOKUP(N458,TD!$B$50:$F$54,2,0)," ")</f>
        <v>O230117</v>
      </c>
      <c r="V458" s="166" t="str">
        <f>IFERROR(VLOOKUP(N458,TD!$B$50:$F$54,3,0)," ")</f>
        <v>4599</v>
      </c>
      <c r="W458" s="166">
        <f>IFERROR(VLOOKUP(N458,TD!$B$50:$F$54,4,0)," ")</f>
        <v>20240207</v>
      </c>
      <c r="X458" s="165" t="s">
        <v>174</v>
      </c>
      <c r="Y458" s="166" t="str">
        <f>IFERROR(VLOOKUP(X458,TD!$J$51:$K$64,2,0)," ")</f>
        <v>Infraestructura física, mantenimiento y dotación (Sedes construidas, mantenidas reforzadas)</v>
      </c>
      <c r="Z458" s="167" t="str">
        <f>CONCATENATE(X458,"-",Y458)</f>
        <v>08-Infraestructura física, mantenimiento y dotación (Sedes construidas, mantenidas reforzadas)</v>
      </c>
      <c r="AA458" s="165" t="s">
        <v>227</v>
      </c>
      <c r="AB458" s="166" t="str">
        <f>IFERROR(VLOOKUP(AA458,TD!$N$51:$O$66,2,0)," ")</f>
        <v>Sedes mantenidas</v>
      </c>
      <c r="AC458" s="167" t="str">
        <f>CONCATENATE(AA458,"_",AB458)</f>
        <v>016_Sedes mantenidas</v>
      </c>
      <c r="AD458" s="167" t="str">
        <f>CONCATENATE(Z458," ",AC458)</f>
        <v>08-Infraestructura física, mantenimiento y dotación (Sedes construidas, mantenidas reforzadas) 016_Sedes mantenidas</v>
      </c>
      <c r="AE458" s="166" t="str">
        <f>CONCATENATE(U458,V458,W458,X458,AA458)</f>
        <v>O23011745992024020708016</v>
      </c>
      <c r="AF458" s="166" t="str">
        <f>IFERROR(VLOOKUP(AD458,TD!$J$66:$K$89,2,0)," ")</f>
        <v>PM/0131/0108/45990160207</v>
      </c>
      <c r="AG458" s="117" t="s">
        <v>385</v>
      </c>
      <c r="AH458" s="165" t="s">
        <v>193</v>
      </c>
      <c r="AI458" s="168" t="str">
        <f>CONCATENATE(PAA[[#This Row],[Id Interno]],"-",PAA[[#This Row],[tipo de Contrato (TH talento humano - B/S bienes y/o servicios)]],"-",S458,"-",T458,"-",PAA[[#This Row],[Objeto de la contratación]])</f>
        <v>20260397-TH-8126-8--Prestar los servicios profesionales en las actividades asociadas del área de infraestructura que contribuyan para la implementación de procesos y procedimientos para la adecuada prestación del servicio-SGC.</v>
      </c>
    </row>
    <row r="459" spans="2:35" ht="56" x14ac:dyDescent="0.35">
      <c r="B459" s="23">
        <v>20260398</v>
      </c>
      <c r="C459" s="99" t="s">
        <v>640</v>
      </c>
      <c r="D459" s="23" t="s">
        <v>105</v>
      </c>
      <c r="E459" s="23" t="s">
        <v>363</v>
      </c>
      <c r="F459" s="162" t="s">
        <v>144</v>
      </c>
      <c r="G459" s="163" t="s">
        <v>373</v>
      </c>
      <c r="H459" s="164">
        <v>10</v>
      </c>
      <c r="I459" s="164">
        <v>0</v>
      </c>
      <c r="J459" s="125">
        <v>70000000</v>
      </c>
      <c r="K459" s="88" t="s">
        <v>398</v>
      </c>
      <c r="L459" s="162" t="s">
        <v>155</v>
      </c>
      <c r="M459" s="165" t="s">
        <v>422</v>
      </c>
      <c r="N459" s="23" t="s">
        <v>197</v>
      </c>
      <c r="O459" s="147" t="s">
        <v>889</v>
      </c>
      <c r="P459" s="162" t="s">
        <v>348</v>
      </c>
      <c r="Q459" s="158" t="s">
        <v>728</v>
      </c>
      <c r="R459" s="165" t="s">
        <v>208</v>
      </c>
      <c r="S459" s="165" t="str">
        <f>MID(PAA[[#This Row],[Meta Proyecto de Inversión]],1,4)</f>
        <v>8126</v>
      </c>
      <c r="T459" s="165" t="str">
        <f>MID(PAA[[#This Row],[Meta Proyecto de Inversión]],6,2)</f>
        <v>9-</v>
      </c>
      <c r="U459" s="166" t="str">
        <f>IFERROR(VLOOKUP(N459,TD!$B$50:$F$54,2,0)," ")</f>
        <v>O230117</v>
      </c>
      <c r="V459" s="166" t="str">
        <f>IFERROR(VLOOKUP(N459,TD!$B$50:$F$54,3,0)," ")</f>
        <v>4599</v>
      </c>
      <c r="W459" s="166">
        <f>IFERROR(VLOOKUP(N459,TD!$B$50:$F$54,4,0)," ")</f>
        <v>20240207</v>
      </c>
      <c r="X459" s="165" t="s">
        <v>174</v>
      </c>
      <c r="Y459" s="166" t="str">
        <f>IFERROR(VLOOKUP(X459,TD!$J$51:$K$64,2,0)," ")</f>
        <v>Infraestructura física, mantenimiento y dotación (Sedes construidas, mantenidas reforzadas)</v>
      </c>
      <c r="Z459" s="167" t="str">
        <f>CONCATENATE(X459,"-",Y459)</f>
        <v>08-Infraestructura física, mantenimiento y dotación (Sedes construidas, mantenidas reforzadas)</v>
      </c>
      <c r="AA459" s="165" t="s">
        <v>227</v>
      </c>
      <c r="AB459" s="166" t="str">
        <f>IFERROR(VLOOKUP(AA459,TD!$N$51:$O$66,2,0)," ")</f>
        <v>Sedes mantenidas</v>
      </c>
      <c r="AC459" s="167" t="str">
        <f>CONCATENATE(AA459,"_",AB459)</f>
        <v>016_Sedes mantenidas</v>
      </c>
      <c r="AD459" s="167" t="str">
        <f>CONCATENATE(Z459," ",AC459)</f>
        <v>08-Infraestructura física, mantenimiento y dotación (Sedes construidas, mantenidas reforzadas) 016_Sedes mantenidas</v>
      </c>
      <c r="AE459" s="166" t="str">
        <f>CONCATENATE(U459,V459,W459,X459,AA459)</f>
        <v>O23011745992024020708016</v>
      </c>
      <c r="AF459" s="166" t="str">
        <f>IFERROR(VLOOKUP(AD459,TD!$J$66:$K$89,2,0)," ")</f>
        <v>PM/0131/0108/45990160207</v>
      </c>
      <c r="AG459" s="117" t="s">
        <v>385</v>
      </c>
      <c r="AH459" s="165" t="s">
        <v>193</v>
      </c>
      <c r="AI459" s="168" t="str">
        <f>CONCATENATE(PAA[[#This Row],[Id Interno]],"-",PAA[[#This Row],[tipo de Contrato (TH talento humano - B/S bienes y/o servicios)]],"-",S459,"-",T459,"-",PAA[[#This Row],[Objeto de la contratación]])</f>
        <v>20260398-TH-8126-9--Prestar los servicios profesionales para el acompañamiento y el seguimiento de los comodatos y demás actividades relacionadas con los procesos y procedimientos de inventarios de la Subdireccion de Gestión Corporativa-SGC</v>
      </c>
    </row>
    <row r="460" spans="2:35" ht="56" x14ac:dyDescent="0.35">
      <c r="B460" s="23">
        <v>20260399</v>
      </c>
      <c r="C460" s="99" t="s">
        <v>641</v>
      </c>
      <c r="D460" s="23" t="s">
        <v>105</v>
      </c>
      <c r="E460" s="23" t="s">
        <v>363</v>
      </c>
      <c r="F460" s="162" t="s">
        <v>145</v>
      </c>
      <c r="G460" s="163" t="s">
        <v>373</v>
      </c>
      <c r="H460" s="164">
        <v>11</v>
      </c>
      <c r="I460" s="164">
        <v>0</v>
      </c>
      <c r="J460" s="125">
        <v>36127608</v>
      </c>
      <c r="K460" s="88" t="s">
        <v>398</v>
      </c>
      <c r="L460" s="162" t="s">
        <v>155</v>
      </c>
      <c r="M460" s="165" t="s">
        <v>422</v>
      </c>
      <c r="N460" s="23" t="s">
        <v>197</v>
      </c>
      <c r="O460" s="147" t="s">
        <v>889</v>
      </c>
      <c r="P460" s="162" t="s">
        <v>348</v>
      </c>
      <c r="Q460" s="158" t="s">
        <v>728</v>
      </c>
      <c r="R460" s="165" t="s">
        <v>208</v>
      </c>
      <c r="S460" s="165" t="str">
        <f>MID(PAA[[#This Row],[Meta Proyecto de Inversión]],1,4)</f>
        <v>8126</v>
      </c>
      <c r="T460" s="165" t="str">
        <f>MID(PAA[[#This Row],[Meta Proyecto de Inversión]],6,2)</f>
        <v>9-</v>
      </c>
      <c r="U460" s="166" t="str">
        <f>IFERROR(VLOOKUP(N460,TD!$B$50:$F$54,2,0)," ")</f>
        <v>O230117</v>
      </c>
      <c r="V460" s="166" t="str">
        <f>IFERROR(VLOOKUP(N460,TD!$B$50:$F$54,3,0)," ")</f>
        <v>4599</v>
      </c>
      <c r="W460" s="166">
        <f>IFERROR(VLOOKUP(N460,TD!$B$50:$F$54,4,0)," ")</f>
        <v>20240207</v>
      </c>
      <c r="X460" s="165" t="s">
        <v>174</v>
      </c>
      <c r="Y460" s="166" t="str">
        <f>IFERROR(VLOOKUP(X460,TD!$J$51:$K$64,2,0)," ")</f>
        <v>Infraestructura física, mantenimiento y dotación (Sedes construidas, mantenidas reforzadas)</v>
      </c>
      <c r="Z460" s="167" t="str">
        <f>CONCATENATE(X460,"-",Y460)</f>
        <v>08-Infraestructura física, mantenimiento y dotación (Sedes construidas, mantenidas reforzadas)</v>
      </c>
      <c r="AA460" s="165" t="s">
        <v>227</v>
      </c>
      <c r="AB460" s="166" t="str">
        <f>IFERROR(VLOOKUP(AA460,TD!$N$51:$O$66,2,0)," ")</f>
        <v>Sedes mantenidas</v>
      </c>
      <c r="AC460" s="167" t="str">
        <f>CONCATENATE(AA460,"_",AB460)</f>
        <v>016_Sedes mantenidas</v>
      </c>
      <c r="AD460" s="167" t="str">
        <f>CONCATENATE(Z460," ",AC460)</f>
        <v>08-Infraestructura física, mantenimiento y dotación (Sedes construidas, mantenidas reforzadas) 016_Sedes mantenidas</v>
      </c>
      <c r="AE460" s="166" t="str">
        <f>CONCATENATE(U460,V460,W460,X460,AA460)</f>
        <v>O23011745992024020708016</v>
      </c>
      <c r="AF460" s="166" t="str">
        <f>IFERROR(VLOOKUP(AD460,TD!$J$66:$K$89,2,0)," ")</f>
        <v>PM/0131/0108/45990160207</v>
      </c>
      <c r="AG460" s="117" t="s">
        <v>385</v>
      </c>
      <c r="AH460" s="165" t="s">
        <v>193</v>
      </c>
      <c r="AI460" s="168" t="str">
        <f>CONCATENATE(PAA[[#This Row],[Id Interno]],"-",PAA[[#This Row],[tipo de Contrato (TH talento humano - B/S bienes y/o servicios)]],"-",S460,"-",T460,"-",PAA[[#This Row],[Objeto de la contratación]])</f>
        <v>20260399-TH-8126-9--Prestación de servicios de apoyo a la gestión en la ejecución de los planes y programas de servicio al ciudadano a cargo de la Subdirección de Gestión Corporativa.-SGC</v>
      </c>
    </row>
    <row r="461" spans="2:35" ht="56" x14ac:dyDescent="0.35">
      <c r="B461" s="23">
        <v>20260400</v>
      </c>
      <c r="C461" s="99" t="s">
        <v>642</v>
      </c>
      <c r="D461" s="23" t="s">
        <v>105</v>
      </c>
      <c r="E461" s="23" t="s">
        <v>363</v>
      </c>
      <c r="F461" s="162" t="s">
        <v>144</v>
      </c>
      <c r="G461" s="163" t="s">
        <v>373</v>
      </c>
      <c r="H461" s="164">
        <v>11</v>
      </c>
      <c r="I461" s="164">
        <v>0</v>
      </c>
      <c r="J461" s="125">
        <v>99968690</v>
      </c>
      <c r="K461" s="88" t="s">
        <v>398</v>
      </c>
      <c r="L461" s="162" t="s">
        <v>155</v>
      </c>
      <c r="M461" s="165" t="s">
        <v>422</v>
      </c>
      <c r="N461" s="23" t="s">
        <v>197</v>
      </c>
      <c r="O461" s="147" t="s">
        <v>889</v>
      </c>
      <c r="P461" s="162" t="s">
        <v>348</v>
      </c>
      <c r="Q461" s="158" t="s">
        <v>728</v>
      </c>
      <c r="R461" s="165" t="s">
        <v>208</v>
      </c>
      <c r="S461" s="165" t="str">
        <f>MID(PAA[[#This Row],[Meta Proyecto de Inversión]],1,4)</f>
        <v>8126</v>
      </c>
      <c r="T461" s="165" t="str">
        <f>MID(PAA[[#This Row],[Meta Proyecto de Inversión]],6,2)</f>
        <v>9-</v>
      </c>
      <c r="U461" s="166" t="str">
        <f>IFERROR(VLOOKUP(N461,TD!$B$50:$F$54,2,0)," ")</f>
        <v>O230117</v>
      </c>
      <c r="V461" s="166" t="str">
        <f>IFERROR(VLOOKUP(N461,TD!$B$50:$F$54,3,0)," ")</f>
        <v>4599</v>
      </c>
      <c r="W461" s="166">
        <f>IFERROR(VLOOKUP(N461,TD!$B$50:$F$54,4,0)," ")</f>
        <v>20240207</v>
      </c>
      <c r="X461" s="165" t="s">
        <v>174</v>
      </c>
      <c r="Y461" s="166" t="str">
        <f>IFERROR(VLOOKUP(X461,TD!$J$51:$K$64,2,0)," ")</f>
        <v>Infraestructura física, mantenimiento y dotación (Sedes construidas, mantenidas reforzadas)</v>
      </c>
      <c r="Z461" s="167" t="str">
        <f>CONCATENATE(X461,"-",Y461)</f>
        <v>08-Infraestructura física, mantenimiento y dotación (Sedes construidas, mantenidas reforzadas)</v>
      </c>
      <c r="AA461" s="165" t="s">
        <v>227</v>
      </c>
      <c r="AB461" s="166" t="str">
        <f>IFERROR(VLOOKUP(AA461,TD!$N$51:$O$66,2,0)," ")</f>
        <v>Sedes mantenidas</v>
      </c>
      <c r="AC461" s="167" t="str">
        <f>CONCATENATE(AA461,"_",AB461)</f>
        <v>016_Sedes mantenidas</v>
      </c>
      <c r="AD461" s="167" t="str">
        <f>CONCATENATE(Z461," ",AC461)</f>
        <v>08-Infraestructura física, mantenimiento y dotación (Sedes construidas, mantenidas reforzadas) 016_Sedes mantenidas</v>
      </c>
      <c r="AE461" s="166" t="str">
        <f>CONCATENATE(U461,V461,W461,X461,AA461)</f>
        <v>O23011745992024020708016</v>
      </c>
      <c r="AF461" s="166" t="str">
        <f>IFERROR(VLOOKUP(AD461,TD!$J$66:$K$89,2,0)," ")</f>
        <v>PM/0131/0108/45990160207</v>
      </c>
      <c r="AG461" s="117" t="s">
        <v>385</v>
      </c>
      <c r="AH461" s="165" t="s">
        <v>193</v>
      </c>
      <c r="AI461" s="168" t="str">
        <f>CONCATENATE(PAA[[#This Row],[Id Interno]],"-",PAA[[#This Row],[tipo de Contrato (TH talento humano - B/S bienes y/o servicios)]],"-",S461,"-",T461,"-",PAA[[#This Row],[Objeto de la contratación]])</f>
        <v>20260400-TH-8126-9--Prestación de servicios profesionales para articular la gestión en la ejecución de los planes y programas de servicio al ciudadano a cargo de la Subdirección de Gestión Corporativa.-SGC</v>
      </c>
    </row>
    <row r="462" spans="2:35" ht="56" x14ac:dyDescent="0.35">
      <c r="B462" s="23">
        <v>20260401</v>
      </c>
      <c r="C462" s="99" t="s">
        <v>641</v>
      </c>
      <c r="D462" s="23" t="s">
        <v>105</v>
      </c>
      <c r="E462" s="23" t="s">
        <v>363</v>
      </c>
      <c r="F462" s="162" t="s">
        <v>145</v>
      </c>
      <c r="G462" s="163" t="s">
        <v>373</v>
      </c>
      <c r="H462" s="164">
        <v>11</v>
      </c>
      <c r="I462" s="164">
        <v>0</v>
      </c>
      <c r="J462" s="125">
        <v>36127608</v>
      </c>
      <c r="K462" s="88" t="s">
        <v>398</v>
      </c>
      <c r="L462" s="162" t="s">
        <v>155</v>
      </c>
      <c r="M462" s="165" t="s">
        <v>422</v>
      </c>
      <c r="N462" s="23" t="s">
        <v>197</v>
      </c>
      <c r="O462" s="147" t="s">
        <v>889</v>
      </c>
      <c r="P462" s="162" t="s">
        <v>348</v>
      </c>
      <c r="Q462" s="158" t="s">
        <v>728</v>
      </c>
      <c r="R462" s="165" t="s">
        <v>208</v>
      </c>
      <c r="S462" s="165" t="str">
        <f>MID(PAA[[#This Row],[Meta Proyecto de Inversión]],1,4)</f>
        <v>8126</v>
      </c>
      <c r="T462" s="165" t="str">
        <f>MID(PAA[[#This Row],[Meta Proyecto de Inversión]],6,2)</f>
        <v>9-</v>
      </c>
      <c r="U462" s="166" t="str">
        <f>IFERROR(VLOOKUP(N462,TD!$B$50:$F$54,2,0)," ")</f>
        <v>O230117</v>
      </c>
      <c r="V462" s="166" t="str">
        <f>IFERROR(VLOOKUP(N462,TD!$B$50:$F$54,3,0)," ")</f>
        <v>4599</v>
      </c>
      <c r="W462" s="166">
        <f>IFERROR(VLOOKUP(N462,TD!$B$50:$F$54,4,0)," ")</f>
        <v>20240207</v>
      </c>
      <c r="X462" s="165" t="s">
        <v>174</v>
      </c>
      <c r="Y462" s="166" t="str">
        <f>IFERROR(VLOOKUP(X462,TD!$J$51:$K$64,2,0)," ")</f>
        <v>Infraestructura física, mantenimiento y dotación (Sedes construidas, mantenidas reforzadas)</v>
      </c>
      <c r="Z462" s="167" t="str">
        <f>CONCATENATE(X462,"-",Y462)</f>
        <v>08-Infraestructura física, mantenimiento y dotación (Sedes construidas, mantenidas reforzadas)</v>
      </c>
      <c r="AA462" s="165" t="s">
        <v>227</v>
      </c>
      <c r="AB462" s="166" t="str">
        <f>IFERROR(VLOOKUP(AA462,TD!$N$51:$O$66,2,0)," ")</f>
        <v>Sedes mantenidas</v>
      </c>
      <c r="AC462" s="167" t="str">
        <f>CONCATENATE(AA462,"_",AB462)</f>
        <v>016_Sedes mantenidas</v>
      </c>
      <c r="AD462" s="167" t="str">
        <f>CONCATENATE(Z462," ",AC462)</f>
        <v>08-Infraestructura física, mantenimiento y dotación (Sedes construidas, mantenidas reforzadas) 016_Sedes mantenidas</v>
      </c>
      <c r="AE462" s="166" t="str">
        <f>CONCATENATE(U462,V462,W462,X462,AA462)</f>
        <v>O23011745992024020708016</v>
      </c>
      <c r="AF462" s="166" t="str">
        <f>IFERROR(VLOOKUP(AD462,TD!$J$66:$K$89,2,0)," ")</f>
        <v>PM/0131/0108/45990160207</v>
      </c>
      <c r="AG462" s="117" t="s">
        <v>385</v>
      </c>
      <c r="AH462" s="165" t="s">
        <v>193</v>
      </c>
      <c r="AI462" s="168" t="str">
        <f>CONCATENATE(PAA[[#This Row],[Id Interno]],"-",PAA[[#This Row],[tipo de Contrato (TH talento humano - B/S bienes y/o servicios)]],"-",S462,"-",T462,"-",PAA[[#This Row],[Objeto de la contratación]])</f>
        <v>20260401-TH-8126-9--Prestación de servicios de apoyo a la gestión en la ejecución de los planes y programas de servicio al ciudadano a cargo de la Subdirección de Gestión Corporativa.-SGC</v>
      </c>
    </row>
    <row r="463" spans="2:35" ht="56" x14ac:dyDescent="0.35">
      <c r="B463" s="23">
        <v>20260402</v>
      </c>
      <c r="C463" s="99" t="s">
        <v>641</v>
      </c>
      <c r="D463" s="23" t="s">
        <v>105</v>
      </c>
      <c r="E463" s="23" t="s">
        <v>363</v>
      </c>
      <c r="F463" s="162" t="s">
        <v>145</v>
      </c>
      <c r="G463" s="163" t="s">
        <v>373</v>
      </c>
      <c r="H463" s="164">
        <v>11</v>
      </c>
      <c r="I463" s="164">
        <v>0</v>
      </c>
      <c r="J463" s="125">
        <v>36127608</v>
      </c>
      <c r="K463" s="88" t="s">
        <v>398</v>
      </c>
      <c r="L463" s="162" t="s">
        <v>155</v>
      </c>
      <c r="M463" s="165" t="s">
        <v>422</v>
      </c>
      <c r="N463" s="23" t="s">
        <v>197</v>
      </c>
      <c r="O463" s="147" t="s">
        <v>889</v>
      </c>
      <c r="P463" s="162" t="s">
        <v>348</v>
      </c>
      <c r="Q463" s="158" t="s">
        <v>728</v>
      </c>
      <c r="R463" s="165" t="s">
        <v>208</v>
      </c>
      <c r="S463" s="165" t="str">
        <f>MID(PAA[[#This Row],[Meta Proyecto de Inversión]],1,4)</f>
        <v>8126</v>
      </c>
      <c r="T463" s="165" t="str">
        <f>MID(PAA[[#This Row],[Meta Proyecto de Inversión]],6,2)</f>
        <v>9-</v>
      </c>
      <c r="U463" s="166" t="str">
        <f>IFERROR(VLOOKUP(N463,TD!$B$50:$F$54,2,0)," ")</f>
        <v>O230117</v>
      </c>
      <c r="V463" s="166" t="str">
        <f>IFERROR(VLOOKUP(N463,TD!$B$50:$F$54,3,0)," ")</f>
        <v>4599</v>
      </c>
      <c r="W463" s="166">
        <f>IFERROR(VLOOKUP(N463,TD!$B$50:$F$54,4,0)," ")</f>
        <v>20240207</v>
      </c>
      <c r="X463" s="165" t="s">
        <v>174</v>
      </c>
      <c r="Y463" s="166" t="str">
        <f>IFERROR(VLOOKUP(X463,TD!$J$51:$K$64,2,0)," ")</f>
        <v>Infraestructura física, mantenimiento y dotación (Sedes construidas, mantenidas reforzadas)</v>
      </c>
      <c r="Z463" s="167" t="str">
        <f>CONCATENATE(X463,"-",Y463)</f>
        <v>08-Infraestructura física, mantenimiento y dotación (Sedes construidas, mantenidas reforzadas)</v>
      </c>
      <c r="AA463" s="165" t="s">
        <v>227</v>
      </c>
      <c r="AB463" s="166" t="str">
        <f>IFERROR(VLOOKUP(AA463,TD!$N$51:$O$66,2,0)," ")</f>
        <v>Sedes mantenidas</v>
      </c>
      <c r="AC463" s="167" t="str">
        <f>CONCATENATE(AA463,"_",AB463)</f>
        <v>016_Sedes mantenidas</v>
      </c>
      <c r="AD463" s="167" t="str">
        <f>CONCATENATE(Z463," ",AC463)</f>
        <v>08-Infraestructura física, mantenimiento y dotación (Sedes construidas, mantenidas reforzadas) 016_Sedes mantenidas</v>
      </c>
      <c r="AE463" s="166" t="str">
        <f>CONCATENATE(U463,V463,W463,X463,AA463)</f>
        <v>O23011745992024020708016</v>
      </c>
      <c r="AF463" s="166" t="str">
        <f>IFERROR(VLOOKUP(AD463,TD!$J$66:$K$89,2,0)," ")</f>
        <v>PM/0131/0108/45990160207</v>
      </c>
      <c r="AG463" s="117" t="s">
        <v>385</v>
      </c>
      <c r="AH463" s="165" t="s">
        <v>193</v>
      </c>
      <c r="AI463" s="168" t="str">
        <f>CONCATENATE(PAA[[#This Row],[Id Interno]],"-",PAA[[#This Row],[tipo de Contrato (TH talento humano - B/S bienes y/o servicios)]],"-",S463,"-",T463,"-",PAA[[#This Row],[Objeto de la contratación]])</f>
        <v>20260402-TH-8126-9--Prestación de servicios de apoyo a la gestión en la ejecución de los planes y programas de servicio al ciudadano a cargo de la Subdirección de Gestión Corporativa.-SGC</v>
      </c>
    </row>
    <row r="464" spans="2:35" ht="56" x14ac:dyDescent="0.35">
      <c r="B464" s="23">
        <v>20260403</v>
      </c>
      <c r="C464" s="99" t="s">
        <v>641</v>
      </c>
      <c r="D464" s="23" t="s">
        <v>105</v>
      </c>
      <c r="E464" s="23" t="s">
        <v>363</v>
      </c>
      <c r="F464" s="162" t="s">
        <v>145</v>
      </c>
      <c r="G464" s="163" t="s">
        <v>373</v>
      </c>
      <c r="H464" s="164">
        <v>11</v>
      </c>
      <c r="I464" s="164">
        <v>0</v>
      </c>
      <c r="J464" s="125">
        <v>36127608</v>
      </c>
      <c r="K464" s="88" t="s">
        <v>398</v>
      </c>
      <c r="L464" s="162" t="s">
        <v>155</v>
      </c>
      <c r="M464" s="165" t="s">
        <v>422</v>
      </c>
      <c r="N464" s="23" t="s">
        <v>197</v>
      </c>
      <c r="O464" s="147" t="s">
        <v>889</v>
      </c>
      <c r="P464" s="162" t="s">
        <v>348</v>
      </c>
      <c r="Q464" s="158" t="s">
        <v>728</v>
      </c>
      <c r="R464" s="165" t="s">
        <v>208</v>
      </c>
      <c r="S464" s="165" t="str">
        <f>MID(PAA[[#This Row],[Meta Proyecto de Inversión]],1,4)</f>
        <v>8126</v>
      </c>
      <c r="T464" s="165" t="str">
        <f>MID(PAA[[#This Row],[Meta Proyecto de Inversión]],6,2)</f>
        <v>9-</v>
      </c>
      <c r="U464" s="166" t="str">
        <f>IFERROR(VLOOKUP(N464,TD!$B$50:$F$54,2,0)," ")</f>
        <v>O230117</v>
      </c>
      <c r="V464" s="166" t="str">
        <f>IFERROR(VLOOKUP(N464,TD!$B$50:$F$54,3,0)," ")</f>
        <v>4599</v>
      </c>
      <c r="W464" s="166">
        <f>IFERROR(VLOOKUP(N464,TD!$B$50:$F$54,4,0)," ")</f>
        <v>20240207</v>
      </c>
      <c r="X464" s="165" t="s">
        <v>174</v>
      </c>
      <c r="Y464" s="166" t="str">
        <f>IFERROR(VLOOKUP(X464,TD!$J$51:$K$64,2,0)," ")</f>
        <v>Infraestructura física, mantenimiento y dotación (Sedes construidas, mantenidas reforzadas)</v>
      </c>
      <c r="Z464" s="167" t="str">
        <f>CONCATENATE(X464,"-",Y464)</f>
        <v>08-Infraestructura física, mantenimiento y dotación (Sedes construidas, mantenidas reforzadas)</v>
      </c>
      <c r="AA464" s="165" t="s">
        <v>227</v>
      </c>
      <c r="AB464" s="166" t="str">
        <f>IFERROR(VLOOKUP(AA464,TD!$N$51:$O$66,2,0)," ")</f>
        <v>Sedes mantenidas</v>
      </c>
      <c r="AC464" s="167" t="str">
        <f>CONCATENATE(AA464,"_",AB464)</f>
        <v>016_Sedes mantenidas</v>
      </c>
      <c r="AD464" s="167" t="str">
        <f>CONCATENATE(Z464," ",AC464)</f>
        <v>08-Infraestructura física, mantenimiento y dotación (Sedes construidas, mantenidas reforzadas) 016_Sedes mantenidas</v>
      </c>
      <c r="AE464" s="166" t="str">
        <f>CONCATENATE(U464,V464,W464,X464,AA464)</f>
        <v>O23011745992024020708016</v>
      </c>
      <c r="AF464" s="166" t="str">
        <f>IFERROR(VLOOKUP(AD464,TD!$J$66:$K$89,2,0)," ")</f>
        <v>PM/0131/0108/45990160207</v>
      </c>
      <c r="AG464" s="117" t="s">
        <v>385</v>
      </c>
      <c r="AH464" s="165" t="s">
        <v>193</v>
      </c>
      <c r="AI464" s="168" t="str">
        <f>CONCATENATE(PAA[[#This Row],[Id Interno]],"-",PAA[[#This Row],[tipo de Contrato (TH talento humano - B/S bienes y/o servicios)]],"-",S464,"-",T464,"-",PAA[[#This Row],[Objeto de la contratación]])</f>
        <v>20260403-TH-8126-9--Prestación de servicios de apoyo a la gestión en la ejecución de los planes y programas de servicio al ciudadano a cargo de la Subdirección de Gestión Corporativa.-SGC</v>
      </c>
    </row>
    <row r="465" spans="2:35" ht="56" x14ac:dyDescent="0.35">
      <c r="B465" s="23">
        <v>20260404</v>
      </c>
      <c r="C465" s="99" t="s">
        <v>641</v>
      </c>
      <c r="D465" s="23" t="s">
        <v>105</v>
      </c>
      <c r="E465" s="23" t="s">
        <v>363</v>
      </c>
      <c r="F465" s="162" t="s">
        <v>145</v>
      </c>
      <c r="G465" s="163" t="s">
        <v>373</v>
      </c>
      <c r="H465" s="164">
        <v>11</v>
      </c>
      <c r="I465" s="164">
        <v>0</v>
      </c>
      <c r="J465" s="125">
        <v>36127608</v>
      </c>
      <c r="K465" s="88" t="s">
        <v>398</v>
      </c>
      <c r="L465" s="162" t="s">
        <v>155</v>
      </c>
      <c r="M465" s="165" t="s">
        <v>422</v>
      </c>
      <c r="N465" s="23" t="s">
        <v>197</v>
      </c>
      <c r="O465" s="147" t="s">
        <v>889</v>
      </c>
      <c r="P465" s="162" t="s">
        <v>348</v>
      </c>
      <c r="Q465" s="53" t="s">
        <v>728</v>
      </c>
      <c r="R465" s="165" t="s">
        <v>208</v>
      </c>
      <c r="S465" s="165" t="str">
        <f>MID(PAA[[#This Row],[Meta Proyecto de Inversión]],1,4)</f>
        <v>8126</v>
      </c>
      <c r="T465" s="165" t="str">
        <f>MID(PAA[[#This Row],[Meta Proyecto de Inversión]],6,2)</f>
        <v>9-</v>
      </c>
      <c r="U465" s="166" t="str">
        <f>IFERROR(VLOOKUP(N465,TD!$B$50:$F$54,2,0)," ")</f>
        <v>O230117</v>
      </c>
      <c r="V465" s="166" t="str">
        <f>IFERROR(VLOOKUP(N465,TD!$B$50:$F$54,3,0)," ")</f>
        <v>4599</v>
      </c>
      <c r="W465" s="166">
        <f>IFERROR(VLOOKUP(N465,TD!$B$50:$F$54,4,0)," ")</f>
        <v>20240207</v>
      </c>
      <c r="X465" s="165" t="s">
        <v>174</v>
      </c>
      <c r="Y465" s="166" t="str">
        <f>IFERROR(VLOOKUP(X465,TD!$J$51:$K$64,2,0)," ")</f>
        <v>Infraestructura física, mantenimiento y dotación (Sedes construidas, mantenidas reforzadas)</v>
      </c>
      <c r="Z465" s="167" t="str">
        <f>CONCATENATE(X465,"-",Y465)</f>
        <v>08-Infraestructura física, mantenimiento y dotación (Sedes construidas, mantenidas reforzadas)</v>
      </c>
      <c r="AA465" s="165" t="s">
        <v>227</v>
      </c>
      <c r="AB465" s="166" t="str">
        <f>IFERROR(VLOOKUP(AA465,TD!$N$51:$O$66,2,0)," ")</f>
        <v>Sedes mantenidas</v>
      </c>
      <c r="AC465" s="167" t="str">
        <f>CONCATENATE(AA465,"_",AB465)</f>
        <v>016_Sedes mantenidas</v>
      </c>
      <c r="AD465" s="167" t="str">
        <f>CONCATENATE(Z465," ",AC465)</f>
        <v>08-Infraestructura física, mantenimiento y dotación (Sedes construidas, mantenidas reforzadas) 016_Sedes mantenidas</v>
      </c>
      <c r="AE465" s="166" t="str">
        <f>CONCATENATE(U465,V465,W465,X465,AA465)</f>
        <v>O23011745992024020708016</v>
      </c>
      <c r="AF465" s="166" t="str">
        <f>IFERROR(VLOOKUP(AD465,TD!$J$66:$K$89,2,0)," ")</f>
        <v>PM/0131/0108/45990160207</v>
      </c>
      <c r="AG465" s="117" t="s">
        <v>385</v>
      </c>
      <c r="AH465" s="165" t="s">
        <v>193</v>
      </c>
      <c r="AI465" s="168" t="str">
        <f>CONCATENATE(PAA[[#This Row],[Id Interno]],"-",PAA[[#This Row],[tipo de Contrato (TH talento humano - B/S bienes y/o servicios)]],"-",S465,"-",T465,"-",PAA[[#This Row],[Objeto de la contratación]])</f>
        <v>20260404-TH-8126-9--Prestación de servicios de apoyo a la gestión en la ejecución de los planes y programas de servicio al ciudadano a cargo de la Subdirección de Gestión Corporativa.-SGC</v>
      </c>
    </row>
    <row r="466" spans="2:35" ht="56" x14ac:dyDescent="0.35">
      <c r="B466" s="23">
        <v>20260405</v>
      </c>
      <c r="C466" s="99" t="s">
        <v>641</v>
      </c>
      <c r="D466" s="23" t="s">
        <v>105</v>
      </c>
      <c r="E466" s="23" t="s">
        <v>363</v>
      </c>
      <c r="F466" s="162" t="s">
        <v>145</v>
      </c>
      <c r="G466" s="163" t="s">
        <v>373</v>
      </c>
      <c r="H466" s="164">
        <v>11</v>
      </c>
      <c r="I466" s="164">
        <v>0</v>
      </c>
      <c r="J466" s="125">
        <v>36127608</v>
      </c>
      <c r="K466" s="88" t="s">
        <v>398</v>
      </c>
      <c r="L466" s="162" t="s">
        <v>155</v>
      </c>
      <c r="M466" s="165" t="s">
        <v>422</v>
      </c>
      <c r="N466" s="23" t="s">
        <v>197</v>
      </c>
      <c r="O466" s="147" t="s">
        <v>889</v>
      </c>
      <c r="P466" s="162" t="s">
        <v>348</v>
      </c>
      <c r="Q466" s="53" t="s">
        <v>728</v>
      </c>
      <c r="R466" s="165" t="s">
        <v>208</v>
      </c>
      <c r="S466" s="165" t="str">
        <f>MID(PAA[[#This Row],[Meta Proyecto de Inversión]],1,4)</f>
        <v>8126</v>
      </c>
      <c r="T466" s="165" t="str">
        <f>MID(PAA[[#This Row],[Meta Proyecto de Inversión]],6,2)</f>
        <v>9-</v>
      </c>
      <c r="U466" s="166" t="str">
        <f>IFERROR(VLOOKUP(N466,TD!$B$50:$F$54,2,0)," ")</f>
        <v>O230117</v>
      </c>
      <c r="V466" s="166" t="str">
        <f>IFERROR(VLOOKUP(N466,TD!$B$50:$F$54,3,0)," ")</f>
        <v>4599</v>
      </c>
      <c r="W466" s="166">
        <f>IFERROR(VLOOKUP(N466,TD!$B$50:$F$54,4,0)," ")</f>
        <v>20240207</v>
      </c>
      <c r="X466" s="165" t="s">
        <v>174</v>
      </c>
      <c r="Y466" s="166" t="str">
        <f>IFERROR(VLOOKUP(X466,TD!$J$51:$K$64,2,0)," ")</f>
        <v>Infraestructura física, mantenimiento y dotación (Sedes construidas, mantenidas reforzadas)</v>
      </c>
      <c r="Z466" s="167" t="str">
        <f>CONCATENATE(X466,"-",Y466)</f>
        <v>08-Infraestructura física, mantenimiento y dotación (Sedes construidas, mantenidas reforzadas)</v>
      </c>
      <c r="AA466" s="165" t="s">
        <v>227</v>
      </c>
      <c r="AB466" s="166" t="str">
        <f>IFERROR(VLOOKUP(AA466,TD!$N$51:$O$66,2,0)," ")</f>
        <v>Sedes mantenidas</v>
      </c>
      <c r="AC466" s="167" t="str">
        <f>CONCATENATE(AA466,"_",AB466)</f>
        <v>016_Sedes mantenidas</v>
      </c>
      <c r="AD466" s="167" t="str">
        <f>CONCATENATE(Z466," ",AC466)</f>
        <v>08-Infraestructura física, mantenimiento y dotación (Sedes construidas, mantenidas reforzadas) 016_Sedes mantenidas</v>
      </c>
      <c r="AE466" s="166" t="str">
        <f>CONCATENATE(U466,V466,W466,X466,AA466)</f>
        <v>O23011745992024020708016</v>
      </c>
      <c r="AF466" s="166" t="str">
        <f>IFERROR(VLOOKUP(AD466,TD!$J$66:$K$89,2,0)," ")</f>
        <v>PM/0131/0108/45990160207</v>
      </c>
      <c r="AG466" s="117" t="s">
        <v>385</v>
      </c>
      <c r="AH466" s="165" t="s">
        <v>193</v>
      </c>
      <c r="AI466" s="168" t="str">
        <f>CONCATENATE(PAA[[#This Row],[Id Interno]],"-",PAA[[#This Row],[tipo de Contrato (TH talento humano - B/S bienes y/o servicios)]],"-",S466,"-",T466,"-",PAA[[#This Row],[Objeto de la contratación]])</f>
        <v>20260405-TH-8126-9--Prestación de servicios de apoyo a la gestión en la ejecución de los planes y programas de servicio al ciudadano a cargo de la Subdirección de Gestión Corporativa.-SGC</v>
      </c>
    </row>
    <row r="467" spans="2:35" ht="56" x14ac:dyDescent="0.35">
      <c r="B467" s="23">
        <v>20260406</v>
      </c>
      <c r="C467" s="99" t="s">
        <v>641</v>
      </c>
      <c r="D467" s="23" t="s">
        <v>105</v>
      </c>
      <c r="E467" s="23" t="s">
        <v>363</v>
      </c>
      <c r="F467" s="162" t="s">
        <v>145</v>
      </c>
      <c r="G467" s="163" t="s">
        <v>373</v>
      </c>
      <c r="H467" s="164">
        <v>11</v>
      </c>
      <c r="I467" s="164">
        <v>0</v>
      </c>
      <c r="J467" s="125">
        <v>36127608</v>
      </c>
      <c r="K467" s="88" t="s">
        <v>398</v>
      </c>
      <c r="L467" s="162" t="s">
        <v>155</v>
      </c>
      <c r="M467" s="165" t="s">
        <v>422</v>
      </c>
      <c r="N467" s="23" t="s">
        <v>197</v>
      </c>
      <c r="O467" s="147" t="s">
        <v>889</v>
      </c>
      <c r="P467" s="162" t="s">
        <v>348</v>
      </c>
      <c r="Q467" s="53" t="s">
        <v>728</v>
      </c>
      <c r="R467" s="165" t="s">
        <v>208</v>
      </c>
      <c r="S467" s="165" t="str">
        <f>MID(PAA[[#This Row],[Meta Proyecto de Inversión]],1,4)</f>
        <v>8126</v>
      </c>
      <c r="T467" s="165" t="str">
        <f>MID(PAA[[#This Row],[Meta Proyecto de Inversión]],6,2)</f>
        <v>9-</v>
      </c>
      <c r="U467" s="166" t="str">
        <f>IFERROR(VLOOKUP(N467,TD!$B$50:$F$54,2,0)," ")</f>
        <v>O230117</v>
      </c>
      <c r="V467" s="166" t="str">
        <f>IFERROR(VLOOKUP(N467,TD!$B$50:$F$54,3,0)," ")</f>
        <v>4599</v>
      </c>
      <c r="W467" s="166">
        <f>IFERROR(VLOOKUP(N467,TD!$B$50:$F$54,4,0)," ")</f>
        <v>20240207</v>
      </c>
      <c r="X467" s="165" t="s">
        <v>174</v>
      </c>
      <c r="Y467" s="166" t="str">
        <f>IFERROR(VLOOKUP(X467,TD!$J$51:$K$64,2,0)," ")</f>
        <v>Infraestructura física, mantenimiento y dotación (Sedes construidas, mantenidas reforzadas)</v>
      </c>
      <c r="Z467" s="167" t="str">
        <f>CONCATENATE(X467,"-",Y467)</f>
        <v>08-Infraestructura física, mantenimiento y dotación (Sedes construidas, mantenidas reforzadas)</v>
      </c>
      <c r="AA467" s="165" t="s">
        <v>227</v>
      </c>
      <c r="AB467" s="166" t="str">
        <f>IFERROR(VLOOKUP(AA467,TD!$N$51:$O$66,2,0)," ")</f>
        <v>Sedes mantenidas</v>
      </c>
      <c r="AC467" s="167" t="str">
        <f>CONCATENATE(AA467,"_",AB467)</f>
        <v>016_Sedes mantenidas</v>
      </c>
      <c r="AD467" s="167" t="str">
        <f>CONCATENATE(Z467," ",AC467)</f>
        <v>08-Infraestructura física, mantenimiento y dotación (Sedes construidas, mantenidas reforzadas) 016_Sedes mantenidas</v>
      </c>
      <c r="AE467" s="166" t="str">
        <f>CONCATENATE(U467,V467,W467,X467,AA467)</f>
        <v>O23011745992024020708016</v>
      </c>
      <c r="AF467" s="166" t="str">
        <f>IFERROR(VLOOKUP(AD467,TD!$J$66:$K$89,2,0)," ")</f>
        <v>PM/0131/0108/45990160207</v>
      </c>
      <c r="AG467" s="117" t="s">
        <v>385</v>
      </c>
      <c r="AH467" s="165" t="s">
        <v>193</v>
      </c>
      <c r="AI467" s="168" t="str">
        <f>CONCATENATE(PAA[[#This Row],[Id Interno]],"-",PAA[[#This Row],[tipo de Contrato (TH talento humano - B/S bienes y/o servicios)]],"-",S467,"-",T467,"-",PAA[[#This Row],[Objeto de la contratación]])</f>
        <v>20260406-TH-8126-9--Prestación de servicios de apoyo a la gestión en la ejecución de los planes y programas de servicio al ciudadano a cargo de la Subdirección de Gestión Corporativa.-SGC</v>
      </c>
    </row>
    <row r="468" spans="2:35" ht="56" x14ac:dyDescent="0.35">
      <c r="B468" s="23">
        <v>20260407</v>
      </c>
      <c r="C468" s="99" t="s">
        <v>641</v>
      </c>
      <c r="D468" s="23" t="s">
        <v>105</v>
      </c>
      <c r="E468" s="23" t="s">
        <v>363</v>
      </c>
      <c r="F468" s="162" t="s">
        <v>145</v>
      </c>
      <c r="G468" s="163" t="s">
        <v>373</v>
      </c>
      <c r="H468" s="164">
        <v>11</v>
      </c>
      <c r="I468" s="164">
        <v>0</v>
      </c>
      <c r="J468" s="125">
        <v>36127608</v>
      </c>
      <c r="K468" s="88" t="s">
        <v>398</v>
      </c>
      <c r="L468" s="162" t="s">
        <v>155</v>
      </c>
      <c r="M468" s="165" t="s">
        <v>422</v>
      </c>
      <c r="N468" s="23" t="s">
        <v>197</v>
      </c>
      <c r="O468" s="147" t="s">
        <v>889</v>
      </c>
      <c r="P468" s="162" t="s">
        <v>348</v>
      </c>
      <c r="Q468" s="53" t="s">
        <v>728</v>
      </c>
      <c r="R468" s="165" t="s">
        <v>208</v>
      </c>
      <c r="S468" s="165" t="str">
        <f>MID(PAA[[#This Row],[Meta Proyecto de Inversión]],1,4)</f>
        <v>8126</v>
      </c>
      <c r="T468" s="165" t="str">
        <f>MID(PAA[[#This Row],[Meta Proyecto de Inversión]],6,2)</f>
        <v>9-</v>
      </c>
      <c r="U468" s="166" t="str">
        <f>IFERROR(VLOOKUP(N468,TD!$B$50:$F$54,2,0)," ")</f>
        <v>O230117</v>
      </c>
      <c r="V468" s="166" t="str">
        <f>IFERROR(VLOOKUP(N468,TD!$B$50:$F$54,3,0)," ")</f>
        <v>4599</v>
      </c>
      <c r="W468" s="166">
        <f>IFERROR(VLOOKUP(N468,TD!$B$50:$F$54,4,0)," ")</f>
        <v>20240207</v>
      </c>
      <c r="X468" s="165" t="s">
        <v>174</v>
      </c>
      <c r="Y468" s="166" t="str">
        <f>IFERROR(VLOOKUP(X468,TD!$J$51:$K$64,2,0)," ")</f>
        <v>Infraestructura física, mantenimiento y dotación (Sedes construidas, mantenidas reforzadas)</v>
      </c>
      <c r="Z468" s="167" t="str">
        <f>CONCATENATE(X468,"-",Y468)</f>
        <v>08-Infraestructura física, mantenimiento y dotación (Sedes construidas, mantenidas reforzadas)</v>
      </c>
      <c r="AA468" s="165" t="s">
        <v>227</v>
      </c>
      <c r="AB468" s="166" t="str">
        <f>IFERROR(VLOOKUP(AA468,TD!$N$51:$O$66,2,0)," ")</f>
        <v>Sedes mantenidas</v>
      </c>
      <c r="AC468" s="167" t="str">
        <f>CONCATENATE(AA468,"_",AB468)</f>
        <v>016_Sedes mantenidas</v>
      </c>
      <c r="AD468" s="167" t="str">
        <f>CONCATENATE(Z468," ",AC468)</f>
        <v>08-Infraestructura física, mantenimiento y dotación (Sedes construidas, mantenidas reforzadas) 016_Sedes mantenidas</v>
      </c>
      <c r="AE468" s="166" t="str">
        <f>CONCATENATE(U468,V468,W468,X468,AA468)</f>
        <v>O23011745992024020708016</v>
      </c>
      <c r="AF468" s="166" t="str">
        <f>IFERROR(VLOOKUP(AD468,TD!$J$66:$K$89,2,0)," ")</f>
        <v>PM/0131/0108/45990160207</v>
      </c>
      <c r="AG468" s="117" t="s">
        <v>385</v>
      </c>
      <c r="AH468" s="165" t="s">
        <v>193</v>
      </c>
      <c r="AI468" s="168" t="str">
        <f>CONCATENATE(PAA[[#This Row],[Id Interno]],"-",PAA[[#This Row],[tipo de Contrato (TH talento humano - B/S bienes y/o servicios)]],"-",S468,"-",T468,"-",PAA[[#This Row],[Objeto de la contratación]])</f>
        <v>20260407-TH-8126-9--Prestación de servicios de apoyo a la gestión en la ejecución de los planes y programas de servicio al ciudadano a cargo de la Subdirección de Gestión Corporativa.-SGC</v>
      </c>
    </row>
    <row r="469" spans="2:35" ht="56" x14ac:dyDescent="0.35">
      <c r="B469" s="23">
        <v>20260408</v>
      </c>
      <c r="C469" s="99" t="s">
        <v>643</v>
      </c>
      <c r="D469" s="23" t="s">
        <v>105</v>
      </c>
      <c r="E469" s="23" t="s">
        <v>363</v>
      </c>
      <c r="F469" s="162" t="s">
        <v>144</v>
      </c>
      <c r="G469" s="163" t="s">
        <v>373</v>
      </c>
      <c r="H469" s="164">
        <v>11</v>
      </c>
      <c r="I469" s="164">
        <v>0</v>
      </c>
      <c r="J469" s="125">
        <v>88000000</v>
      </c>
      <c r="K469" s="88" t="s">
        <v>398</v>
      </c>
      <c r="L469" s="162" t="s">
        <v>155</v>
      </c>
      <c r="M469" s="165" t="s">
        <v>422</v>
      </c>
      <c r="N469" s="23" t="s">
        <v>197</v>
      </c>
      <c r="O469" s="147" t="s">
        <v>889</v>
      </c>
      <c r="P469" s="162" t="s">
        <v>348</v>
      </c>
      <c r="Q469" s="53" t="s">
        <v>728</v>
      </c>
      <c r="R469" s="165" t="s">
        <v>208</v>
      </c>
      <c r="S469" s="165" t="str">
        <f>MID(PAA[[#This Row],[Meta Proyecto de Inversión]],1,4)</f>
        <v>8126</v>
      </c>
      <c r="T469" s="165" t="str">
        <f>MID(PAA[[#This Row],[Meta Proyecto de Inversión]],6,2)</f>
        <v>9-</v>
      </c>
      <c r="U469" s="166" t="str">
        <f>IFERROR(VLOOKUP(N469,TD!$B$50:$F$54,2,0)," ")</f>
        <v>O230117</v>
      </c>
      <c r="V469" s="166" t="str">
        <f>IFERROR(VLOOKUP(N469,TD!$B$50:$F$54,3,0)," ")</f>
        <v>4599</v>
      </c>
      <c r="W469" s="166">
        <f>IFERROR(VLOOKUP(N469,TD!$B$50:$F$54,4,0)," ")</f>
        <v>20240207</v>
      </c>
      <c r="X469" s="165" t="s">
        <v>174</v>
      </c>
      <c r="Y469" s="166" t="str">
        <f>IFERROR(VLOOKUP(X469,TD!$J$51:$K$64,2,0)," ")</f>
        <v>Infraestructura física, mantenimiento y dotación (Sedes construidas, mantenidas reforzadas)</v>
      </c>
      <c r="Z469" s="167" t="str">
        <f>CONCATENATE(X469,"-",Y469)</f>
        <v>08-Infraestructura física, mantenimiento y dotación (Sedes construidas, mantenidas reforzadas)</v>
      </c>
      <c r="AA469" s="165" t="s">
        <v>227</v>
      </c>
      <c r="AB469" s="166" t="str">
        <f>IFERROR(VLOOKUP(AA469,TD!$N$51:$O$66,2,0)," ")</f>
        <v>Sedes mantenidas</v>
      </c>
      <c r="AC469" s="167" t="str">
        <f>CONCATENATE(AA469,"_",AB469)</f>
        <v>016_Sedes mantenidas</v>
      </c>
      <c r="AD469" s="167" t="str">
        <f>CONCATENATE(Z469," ",AC469)</f>
        <v>08-Infraestructura física, mantenimiento y dotación (Sedes construidas, mantenidas reforzadas) 016_Sedes mantenidas</v>
      </c>
      <c r="AE469" s="166" t="str">
        <f>CONCATENATE(U469,V469,W469,X469,AA469)</f>
        <v>O23011745992024020708016</v>
      </c>
      <c r="AF469" s="166" t="str">
        <f>IFERROR(VLOOKUP(AD469,TD!$J$66:$K$89,2,0)," ")</f>
        <v>PM/0131/0108/45990160207</v>
      </c>
      <c r="AG469" s="117" t="s">
        <v>385</v>
      </c>
      <c r="AH469" s="165" t="s">
        <v>193</v>
      </c>
      <c r="AI469" s="168" t="str">
        <f>CONCATENATE(PAA[[#This Row],[Id Interno]],"-",PAA[[#This Row],[tipo de Contrato (TH talento humano - B/S bienes y/o servicios)]],"-",S469,"-",T469,"-",PAA[[#This Row],[Objeto de la contratación]])</f>
        <v>20260408-TH-8126-9--Prestación de servicios profesionales en la Subdirección de Gestión Corporativa adelantando las actividades necesarias para la ejecución del programa y los procesos de seguros de la Entidad-SGC</v>
      </c>
    </row>
    <row r="470" spans="2:35" ht="56" x14ac:dyDescent="0.35">
      <c r="B470" s="23">
        <v>20260409</v>
      </c>
      <c r="C470" s="99" t="s">
        <v>644</v>
      </c>
      <c r="D470" s="23" t="s">
        <v>105</v>
      </c>
      <c r="E470" s="23" t="s">
        <v>363</v>
      </c>
      <c r="F470" s="162" t="s">
        <v>145</v>
      </c>
      <c r="G470" s="163" t="s">
        <v>373</v>
      </c>
      <c r="H470" s="164">
        <v>11</v>
      </c>
      <c r="I470" s="164">
        <v>0</v>
      </c>
      <c r="J470" s="125">
        <v>47044094</v>
      </c>
      <c r="K470" s="88" t="s">
        <v>398</v>
      </c>
      <c r="L470" s="162" t="s">
        <v>155</v>
      </c>
      <c r="M470" s="165" t="s">
        <v>422</v>
      </c>
      <c r="N470" s="23" t="s">
        <v>197</v>
      </c>
      <c r="O470" s="147" t="s">
        <v>889</v>
      </c>
      <c r="P470" s="162" t="s">
        <v>348</v>
      </c>
      <c r="Q470" s="53" t="s">
        <v>728</v>
      </c>
      <c r="R470" s="165" t="s">
        <v>208</v>
      </c>
      <c r="S470" s="165" t="str">
        <f>MID(PAA[[#This Row],[Meta Proyecto de Inversión]],1,4)</f>
        <v>8126</v>
      </c>
      <c r="T470" s="165" t="str">
        <f>MID(PAA[[#This Row],[Meta Proyecto de Inversión]],6,2)</f>
        <v>9-</v>
      </c>
      <c r="U470" s="166" t="str">
        <f>IFERROR(VLOOKUP(N470,TD!$B$50:$F$54,2,0)," ")</f>
        <v>O230117</v>
      </c>
      <c r="V470" s="166" t="str">
        <f>IFERROR(VLOOKUP(N470,TD!$B$50:$F$54,3,0)," ")</f>
        <v>4599</v>
      </c>
      <c r="W470" s="166">
        <f>IFERROR(VLOOKUP(N470,TD!$B$50:$F$54,4,0)," ")</f>
        <v>20240207</v>
      </c>
      <c r="X470" s="165" t="s">
        <v>174</v>
      </c>
      <c r="Y470" s="166" t="str">
        <f>IFERROR(VLOOKUP(X470,TD!$J$51:$K$64,2,0)," ")</f>
        <v>Infraestructura física, mantenimiento y dotación (Sedes construidas, mantenidas reforzadas)</v>
      </c>
      <c r="Z470" s="167" t="str">
        <f>CONCATENATE(X470,"-",Y470)</f>
        <v>08-Infraestructura física, mantenimiento y dotación (Sedes construidas, mantenidas reforzadas)</v>
      </c>
      <c r="AA470" s="165" t="s">
        <v>227</v>
      </c>
      <c r="AB470" s="166" t="str">
        <f>IFERROR(VLOOKUP(AA470,TD!$N$51:$O$66,2,0)," ")</f>
        <v>Sedes mantenidas</v>
      </c>
      <c r="AC470" s="167" t="str">
        <f>CONCATENATE(AA470,"_",AB470)</f>
        <v>016_Sedes mantenidas</v>
      </c>
      <c r="AD470" s="167" t="str">
        <f>CONCATENATE(Z470," ",AC470)</f>
        <v>08-Infraestructura física, mantenimiento y dotación (Sedes construidas, mantenidas reforzadas) 016_Sedes mantenidas</v>
      </c>
      <c r="AE470" s="166" t="str">
        <f>CONCATENATE(U470,V470,W470,X470,AA470)</f>
        <v>O23011745992024020708016</v>
      </c>
      <c r="AF470" s="166" t="str">
        <f>IFERROR(VLOOKUP(AD470,TD!$J$66:$K$89,2,0)," ")</f>
        <v>PM/0131/0108/45990160207</v>
      </c>
      <c r="AG470" s="117" t="s">
        <v>385</v>
      </c>
      <c r="AH470" s="165" t="s">
        <v>193</v>
      </c>
      <c r="AI470" s="168" t="str">
        <f>CONCATENATE(PAA[[#This Row],[Id Interno]],"-",PAA[[#This Row],[tipo de Contrato (TH talento humano - B/S bienes y/o servicios)]],"-",S470,"-",T470,"-",PAA[[#This Row],[Objeto de la contratación]])</f>
        <v>20260409-TH-8126-9--Prestación de servicios de apoyo en la gestión de seguros de la Subdirección de Gestión Corporativa. –SGC</v>
      </c>
    </row>
    <row r="471" spans="2:35" ht="56" x14ac:dyDescent="0.35">
      <c r="B471" s="23">
        <v>20260410</v>
      </c>
      <c r="C471" s="99" t="s">
        <v>645</v>
      </c>
      <c r="D471" s="23" t="s">
        <v>105</v>
      </c>
      <c r="E471" s="23" t="s">
        <v>363</v>
      </c>
      <c r="F471" s="162" t="s">
        <v>144</v>
      </c>
      <c r="G471" s="163" t="s">
        <v>373</v>
      </c>
      <c r="H471" s="164">
        <v>11</v>
      </c>
      <c r="I471" s="164">
        <v>0</v>
      </c>
      <c r="J471" s="125">
        <v>56771957</v>
      </c>
      <c r="K471" s="88" t="s">
        <v>398</v>
      </c>
      <c r="L471" s="162" t="s">
        <v>155</v>
      </c>
      <c r="M471" s="165" t="s">
        <v>422</v>
      </c>
      <c r="N471" s="23" t="s">
        <v>197</v>
      </c>
      <c r="O471" s="147" t="s">
        <v>889</v>
      </c>
      <c r="P471" s="162" t="s">
        <v>348</v>
      </c>
      <c r="Q471" s="53" t="s">
        <v>728</v>
      </c>
      <c r="R471" s="165" t="s">
        <v>208</v>
      </c>
      <c r="S471" s="165" t="str">
        <f>MID(PAA[[#This Row],[Meta Proyecto de Inversión]],1,4)</f>
        <v>8126</v>
      </c>
      <c r="T471" s="165" t="str">
        <f>MID(PAA[[#This Row],[Meta Proyecto de Inversión]],6,2)</f>
        <v>9-</v>
      </c>
      <c r="U471" s="166" t="str">
        <f>IFERROR(VLOOKUP(N471,TD!$B$50:$F$54,2,0)," ")</f>
        <v>O230117</v>
      </c>
      <c r="V471" s="166" t="str">
        <f>IFERROR(VLOOKUP(N471,TD!$B$50:$F$54,3,0)," ")</f>
        <v>4599</v>
      </c>
      <c r="W471" s="166">
        <f>IFERROR(VLOOKUP(N471,TD!$B$50:$F$54,4,0)," ")</f>
        <v>20240207</v>
      </c>
      <c r="X471" s="165" t="s">
        <v>174</v>
      </c>
      <c r="Y471" s="166" t="str">
        <f>IFERROR(VLOOKUP(X471,TD!$J$51:$K$64,2,0)," ")</f>
        <v>Infraestructura física, mantenimiento y dotación (Sedes construidas, mantenidas reforzadas)</v>
      </c>
      <c r="Z471" s="167" t="str">
        <f>CONCATENATE(X471,"-",Y471)</f>
        <v>08-Infraestructura física, mantenimiento y dotación (Sedes construidas, mantenidas reforzadas)</v>
      </c>
      <c r="AA471" s="165" t="s">
        <v>227</v>
      </c>
      <c r="AB471" s="166" t="str">
        <f>IFERROR(VLOOKUP(AA471,TD!$N$51:$O$66,2,0)," ")</f>
        <v>Sedes mantenidas</v>
      </c>
      <c r="AC471" s="167" t="str">
        <f>CONCATENATE(AA471,"_",AB471)</f>
        <v>016_Sedes mantenidas</v>
      </c>
      <c r="AD471" s="167" t="str">
        <f>CONCATENATE(Z471," ",AC471)</f>
        <v>08-Infraestructura física, mantenimiento y dotación (Sedes construidas, mantenidas reforzadas) 016_Sedes mantenidas</v>
      </c>
      <c r="AE471" s="166" t="str">
        <f>CONCATENATE(U471,V471,W471,X471,AA471)</f>
        <v>O23011745992024020708016</v>
      </c>
      <c r="AF471" s="166" t="str">
        <f>IFERROR(VLOOKUP(AD471,TD!$J$66:$K$89,2,0)," ")</f>
        <v>PM/0131/0108/45990160207</v>
      </c>
      <c r="AG471" s="117" t="s">
        <v>385</v>
      </c>
      <c r="AH471" s="165" t="s">
        <v>193</v>
      </c>
      <c r="AI471" s="168" t="str">
        <f>CONCATENATE(PAA[[#This Row],[Id Interno]],"-",PAA[[#This Row],[tipo de Contrato (TH talento humano - B/S bienes y/o servicios)]],"-",S471,"-",T471,"-",PAA[[#This Row],[Objeto de la contratación]])</f>
        <v>20260410-TH-8126-9--Prestación de servicios profesionales para apoyar a la Subdirección de Gestión Corporativa aplicando los procesos y procedimientos de seguros e inventarios -SGC</v>
      </c>
    </row>
    <row r="472" spans="2:35" ht="56" x14ac:dyDescent="0.35">
      <c r="B472" s="23">
        <v>20260411</v>
      </c>
      <c r="C472" s="99" t="s">
        <v>646</v>
      </c>
      <c r="D472" s="23" t="s">
        <v>105</v>
      </c>
      <c r="E472" s="23" t="s">
        <v>363</v>
      </c>
      <c r="F472" s="162" t="s">
        <v>145</v>
      </c>
      <c r="G472" s="163" t="s">
        <v>373</v>
      </c>
      <c r="H472" s="164">
        <v>11</v>
      </c>
      <c r="I472" s="164">
        <v>0</v>
      </c>
      <c r="J472" s="125">
        <v>36127608</v>
      </c>
      <c r="K472" s="88" t="s">
        <v>398</v>
      </c>
      <c r="L472" s="162" t="s">
        <v>155</v>
      </c>
      <c r="M472" s="165" t="s">
        <v>422</v>
      </c>
      <c r="N472" s="23" t="s">
        <v>197</v>
      </c>
      <c r="O472" s="147" t="s">
        <v>889</v>
      </c>
      <c r="P472" s="162" t="s">
        <v>348</v>
      </c>
      <c r="Q472" s="53" t="s">
        <v>728</v>
      </c>
      <c r="R472" s="165" t="s">
        <v>208</v>
      </c>
      <c r="S472" s="165" t="str">
        <f>MID(PAA[[#This Row],[Meta Proyecto de Inversión]],1,4)</f>
        <v>8126</v>
      </c>
      <c r="T472" s="165" t="str">
        <f>MID(PAA[[#This Row],[Meta Proyecto de Inversión]],6,2)</f>
        <v>9-</v>
      </c>
      <c r="U472" s="166" t="str">
        <f>IFERROR(VLOOKUP(N472,TD!$B$50:$F$54,2,0)," ")</f>
        <v>O230117</v>
      </c>
      <c r="V472" s="166" t="str">
        <f>IFERROR(VLOOKUP(N472,TD!$B$50:$F$54,3,0)," ")</f>
        <v>4599</v>
      </c>
      <c r="W472" s="166">
        <f>IFERROR(VLOOKUP(N472,TD!$B$50:$F$54,4,0)," ")</f>
        <v>20240207</v>
      </c>
      <c r="X472" s="165" t="s">
        <v>174</v>
      </c>
      <c r="Y472" s="166" t="str">
        <f>IFERROR(VLOOKUP(X472,TD!$J$51:$K$64,2,0)," ")</f>
        <v>Infraestructura física, mantenimiento y dotación (Sedes construidas, mantenidas reforzadas)</v>
      </c>
      <c r="Z472" s="167" t="str">
        <f>CONCATENATE(X472,"-",Y472)</f>
        <v>08-Infraestructura física, mantenimiento y dotación (Sedes construidas, mantenidas reforzadas)</v>
      </c>
      <c r="AA472" s="165" t="s">
        <v>227</v>
      </c>
      <c r="AB472" s="166" t="str">
        <f>IFERROR(VLOOKUP(AA472,TD!$N$51:$O$66,2,0)," ")</f>
        <v>Sedes mantenidas</v>
      </c>
      <c r="AC472" s="167" t="str">
        <f>CONCATENATE(AA472,"_",AB472)</f>
        <v>016_Sedes mantenidas</v>
      </c>
      <c r="AD472" s="167" t="str">
        <f>CONCATENATE(Z472," ",AC472)</f>
        <v>08-Infraestructura física, mantenimiento y dotación (Sedes construidas, mantenidas reforzadas) 016_Sedes mantenidas</v>
      </c>
      <c r="AE472" s="166" t="str">
        <f>CONCATENATE(U472,V472,W472,X472,AA472)</f>
        <v>O23011745992024020708016</v>
      </c>
      <c r="AF472" s="166" t="str">
        <f>IFERROR(VLOOKUP(AD472,TD!$J$66:$K$89,2,0)," ")</f>
        <v>PM/0131/0108/45990160207</v>
      </c>
      <c r="AG472" s="117" t="s">
        <v>385</v>
      </c>
      <c r="AH472" s="165" t="s">
        <v>193</v>
      </c>
      <c r="AI472" s="168" t="str">
        <f>CONCATENATE(PAA[[#This Row],[Id Interno]],"-",PAA[[#This Row],[tipo de Contrato (TH talento humano - B/S bienes y/o servicios)]],"-",S472,"-",T472,"-",PAA[[#This Row],[Objeto de la contratación]])</f>
        <v>20260411-TH-8126-9--Prestación de servicios de apoyo a la gestión de seguros de la Subdirección de Gestión Corporativa. –SGC</v>
      </c>
    </row>
    <row r="473" spans="2:35" ht="56" x14ac:dyDescent="0.35">
      <c r="B473" s="99">
        <v>20260412</v>
      </c>
      <c r="C473" s="99" t="s">
        <v>647</v>
      </c>
      <c r="D473" s="99" t="s">
        <v>105</v>
      </c>
      <c r="E473" s="99" t="s">
        <v>363</v>
      </c>
      <c r="F473" s="163" t="s">
        <v>144</v>
      </c>
      <c r="G473" s="163" t="s">
        <v>373</v>
      </c>
      <c r="H473" s="169">
        <v>4</v>
      </c>
      <c r="I473" s="169">
        <v>0</v>
      </c>
      <c r="J473" s="117">
        <v>29491924</v>
      </c>
      <c r="K473" s="124" t="s">
        <v>398</v>
      </c>
      <c r="L473" s="163" t="s">
        <v>155</v>
      </c>
      <c r="M473" s="170" t="s">
        <v>422</v>
      </c>
      <c r="N473" s="99" t="s">
        <v>197</v>
      </c>
      <c r="O473" s="147" t="s">
        <v>889</v>
      </c>
      <c r="P473" s="163" t="s">
        <v>348</v>
      </c>
      <c r="Q473" s="126" t="s">
        <v>728</v>
      </c>
      <c r="R473" s="170" t="s">
        <v>208</v>
      </c>
      <c r="S473" s="165" t="str">
        <f>MID(PAA[[#This Row],[Meta Proyecto de Inversión]],1,4)</f>
        <v>8126</v>
      </c>
      <c r="T473" s="165" t="str">
        <f>MID(PAA[[#This Row],[Meta Proyecto de Inversión]],6,2)</f>
        <v>9-</v>
      </c>
      <c r="U473" s="171" t="str">
        <f>IFERROR(VLOOKUP(N473,TD!$B$50:$F$54,2,0)," ")</f>
        <v>O230117</v>
      </c>
      <c r="V473" s="171" t="str">
        <f>IFERROR(VLOOKUP(N473,TD!$B$50:$F$54,3,0)," ")</f>
        <v>4599</v>
      </c>
      <c r="W473" s="171">
        <f>IFERROR(VLOOKUP(N473,TD!$B$50:$F$54,4,0)," ")</f>
        <v>20240207</v>
      </c>
      <c r="X473" s="170" t="s">
        <v>174</v>
      </c>
      <c r="Y473" s="171" t="str">
        <f>IFERROR(VLOOKUP(X473,TD!$J$51:$K$64,2,0)," ")</f>
        <v>Infraestructura física, mantenimiento y dotación (Sedes construidas, mantenidas reforzadas)</v>
      </c>
      <c r="Z473" s="167" t="str">
        <f>CONCATENATE(X473,"-",Y473)</f>
        <v>08-Infraestructura física, mantenimiento y dotación (Sedes construidas, mantenidas reforzadas)</v>
      </c>
      <c r="AA473" s="170" t="s">
        <v>227</v>
      </c>
      <c r="AB473" s="171" t="str">
        <f>IFERROR(VLOOKUP(AA473,TD!$N$51:$O$66,2,0)," ")</f>
        <v>Sedes mantenidas</v>
      </c>
      <c r="AC473" s="167" t="str">
        <f>CONCATENATE(AA473,"_",AB473)</f>
        <v>016_Sedes mantenidas</v>
      </c>
      <c r="AD473" s="167" t="str">
        <f>CONCATENATE(Z473," ",AC473)</f>
        <v>08-Infraestructura física, mantenimiento y dotación (Sedes construidas, mantenidas reforzadas) 016_Sedes mantenidas</v>
      </c>
      <c r="AE473" s="171" t="str">
        <f>CONCATENATE(U473,V473,W473,X473,AA473)</f>
        <v>O23011745992024020708016</v>
      </c>
      <c r="AF473" s="171" t="str">
        <f>IFERROR(VLOOKUP(AD473,TD!$J$66:$K$89,2,0)," ")</f>
        <v>PM/0131/0108/45990160207</v>
      </c>
      <c r="AG473" s="117" t="s">
        <v>385</v>
      </c>
      <c r="AH473" s="170" t="s">
        <v>193</v>
      </c>
      <c r="AI473" s="172" t="str">
        <f>CONCATENATE(PAA[[#This Row],[Id Interno]],"-",PAA[[#This Row],[tipo de Contrato (TH talento humano - B/S bienes y/o servicios)]],"-",S473,"-",T473,"-",PAA[[#This Row],[Objeto de la contratación]])</f>
        <v>20260412-TH-8126-9--Prestación de servicios profesionales en la Subdirección de Gestión Corporativa en las actividades relacionadas con MIPG-SGC</v>
      </c>
    </row>
    <row r="474" spans="2:35" ht="56" x14ac:dyDescent="0.35">
      <c r="B474" s="23">
        <v>20260414</v>
      </c>
      <c r="C474" s="99" t="s">
        <v>649</v>
      </c>
      <c r="D474" s="23" t="s">
        <v>105</v>
      </c>
      <c r="E474" s="23" t="s">
        <v>363</v>
      </c>
      <c r="F474" s="162" t="s">
        <v>145</v>
      </c>
      <c r="G474" s="163" t="s">
        <v>373</v>
      </c>
      <c r="H474" s="164">
        <v>11</v>
      </c>
      <c r="I474" s="164">
        <v>0</v>
      </c>
      <c r="J474" s="125">
        <v>30872692</v>
      </c>
      <c r="K474" s="88" t="s">
        <v>398</v>
      </c>
      <c r="L474" s="162" t="s">
        <v>155</v>
      </c>
      <c r="M474" s="165" t="s">
        <v>422</v>
      </c>
      <c r="N474" s="23" t="s">
        <v>197</v>
      </c>
      <c r="O474" s="147" t="s">
        <v>889</v>
      </c>
      <c r="P474" s="162" t="s">
        <v>348</v>
      </c>
      <c r="Q474" s="53" t="s">
        <v>728</v>
      </c>
      <c r="R474" s="165" t="s">
        <v>208</v>
      </c>
      <c r="S474" s="165" t="str">
        <f>MID(PAA[[#This Row],[Meta Proyecto de Inversión]],1,4)</f>
        <v>8126</v>
      </c>
      <c r="T474" s="165" t="str">
        <f>MID(PAA[[#This Row],[Meta Proyecto de Inversión]],6,2)</f>
        <v>9-</v>
      </c>
      <c r="U474" s="166" t="str">
        <f>IFERROR(VLOOKUP(N474,TD!$B$50:$F$54,2,0)," ")</f>
        <v>O230117</v>
      </c>
      <c r="V474" s="166" t="str">
        <f>IFERROR(VLOOKUP(N474,TD!$B$50:$F$54,3,0)," ")</f>
        <v>4599</v>
      </c>
      <c r="W474" s="166">
        <f>IFERROR(VLOOKUP(N474,TD!$B$50:$F$54,4,0)," ")</f>
        <v>20240207</v>
      </c>
      <c r="X474" s="165" t="s">
        <v>174</v>
      </c>
      <c r="Y474" s="166" t="str">
        <f>IFERROR(VLOOKUP(X474,TD!$J$51:$K$64,2,0)," ")</f>
        <v>Infraestructura física, mantenimiento y dotación (Sedes construidas, mantenidas reforzadas)</v>
      </c>
      <c r="Z474" s="167" t="str">
        <f>CONCATENATE(X474,"-",Y474)</f>
        <v>08-Infraestructura física, mantenimiento y dotación (Sedes construidas, mantenidas reforzadas)</v>
      </c>
      <c r="AA474" s="165" t="s">
        <v>227</v>
      </c>
      <c r="AB474" s="166" t="str">
        <f>IFERROR(VLOOKUP(AA474,TD!$N$51:$O$66,2,0)," ")</f>
        <v>Sedes mantenidas</v>
      </c>
      <c r="AC474" s="167" t="str">
        <f>CONCATENATE(AA474,"_",AB474)</f>
        <v>016_Sedes mantenidas</v>
      </c>
      <c r="AD474" s="167" t="str">
        <f>CONCATENATE(Z474," ",AC474)</f>
        <v>08-Infraestructura física, mantenimiento y dotación (Sedes construidas, mantenidas reforzadas) 016_Sedes mantenidas</v>
      </c>
      <c r="AE474" s="166" t="str">
        <f>CONCATENATE(U474,V474,W474,X474,AA474)</f>
        <v>O23011745992024020708016</v>
      </c>
      <c r="AF474" s="166" t="str">
        <f>IFERROR(VLOOKUP(AD474,TD!$J$66:$K$89,2,0)," ")</f>
        <v>PM/0131/0108/45990160207</v>
      </c>
      <c r="AG474" s="117" t="s">
        <v>385</v>
      </c>
      <c r="AH474" s="165" t="s">
        <v>193</v>
      </c>
      <c r="AI474" s="168" t="str">
        <f>CONCATENATE(PAA[[#This Row],[Id Interno]],"-",PAA[[#This Row],[tipo de Contrato (TH talento humano - B/S bienes y/o servicios)]],"-",S474,"-",T474,"-",PAA[[#This Row],[Objeto de la contratación]])</f>
        <v>20260414-TH-8126-9--Prestación de servicios de apoyo a la gestión del proceso de inventarios de la Subdirección de Gestión Corporativa.-SGC</v>
      </c>
    </row>
    <row r="475" spans="2:35" ht="56" x14ac:dyDescent="0.35">
      <c r="B475" s="23">
        <v>20260415</v>
      </c>
      <c r="C475" s="99" t="s">
        <v>649</v>
      </c>
      <c r="D475" s="23" t="s">
        <v>105</v>
      </c>
      <c r="E475" s="23" t="s">
        <v>363</v>
      </c>
      <c r="F475" s="162" t="s">
        <v>145</v>
      </c>
      <c r="G475" s="163" t="s">
        <v>373</v>
      </c>
      <c r="H475" s="164">
        <v>11</v>
      </c>
      <c r="I475" s="164">
        <v>0</v>
      </c>
      <c r="J475" s="125">
        <v>30872692</v>
      </c>
      <c r="K475" s="88" t="s">
        <v>398</v>
      </c>
      <c r="L475" s="162" t="s">
        <v>155</v>
      </c>
      <c r="M475" s="165" t="s">
        <v>422</v>
      </c>
      <c r="N475" s="23" t="s">
        <v>197</v>
      </c>
      <c r="O475" s="147" t="s">
        <v>889</v>
      </c>
      <c r="P475" s="162" t="s">
        <v>348</v>
      </c>
      <c r="Q475" s="53" t="s">
        <v>728</v>
      </c>
      <c r="R475" s="165" t="s">
        <v>208</v>
      </c>
      <c r="S475" s="165" t="str">
        <f>MID(PAA[[#This Row],[Meta Proyecto de Inversión]],1,4)</f>
        <v>8126</v>
      </c>
      <c r="T475" s="165" t="str">
        <f>MID(PAA[[#This Row],[Meta Proyecto de Inversión]],6,2)</f>
        <v>9-</v>
      </c>
      <c r="U475" s="166" t="str">
        <f>IFERROR(VLOOKUP(N475,TD!$B$50:$F$54,2,0)," ")</f>
        <v>O230117</v>
      </c>
      <c r="V475" s="166" t="str">
        <f>IFERROR(VLOOKUP(N475,TD!$B$50:$F$54,3,0)," ")</f>
        <v>4599</v>
      </c>
      <c r="W475" s="166">
        <f>IFERROR(VLOOKUP(N475,TD!$B$50:$F$54,4,0)," ")</f>
        <v>20240207</v>
      </c>
      <c r="X475" s="165" t="s">
        <v>174</v>
      </c>
      <c r="Y475" s="166" t="str">
        <f>IFERROR(VLOOKUP(X475,TD!$J$51:$K$64,2,0)," ")</f>
        <v>Infraestructura física, mantenimiento y dotación (Sedes construidas, mantenidas reforzadas)</v>
      </c>
      <c r="Z475" s="167" t="str">
        <f>CONCATENATE(X475,"-",Y475)</f>
        <v>08-Infraestructura física, mantenimiento y dotación (Sedes construidas, mantenidas reforzadas)</v>
      </c>
      <c r="AA475" s="165" t="s">
        <v>227</v>
      </c>
      <c r="AB475" s="166" t="str">
        <f>IFERROR(VLOOKUP(AA475,TD!$N$51:$O$66,2,0)," ")</f>
        <v>Sedes mantenidas</v>
      </c>
      <c r="AC475" s="167" t="str">
        <f>CONCATENATE(AA475,"_",AB475)</f>
        <v>016_Sedes mantenidas</v>
      </c>
      <c r="AD475" s="167" t="str">
        <f>CONCATENATE(Z475," ",AC475)</f>
        <v>08-Infraestructura física, mantenimiento y dotación (Sedes construidas, mantenidas reforzadas) 016_Sedes mantenidas</v>
      </c>
      <c r="AE475" s="166" t="str">
        <f>CONCATENATE(U475,V475,W475,X475,AA475)</f>
        <v>O23011745992024020708016</v>
      </c>
      <c r="AF475" s="166" t="str">
        <f>IFERROR(VLOOKUP(AD475,TD!$J$66:$K$89,2,0)," ")</f>
        <v>PM/0131/0108/45990160207</v>
      </c>
      <c r="AG475" s="117" t="s">
        <v>385</v>
      </c>
      <c r="AH475" s="165" t="s">
        <v>193</v>
      </c>
      <c r="AI475" s="168" t="str">
        <f>CONCATENATE(PAA[[#This Row],[Id Interno]],"-",PAA[[#This Row],[tipo de Contrato (TH talento humano - B/S bienes y/o servicios)]],"-",S475,"-",T475,"-",PAA[[#This Row],[Objeto de la contratación]])</f>
        <v>20260415-TH-8126-9--Prestación de servicios de apoyo a la gestión del proceso de inventarios de la Subdirección de Gestión Corporativa.-SGC</v>
      </c>
    </row>
    <row r="476" spans="2:35" ht="56" x14ac:dyDescent="0.35">
      <c r="B476" s="23">
        <v>20260416</v>
      </c>
      <c r="C476" s="99" t="s">
        <v>649</v>
      </c>
      <c r="D476" s="23" t="s">
        <v>105</v>
      </c>
      <c r="E476" s="23" t="s">
        <v>363</v>
      </c>
      <c r="F476" s="162" t="s">
        <v>145</v>
      </c>
      <c r="G476" s="163" t="s">
        <v>373</v>
      </c>
      <c r="H476" s="164">
        <v>11</v>
      </c>
      <c r="I476" s="164">
        <v>0</v>
      </c>
      <c r="J476" s="125">
        <v>30872692</v>
      </c>
      <c r="K476" s="88" t="s">
        <v>398</v>
      </c>
      <c r="L476" s="162" t="s">
        <v>155</v>
      </c>
      <c r="M476" s="165" t="s">
        <v>422</v>
      </c>
      <c r="N476" s="23" t="s">
        <v>197</v>
      </c>
      <c r="O476" s="147" t="s">
        <v>889</v>
      </c>
      <c r="P476" s="162" t="s">
        <v>348</v>
      </c>
      <c r="Q476" s="53" t="s">
        <v>728</v>
      </c>
      <c r="R476" s="165" t="s">
        <v>208</v>
      </c>
      <c r="S476" s="165" t="str">
        <f>MID(PAA[[#This Row],[Meta Proyecto de Inversión]],1,4)</f>
        <v>8126</v>
      </c>
      <c r="T476" s="165" t="str">
        <f>MID(PAA[[#This Row],[Meta Proyecto de Inversión]],6,2)</f>
        <v>9-</v>
      </c>
      <c r="U476" s="166" t="str">
        <f>IFERROR(VLOOKUP(N476,TD!$B$50:$F$54,2,0)," ")</f>
        <v>O230117</v>
      </c>
      <c r="V476" s="166" t="str">
        <f>IFERROR(VLOOKUP(N476,TD!$B$50:$F$54,3,0)," ")</f>
        <v>4599</v>
      </c>
      <c r="W476" s="166">
        <f>IFERROR(VLOOKUP(N476,TD!$B$50:$F$54,4,0)," ")</f>
        <v>20240207</v>
      </c>
      <c r="X476" s="165" t="s">
        <v>174</v>
      </c>
      <c r="Y476" s="166" t="str">
        <f>IFERROR(VLOOKUP(X476,TD!$J$51:$K$64,2,0)," ")</f>
        <v>Infraestructura física, mantenimiento y dotación (Sedes construidas, mantenidas reforzadas)</v>
      </c>
      <c r="Z476" s="167" t="str">
        <f>CONCATENATE(X476,"-",Y476)</f>
        <v>08-Infraestructura física, mantenimiento y dotación (Sedes construidas, mantenidas reforzadas)</v>
      </c>
      <c r="AA476" s="165" t="s">
        <v>227</v>
      </c>
      <c r="AB476" s="166" t="str">
        <f>IFERROR(VLOOKUP(AA476,TD!$N$51:$O$66,2,0)," ")</f>
        <v>Sedes mantenidas</v>
      </c>
      <c r="AC476" s="167" t="str">
        <f>CONCATENATE(AA476,"_",AB476)</f>
        <v>016_Sedes mantenidas</v>
      </c>
      <c r="AD476" s="167" t="str">
        <f>CONCATENATE(Z476," ",AC476)</f>
        <v>08-Infraestructura física, mantenimiento y dotación (Sedes construidas, mantenidas reforzadas) 016_Sedes mantenidas</v>
      </c>
      <c r="AE476" s="166" t="str">
        <f>CONCATENATE(U476,V476,W476,X476,AA476)</f>
        <v>O23011745992024020708016</v>
      </c>
      <c r="AF476" s="166" t="str">
        <f>IFERROR(VLOOKUP(AD476,TD!$J$66:$K$89,2,0)," ")</f>
        <v>PM/0131/0108/45990160207</v>
      </c>
      <c r="AG476" s="117" t="s">
        <v>385</v>
      </c>
      <c r="AH476" s="165" t="s">
        <v>193</v>
      </c>
      <c r="AI476" s="168" t="str">
        <f>CONCATENATE(PAA[[#This Row],[Id Interno]],"-",PAA[[#This Row],[tipo de Contrato (TH talento humano - B/S bienes y/o servicios)]],"-",S476,"-",T476,"-",PAA[[#This Row],[Objeto de la contratación]])</f>
        <v>20260416-TH-8126-9--Prestación de servicios de apoyo a la gestión del proceso de inventarios de la Subdirección de Gestión Corporativa.-SGC</v>
      </c>
    </row>
    <row r="477" spans="2:35" ht="56" x14ac:dyDescent="0.35">
      <c r="B477" s="23">
        <v>20260417</v>
      </c>
      <c r="C477" s="99" t="s">
        <v>650</v>
      </c>
      <c r="D477" s="23" t="s">
        <v>105</v>
      </c>
      <c r="E477" s="23" t="s">
        <v>363</v>
      </c>
      <c r="F477" s="162" t="s">
        <v>144</v>
      </c>
      <c r="G477" s="163" t="s">
        <v>373</v>
      </c>
      <c r="H477" s="164">
        <v>11</v>
      </c>
      <c r="I477" s="164">
        <v>0</v>
      </c>
      <c r="J477" s="125">
        <v>102033998</v>
      </c>
      <c r="K477" s="88" t="s">
        <v>398</v>
      </c>
      <c r="L477" s="162" t="s">
        <v>155</v>
      </c>
      <c r="M477" s="165" t="s">
        <v>422</v>
      </c>
      <c r="N477" s="23" t="s">
        <v>197</v>
      </c>
      <c r="O477" s="147" t="s">
        <v>889</v>
      </c>
      <c r="P477" s="162" t="s">
        <v>348</v>
      </c>
      <c r="Q477" s="53" t="s">
        <v>728</v>
      </c>
      <c r="R477" s="165" t="s">
        <v>208</v>
      </c>
      <c r="S477" s="165" t="str">
        <f>MID(PAA[[#This Row],[Meta Proyecto de Inversión]],1,4)</f>
        <v>8126</v>
      </c>
      <c r="T477" s="165" t="str">
        <f>MID(PAA[[#This Row],[Meta Proyecto de Inversión]],6,2)</f>
        <v>9-</v>
      </c>
      <c r="U477" s="166" t="str">
        <f>IFERROR(VLOOKUP(N477,TD!$B$50:$F$54,2,0)," ")</f>
        <v>O230117</v>
      </c>
      <c r="V477" s="166" t="str">
        <f>IFERROR(VLOOKUP(N477,TD!$B$50:$F$54,3,0)," ")</f>
        <v>4599</v>
      </c>
      <c r="W477" s="166">
        <f>IFERROR(VLOOKUP(N477,TD!$B$50:$F$54,4,0)," ")</f>
        <v>20240207</v>
      </c>
      <c r="X477" s="165" t="s">
        <v>174</v>
      </c>
      <c r="Y477" s="166" t="str">
        <f>IFERROR(VLOOKUP(X477,TD!$J$51:$K$64,2,0)," ")</f>
        <v>Infraestructura física, mantenimiento y dotación (Sedes construidas, mantenidas reforzadas)</v>
      </c>
      <c r="Z477" s="167" t="str">
        <f>CONCATENATE(X477,"-",Y477)</f>
        <v>08-Infraestructura física, mantenimiento y dotación (Sedes construidas, mantenidas reforzadas)</v>
      </c>
      <c r="AA477" s="165" t="s">
        <v>227</v>
      </c>
      <c r="AB477" s="166" t="str">
        <f>IFERROR(VLOOKUP(AA477,TD!$N$51:$O$66,2,0)," ")</f>
        <v>Sedes mantenidas</v>
      </c>
      <c r="AC477" s="167" t="str">
        <f>CONCATENATE(AA477,"_",AB477)</f>
        <v>016_Sedes mantenidas</v>
      </c>
      <c r="AD477" s="167" t="str">
        <f>CONCATENATE(Z477," ",AC477)</f>
        <v>08-Infraestructura física, mantenimiento y dotación (Sedes construidas, mantenidas reforzadas) 016_Sedes mantenidas</v>
      </c>
      <c r="AE477" s="166" t="str">
        <f>CONCATENATE(U477,V477,W477,X477,AA477)</f>
        <v>O23011745992024020708016</v>
      </c>
      <c r="AF477" s="166" t="str">
        <f>IFERROR(VLOOKUP(AD477,TD!$J$66:$K$89,2,0)," ")</f>
        <v>PM/0131/0108/45990160207</v>
      </c>
      <c r="AG477" s="117" t="s">
        <v>385</v>
      </c>
      <c r="AH477" s="165" t="s">
        <v>193</v>
      </c>
      <c r="AI477" s="168" t="str">
        <f>CONCATENATE(PAA[[#This Row],[Id Interno]],"-",PAA[[#This Row],[tipo de Contrato (TH talento humano - B/S bienes y/o servicios)]],"-",S477,"-",T477,"-",PAA[[#This Row],[Objeto de la contratación]])</f>
        <v>20260417-TH-8126-9--Prestar servicios profesionales en la Subdirección de Gestión Corporativa en lo relacionado con los procesos de inventarios, almacén y bajas-SGC</v>
      </c>
    </row>
    <row r="478" spans="2:35" ht="56" x14ac:dyDescent="0.35">
      <c r="B478" s="23">
        <v>20260418</v>
      </c>
      <c r="C478" s="99" t="s">
        <v>651</v>
      </c>
      <c r="D478" s="23" t="s">
        <v>105</v>
      </c>
      <c r="E478" s="23" t="s">
        <v>363</v>
      </c>
      <c r="F478" s="162" t="s">
        <v>144</v>
      </c>
      <c r="G478" s="163" t="s">
        <v>373</v>
      </c>
      <c r="H478" s="164">
        <v>11</v>
      </c>
      <c r="I478" s="164">
        <v>0</v>
      </c>
      <c r="J478" s="125">
        <v>82390000</v>
      </c>
      <c r="K478" s="88" t="s">
        <v>398</v>
      </c>
      <c r="L478" s="162" t="s">
        <v>155</v>
      </c>
      <c r="M478" s="165" t="s">
        <v>422</v>
      </c>
      <c r="N478" s="23" t="s">
        <v>197</v>
      </c>
      <c r="O478" s="147" t="s">
        <v>889</v>
      </c>
      <c r="P478" s="162" t="s">
        <v>348</v>
      </c>
      <c r="Q478" s="53" t="s">
        <v>728</v>
      </c>
      <c r="R478" s="165" t="s">
        <v>208</v>
      </c>
      <c r="S478" s="165" t="str">
        <f>MID(PAA[[#This Row],[Meta Proyecto de Inversión]],1,4)</f>
        <v>8126</v>
      </c>
      <c r="T478" s="165" t="str">
        <f>MID(PAA[[#This Row],[Meta Proyecto de Inversión]],6,2)</f>
        <v>9-</v>
      </c>
      <c r="U478" s="166" t="str">
        <f>IFERROR(VLOOKUP(N478,TD!$B$50:$F$54,2,0)," ")</f>
        <v>O230117</v>
      </c>
      <c r="V478" s="166" t="str">
        <f>IFERROR(VLOOKUP(N478,TD!$B$50:$F$54,3,0)," ")</f>
        <v>4599</v>
      </c>
      <c r="W478" s="166">
        <f>IFERROR(VLOOKUP(N478,TD!$B$50:$F$54,4,0)," ")</f>
        <v>20240207</v>
      </c>
      <c r="X478" s="165" t="s">
        <v>174</v>
      </c>
      <c r="Y478" s="166" t="str">
        <f>IFERROR(VLOOKUP(X478,TD!$J$51:$K$64,2,0)," ")</f>
        <v>Infraestructura física, mantenimiento y dotación (Sedes construidas, mantenidas reforzadas)</v>
      </c>
      <c r="Z478" s="167" t="str">
        <f>CONCATENATE(X478,"-",Y478)</f>
        <v>08-Infraestructura física, mantenimiento y dotación (Sedes construidas, mantenidas reforzadas)</v>
      </c>
      <c r="AA478" s="165" t="s">
        <v>227</v>
      </c>
      <c r="AB478" s="166" t="str">
        <f>IFERROR(VLOOKUP(AA478,TD!$N$51:$O$66,2,0)," ")</f>
        <v>Sedes mantenidas</v>
      </c>
      <c r="AC478" s="167" t="str">
        <f>CONCATENATE(AA478,"_",AB478)</f>
        <v>016_Sedes mantenidas</v>
      </c>
      <c r="AD478" s="167" t="str">
        <f>CONCATENATE(Z478," ",AC478)</f>
        <v>08-Infraestructura física, mantenimiento y dotación (Sedes construidas, mantenidas reforzadas) 016_Sedes mantenidas</v>
      </c>
      <c r="AE478" s="166" t="str">
        <f>CONCATENATE(U478,V478,W478,X478,AA478)</f>
        <v>O23011745992024020708016</v>
      </c>
      <c r="AF478" s="166" t="str">
        <f>IFERROR(VLOOKUP(AD478,TD!$J$66:$K$89,2,0)," ")</f>
        <v>PM/0131/0108/45990160207</v>
      </c>
      <c r="AG478" s="117" t="s">
        <v>385</v>
      </c>
      <c r="AH478" s="165" t="s">
        <v>193</v>
      </c>
      <c r="AI478" s="168" t="str">
        <f>CONCATENATE(PAA[[#This Row],[Id Interno]],"-",PAA[[#This Row],[tipo de Contrato (TH talento humano - B/S bienes y/o servicios)]],"-",S478,"-",T478,"-",PAA[[#This Row],[Objeto de la contratación]])</f>
        <v>20260418-TH-8126-9--Prestar servicios profesionales para desarrollar e implementar sistemas de información, brindar soporte, mantenimiento y generar interoperabilidad con la Subdirección de Gestión Corporativa -SGC</v>
      </c>
    </row>
    <row r="479" spans="2:35" ht="56" x14ac:dyDescent="0.35">
      <c r="B479" s="23">
        <v>20260419</v>
      </c>
      <c r="C479" s="99" t="s">
        <v>652</v>
      </c>
      <c r="D479" s="23" t="s">
        <v>105</v>
      </c>
      <c r="E479" s="23" t="s">
        <v>363</v>
      </c>
      <c r="F479" s="162" t="s">
        <v>144</v>
      </c>
      <c r="G479" s="163" t="s">
        <v>373</v>
      </c>
      <c r="H479" s="164">
        <v>11</v>
      </c>
      <c r="I479" s="164">
        <v>0</v>
      </c>
      <c r="J479" s="125">
        <v>74976512</v>
      </c>
      <c r="K479" s="88" t="s">
        <v>398</v>
      </c>
      <c r="L479" s="162" t="s">
        <v>155</v>
      </c>
      <c r="M479" s="165" t="s">
        <v>422</v>
      </c>
      <c r="N479" s="23" t="s">
        <v>197</v>
      </c>
      <c r="O479" s="147" t="s">
        <v>889</v>
      </c>
      <c r="P479" s="162" t="s">
        <v>348</v>
      </c>
      <c r="Q479" s="53" t="s">
        <v>728</v>
      </c>
      <c r="R479" s="165" t="s">
        <v>208</v>
      </c>
      <c r="S479" s="165" t="str">
        <f>MID(PAA[[#This Row],[Meta Proyecto de Inversión]],1,4)</f>
        <v>8126</v>
      </c>
      <c r="T479" s="165" t="str">
        <f>MID(PAA[[#This Row],[Meta Proyecto de Inversión]],6,2)</f>
        <v>9-</v>
      </c>
      <c r="U479" s="166" t="str">
        <f>IFERROR(VLOOKUP(N479,TD!$B$50:$F$54,2,0)," ")</f>
        <v>O230117</v>
      </c>
      <c r="V479" s="166" t="str">
        <f>IFERROR(VLOOKUP(N479,TD!$B$50:$F$54,3,0)," ")</f>
        <v>4599</v>
      </c>
      <c r="W479" s="166">
        <f>IFERROR(VLOOKUP(N479,TD!$B$50:$F$54,4,0)," ")</f>
        <v>20240207</v>
      </c>
      <c r="X479" s="165" t="s">
        <v>174</v>
      </c>
      <c r="Y479" s="166" t="str">
        <f>IFERROR(VLOOKUP(X479,TD!$J$51:$K$64,2,0)," ")</f>
        <v>Infraestructura física, mantenimiento y dotación (Sedes construidas, mantenidas reforzadas)</v>
      </c>
      <c r="Z479" s="167" t="str">
        <f>CONCATENATE(X479,"-",Y479)</f>
        <v>08-Infraestructura física, mantenimiento y dotación (Sedes construidas, mantenidas reforzadas)</v>
      </c>
      <c r="AA479" s="165" t="s">
        <v>227</v>
      </c>
      <c r="AB479" s="166" t="str">
        <f>IFERROR(VLOOKUP(AA479,TD!$N$51:$O$66,2,0)," ")</f>
        <v>Sedes mantenidas</v>
      </c>
      <c r="AC479" s="167" t="str">
        <f>CONCATENATE(AA479,"_",AB479)</f>
        <v>016_Sedes mantenidas</v>
      </c>
      <c r="AD479" s="167" t="str">
        <f>CONCATENATE(Z479," ",AC479)</f>
        <v>08-Infraestructura física, mantenimiento y dotación (Sedes construidas, mantenidas reforzadas) 016_Sedes mantenidas</v>
      </c>
      <c r="AE479" s="166" t="str">
        <f>CONCATENATE(U479,V479,W479,X479,AA479)</f>
        <v>O23011745992024020708016</v>
      </c>
      <c r="AF479" s="166" t="str">
        <f>IFERROR(VLOOKUP(AD479,TD!$J$66:$K$89,2,0)," ")</f>
        <v>PM/0131/0108/45990160207</v>
      </c>
      <c r="AG479" s="117" t="s">
        <v>385</v>
      </c>
      <c r="AH479" s="165" t="s">
        <v>193</v>
      </c>
      <c r="AI479" s="168" t="str">
        <f>CONCATENATE(PAA[[#This Row],[Id Interno]],"-",PAA[[#This Row],[tipo de Contrato (TH talento humano - B/S bienes y/o servicios)]],"-",S479,"-",T479,"-",PAA[[#This Row],[Objeto de la contratación]])</f>
        <v>20260419-TH-8126-9--Prestación de servicios profesionales para la ejecución de los procesos contables que se desarrollan en el Área Financiera de la UAE Cuerpo Oficial de Bomberos asignados. -SGC</v>
      </c>
    </row>
    <row r="480" spans="2:35" ht="70" x14ac:dyDescent="0.35">
      <c r="B480" s="23">
        <v>20260420</v>
      </c>
      <c r="C480" s="99" t="s">
        <v>653</v>
      </c>
      <c r="D480" s="23" t="s">
        <v>105</v>
      </c>
      <c r="E480" s="23" t="s">
        <v>363</v>
      </c>
      <c r="F480" s="162" t="s">
        <v>145</v>
      </c>
      <c r="G480" s="163" t="s">
        <v>373</v>
      </c>
      <c r="H480" s="164">
        <v>11</v>
      </c>
      <c r="I480" s="164">
        <v>0</v>
      </c>
      <c r="J480" s="125">
        <v>30872691</v>
      </c>
      <c r="K480" s="88" t="s">
        <v>398</v>
      </c>
      <c r="L480" s="162" t="s">
        <v>155</v>
      </c>
      <c r="M480" s="165" t="s">
        <v>422</v>
      </c>
      <c r="N480" s="23" t="s">
        <v>197</v>
      </c>
      <c r="O480" s="147" t="s">
        <v>889</v>
      </c>
      <c r="P480" s="162" t="s">
        <v>348</v>
      </c>
      <c r="Q480" s="53" t="s">
        <v>728</v>
      </c>
      <c r="R480" s="165" t="s">
        <v>208</v>
      </c>
      <c r="S480" s="165" t="str">
        <f>MID(PAA[[#This Row],[Meta Proyecto de Inversión]],1,4)</f>
        <v>8126</v>
      </c>
      <c r="T480" s="165" t="str">
        <f>MID(PAA[[#This Row],[Meta Proyecto de Inversión]],6,2)</f>
        <v>9-</v>
      </c>
      <c r="U480" s="166" t="str">
        <f>IFERROR(VLOOKUP(N480,TD!$B$50:$F$54,2,0)," ")</f>
        <v>O230117</v>
      </c>
      <c r="V480" s="166" t="str">
        <f>IFERROR(VLOOKUP(N480,TD!$B$50:$F$54,3,0)," ")</f>
        <v>4599</v>
      </c>
      <c r="W480" s="166">
        <f>IFERROR(VLOOKUP(N480,TD!$B$50:$F$54,4,0)," ")</f>
        <v>20240207</v>
      </c>
      <c r="X480" s="165" t="s">
        <v>174</v>
      </c>
      <c r="Y480" s="166" t="str">
        <f>IFERROR(VLOOKUP(X480,TD!$J$51:$K$64,2,0)," ")</f>
        <v>Infraestructura física, mantenimiento y dotación (Sedes construidas, mantenidas reforzadas)</v>
      </c>
      <c r="Z480" s="167" t="str">
        <f>CONCATENATE(X480,"-",Y480)</f>
        <v>08-Infraestructura física, mantenimiento y dotación (Sedes construidas, mantenidas reforzadas)</v>
      </c>
      <c r="AA480" s="165" t="s">
        <v>227</v>
      </c>
      <c r="AB480" s="166" t="str">
        <f>IFERROR(VLOOKUP(AA480,TD!$N$51:$O$66,2,0)," ")</f>
        <v>Sedes mantenidas</v>
      </c>
      <c r="AC480" s="167" t="str">
        <f>CONCATENATE(AA480,"_",AB480)</f>
        <v>016_Sedes mantenidas</v>
      </c>
      <c r="AD480" s="167" t="str">
        <f>CONCATENATE(Z480," ",AC480)</f>
        <v>08-Infraestructura física, mantenimiento y dotación (Sedes construidas, mantenidas reforzadas) 016_Sedes mantenidas</v>
      </c>
      <c r="AE480" s="166" t="str">
        <f>CONCATENATE(U480,V480,W480,X480,AA480)</f>
        <v>O23011745992024020708016</v>
      </c>
      <c r="AF480" s="166" t="str">
        <f>IFERROR(VLOOKUP(AD480,TD!$J$66:$K$89,2,0)," ")</f>
        <v>PM/0131/0108/45990160207</v>
      </c>
      <c r="AG480" s="117" t="s">
        <v>385</v>
      </c>
      <c r="AH480" s="165" t="s">
        <v>193</v>
      </c>
      <c r="AI480" s="168" t="str">
        <f>CONCATENATE(PAA[[#This Row],[Id Interno]],"-",PAA[[#This Row],[tipo de Contrato (TH talento humano - B/S bienes y/o servicios)]],"-",S480,"-",T480,"-",PAA[[#This Row],[Objeto de la contratación]])</f>
        <v>20260420-TH-8126-9--Prestación de servicios de apoyo a la gestión documental de la Subdirección de Gestión Corporativa de la Unidad.-SGC.</v>
      </c>
    </row>
    <row r="481" spans="2:35" ht="70" x14ac:dyDescent="0.35">
      <c r="B481" s="23">
        <v>20260422</v>
      </c>
      <c r="C481" s="99" t="s">
        <v>654</v>
      </c>
      <c r="D481" s="23" t="s">
        <v>105</v>
      </c>
      <c r="E481" s="23" t="s">
        <v>363</v>
      </c>
      <c r="F481" s="162" t="s">
        <v>145</v>
      </c>
      <c r="G481" s="163" t="s">
        <v>373</v>
      </c>
      <c r="H481" s="164">
        <v>11</v>
      </c>
      <c r="I481" s="164">
        <v>0</v>
      </c>
      <c r="J481" s="125">
        <v>40428518</v>
      </c>
      <c r="K481" s="88" t="s">
        <v>398</v>
      </c>
      <c r="L481" s="162" t="s">
        <v>155</v>
      </c>
      <c r="M481" s="165" t="s">
        <v>422</v>
      </c>
      <c r="N481" s="23" t="s">
        <v>197</v>
      </c>
      <c r="O481" s="147" t="s">
        <v>889</v>
      </c>
      <c r="P481" s="162" t="s">
        <v>348</v>
      </c>
      <c r="Q481" s="53" t="s">
        <v>728</v>
      </c>
      <c r="R481" s="165" t="s">
        <v>208</v>
      </c>
      <c r="S481" s="165" t="str">
        <f>MID(PAA[[#This Row],[Meta Proyecto de Inversión]],1,4)</f>
        <v>8126</v>
      </c>
      <c r="T481" s="165" t="str">
        <f>MID(PAA[[#This Row],[Meta Proyecto de Inversión]],6,2)</f>
        <v>9-</v>
      </c>
      <c r="U481" s="166" t="str">
        <f>IFERROR(VLOOKUP(N481,TD!$B$50:$F$54,2,0)," ")</f>
        <v>O230117</v>
      </c>
      <c r="V481" s="166" t="str">
        <f>IFERROR(VLOOKUP(N481,TD!$B$50:$F$54,3,0)," ")</f>
        <v>4599</v>
      </c>
      <c r="W481" s="166">
        <f>IFERROR(VLOOKUP(N481,TD!$B$50:$F$54,4,0)," ")</f>
        <v>20240207</v>
      </c>
      <c r="X481" s="165" t="s">
        <v>174</v>
      </c>
      <c r="Y481" s="166" t="str">
        <f>IFERROR(VLOOKUP(X481,TD!$J$51:$K$64,2,0)," ")</f>
        <v>Infraestructura física, mantenimiento y dotación (Sedes construidas, mantenidas reforzadas)</v>
      </c>
      <c r="Z481" s="167" t="str">
        <f>CONCATENATE(X481,"-",Y481)</f>
        <v>08-Infraestructura física, mantenimiento y dotación (Sedes construidas, mantenidas reforzadas)</v>
      </c>
      <c r="AA481" s="165" t="s">
        <v>227</v>
      </c>
      <c r="AB481" s="166" t="str">
        <f>IFERROR(VLOOKUP(AA481,TD!$N$51:$O$66,2,0)," ")</f>
        <v>Sedes mantenidas</v>
      </c>
      <c r="AC481" s="167" t="str">
        <f>CONCATENATE(AA481,"_",AB481)</f>
        <v>016_Sedes mantenidas</v>
      </c>
      <c r="AD481" s="167" t="str">
        <f>CONCATENATE(Z481," ",AC481)</f>
        <v>08-Infraestructura física, mantenimiento y dotación (Sedes construidas, mantenidas reforzadas) 016_Sedes mantenidas</v>
      </c>
      <c r="AE481" s="166" t="str">
        <f>CONCATENATE(U481,V481,W481,X481,AA481)</f>
        <v>O23011745992024020708016</v>
      </c>
      <c r="AF481" s="166" t="str">
        <f>IFERROR(VLOOKUP(AD481,TD!$J$66:$K$89,2,0)," ")</f>
        <v>PM/0131/0108/45990160207</v>
      </c>
      <c r="AG481" s="117" t="s">
        <v>385</v>
      </c>
      <c r="AH481" s="165" t="s">
        <v>193</v>
      </c>
      <c r="AI481" s="168" t="str">
        <f>CONCATENATE(PAA[[#This Row],[Id Interno]],"-",PAA[[#This Row],[tipo de Contrato (TH talento humano - B/S bienes y/o servicios)]],"-",S481,"-",T481,"-",PAA[[#This Row],[Objeto de la contratación]])</f>
        <v>20260422-TH-8126-9--Prestación de servicios de apoyo a la gestión documental de la Subdirección de Gestión Corporativa de la Unidad.-SGC</v>
      </c>
    </row>
    <row r="482" spans="2:35" ht="56" x14ac:dyDescent="0.35">
      <c r="B482" s="23">
        <v>20260423</v>
      </c>
      <c r="C482" s="99" t="s">
        <v>654</v>
      </c>
      <c r="D482" s="23" t="s">
        <v>105</v>
      </c>
      <c r="E482" s="23" t="s">
        <v>363</v>
      </c>
      <c r="F482" s="162" t="s">
        <v>145</v>
      </c>
      <c r="G482" s="163" t="s">
        <v>373</v>
      </c>
      <c r="H482" s="164">
        <v>11</v>
      </c>
      <c r="I482" s="164">
        <v>0</v>
      </c>
      <c r="J482" s="125">
        <v>30872691</v>
      </c>
      <c r="K482" s="88" t="s">
        <v>398</v>
      </c>
      <c r="L482" s="162" t="s">
        <v>155</v>
      </c>
      <c r="M482" s="165" t="s">
        <v>422</v>
      </c>
      <c r="N482" s="23" t="s">
        <v>197</v>
      </c>
      <c r="O482" s="147" t="s">
        <v>889</v>
      </c>
      <c r="P482" s="162" t="s">
        <v>348</v>
      </c>
      <c r="Q482" s="53" t="s">
        <v>728</v>
      </c>
      <c r="R482" s="165" t="s">
        <v>208</v>
      </c>
      <c r="S482" s="165" t="str">
        <f>MID(PAA[[#This Row],[Meta Proyecto de Inversión]],1,4)</f>
        <v>8126</v>
      </c>
      <c r="T482" s="165" t="str">
        <f>MID(PAA[[#This Row],[Meta Proyecto de Inversión]],6,2)</f>
        <v>9-</v>
      </c>
      <c r="U482" s="166" t="str">
        <f>IFERROR(VLOOKUP(N482,TD!$B$50:$F$54,2,0)," ")</f>
        <v>O230117</v>
      </c>
      <c r="V482" s="166" t="str">
        <f>IFERROR(VLOOKUP(N482,TD!$B$50:$F$54,3,0)," ")</f>
        <v>4599</v>
      </c>
      <c r="W482" s="166">
        <f>IFERROR(VLOOKUP(N482,TD!$B$50:$F$54,4,0)," ")</f>
        <v>20240207</v>
      </c>
      <c r="X482" s="165" t="s">
        <v>174</v>
      </c>
      <c r="Y482" s="166" t="str">
        <f>IFERROR(VLOOKUP(X482,TD!$J$51:$K$64,2,0)," ")</f>
        <v>Infraestructura física, mantenimiento y dotación (Sedes construidas, mantenidas reforzadas)</v>
      </c>
      <c r="Z482" s="167" t="str">
        <f>CONCATENATE(X482,"-",Y482)</f>
        <v>08-Infraestructura física, mantenimiento y dotación (Sedes construidas, mantenidas reforzadas)</v>
      </c>
      <c r="AA482" s="165" t="s">
        <v>227</v>
      </c>
      <c r="AB482" s="166" t="str">
        <f>IFERROR(VLOOKUP(AA482,TD!$N$51:$O$66,2,0)," ")</f>
        <v>Sedes mantenidas</v>
      </c>
      <c r="AC482" s="167" t="str">
        <f>CONCATENATE(AA482,"_",AB482)</f>
        <v>016_Sedes mantenidas</v>
      </c>
      <c r="AD482" s="167" t="str">
        <f>CONCATENATE(Z482," ",AC482)</f>
        <v>08-Infraestructura física, mantenimiento y dotación (Sedes construidas, mantenidas reforzadas) 016_Sedes mantenidas</v>
      </c>
      <c r="AE482" s="166" t="str">
        <f>CONCATENATE(U482,V482,W482,X482,AA482)</f>
        <v>O23011745992024020708016</v>
      </c>
      <c r="AF482" s="166" t="str">
        <f>IFERROR(VLOOKUP(AD482,TD!$J$66:$K$89,2,0)," ")</f>
        <v>PM/0131/0108/45990160207</v>
      </c>
      <c r="AG482" s="117" t="s">
        <v>385</v>
      </c>
      <c r="AH482" s="165" t="s">
        <v>193</v>
      </c>
      <c r="AI482" s="168" t="str">
        <f>CONCATENATE(PAA[[#This Row],[Id Interno]],"-",PAA[[#This Row],[tipo de Contrato (TH talento humano - B/S bienes y/o servicios)]],"-",S482,"-",T482,"-",PAA[[#This Row],[Objeto de la contratación]])</f>
        <v>20260423-TH-8126-9--Prestación de servicios de apoyo a la gestión documental de la Subdirección de Gestión Corporativa de la Unidad.-SGC</v>
      </c>
    </row>
    <row r="483" spans="2:35" ht="56" x14ac:dyDescent="0.35">
      <c r="B483" s="23">
        <v>20260424</v>
      </c>
      <c r="C483" s="99" t="s">
        <v>654</v>
      </c>
      <c r="D483" s="23" t="s">
        <v>105</v>
      </c>
      <c r="E483" s="23" t="s">
        <v>363</v>
      </c>
      <c r="F483" s="162" t="s">
        <v>145</v>
      </c>
      <c r="G483" s="163" t="s">
        <v>373</v>
      </c>
      <c r="H483" s="164">
        <v>11</v>
      </c>
      <c r="I483" s="164">
        <v>0</v>
      </c>
      <c r="J483" s="125">
        <v>34100000</v>
      </c>
      <c r="K483" s="88" t="s">
        <v>398</v>
      </c>
      <c r="L483" s="162" t="s">
        <v>155</v>
      </c>
      <c r="M483" s="165" t="s">
        <v>422</v>
      </c>
      <c r="N483" s="23" t="s">
        <v>197</v>
      </c>
      <c r="O483" s="147" t="s">
        <v>889</v>
      </c>
      <c r="P483" s="162" t="s">
        <v>348</v>
      </c>
      <c r="Q483" s="53" t="s">
        <v>728</v>
      </c>
      <c r="R483" s="165" t="s">
        <v>208</v>
      </c>
      <c r="S483" s="165" t="str">
        <f>MID(PAA[[#This Row],[Meta Proyecto de Inversión]],1,4)</f>
        <v>8126</v>
      </c>
      <c r="T483" s="165" t="str">
        <f>MID(PAA[[#This Row],[Meta Proyecto de Inversión]],6,2)</f>
        <v>9-</v>
      </c>
      <c r="U483" s="166" t="str">
        <f>IFERROR(VLOOKUP(N483,TD!$B$50:$F$54,2,0)," ")</f>
        <v>O230117</v>
      </c>
      <c r="V483" s="166" t="str">
        <f>IFERROR(VLOOKUP(N483,TD!$B$50:$F$54,3,0)," ")</f>
        <v>4599</v>
      </c>
      <c r="W483" s="166">
        <f>IFERROR(VLOOKUP(N483,TD!$B$50:$F$54,4,0)," ")</f>
        <v>20240207</v>
      </c>
      <c r="X483" s="165" t="s">
        <v>174</v>
      </c>
      <c r="Y483" s="166" t="str">
        <f>IFERROR(VLOOKUP(X483,TD!$J$51:$K$64,2,0)," ")</f>
        <v>Infraestructura física, mantenimiento y dotación (Sedes construidas, mantenidas reforzadas)</v>
      </c>
      <c r="Z483" s="167" t="str">
        <f>CONCATENATE(X483,"-",Y483)</f>
        <v>08-Infraestructura física, mantenimiento y dotación (Sedes construidas, mantenidas reforzadas)</v>
      </c>
      <c r="AA483" s="165" t="s">
        <v>227</v>
      </c>
      <c r="AB483" s="166" t="str">
        <f>IFERROR(VLOOKUP(AA483,TD!$N$51:$O$66,2,0)," ")</f>
        <v>Sedes mantenidas</v>
      </c>
      <c r="AC483" s="167" t="str">
        <f>CONCATENATE(AA483,"_",AB483)</f>
        <v>016_Sedes mantenidas</v>
      </c>
      <c r="AD483" s="167" t="str">
        <f>CONCATENATE(Z483," ",AC483)</f>
        <v>08-Infraestructura física, mantenimiento y dotación (Sedes construidas, mantenidas reforzadas) 016_Sedes mantenidas</v>
      </c>
      <c r="AE483" s="166" t="str">
        <f>CONCATENATE(U483,V483,W483,X483,AA483)</f>
        <v>O23011745992024020708016</v>
      </c>
      <c r="AF483" s="166" t="str">
        <f>IFERROR(VLOOKUP(AD483,TD!$J$66:$K$89,2,0)," ")</f>
        <v>PM/0131/0108/45990160207</v>
      </c>
      <c r="AG483" s="117" t="s">
        <v>385</v>
      </c>
      <c r="AH483" s="165" t="s">
        <v>193</v>
      </c>
      <c r="AI483" s="168" t="str">
        <f>CONCATENATE(PAA[[#This Row],[Id Interno]],"-",PAA[[#This Row],[tipo de Contrato (TH talento humano - B/S bienes y/o servicios)]],"-",S483,"-",T483,"-",PAA[[#This Row],[Objeto de la contratación]])</f>
        <v>20260424-TH-8126-9--Prestación de servicios de apoyo a la gestión documental de la Subdirección de Gestión Corporativa de la Unidad.-SGC</v>
      </c>
    </row>
    <row r="484" spans="2:35" ht="56" x14ac:dyDescent="0.35">
      <c r="B484" s="23">
        <v>20260425</v>
      </c>
      <c r="C484" s="99" t="s">
        <v>655</v>
      </c>
      <c r="D484" s="23" t="s">
        <v>105</v>
      </c>
      <c r="E484" s="23" t="s">
        <v>363</v>
      </c>
      <c r="F484" s="162" t="s">
        <v>144</v>
      </c>
      <c r="G484" s="163" t="s">
        <v>373</v>
      </c>
      <c r="H484" s="164">
        <v>11</v>
      </c>
      <c r="I484" s="164">
        <v>0</v>
      </c>
      <c r="J484" s="125">
        <v>56771957</v>
      </c>
      <c r="K484" s="88" t="s">
        <v>398</v>
      </c>
      <c r="L484" s="162" t="s">
        <v>155</v>
      </c>
      <c r="M484" s="165" t="s">
        <v>422</v>
      </c>
      <c r="N484" s="23" t="s">
        <v>197</v>
      </c>
      <c r="O484" s="147" t="s">
        <v>889</v>
      </c>
      <c r="P484" s="162" t="s">
        <v>348</v>
      </c>
      <c r="Q484" s="53" t="s">
        <v>728</v>
      </c>
      <c r="R484" s="165" t="s">
        <v>208</v>
      </c>
      <c r="S484" s="165" t="str">
        <f>MID(PAA[[#This Row],[Meta Proyecto de Inversión]],1,4)</f>
        <v>8126</v>
      </c>
      <c r="T484" s="165" t="str">
        <f>MID(PAA[[#This Row],[Meta Proyecto de Inversión]],6,2)</f>
        <v>9-</v>
      </c>
      <c r="U484" s="166" t="str">
        <f>IFERROR(VLOOKUP(N484,TD!$B$50:$F$54,2,0)," ")</f>
        <v>O230117</v>
      </c>
      <c r="V484" s="166" t="str">
        <f>IFERROR(VLOOKUP(N484,TD!$B$50:$F$54,3,0)," ")</f>
        <v>4599</v>
      </c>
      <c r="W484" s="166">
        <f>IFERROR(VLOOKUP(N484,TD!$B$50:$F$54,4,0)," ")</f>
        <v>20240207</v>
      </c>
      <c r="X484" s="165" t="s">
        <v>174</v>
      </c>
      <c r="Y484" s="166" t="str">
        <f>IFERROR(VLOOKUP(X484,TD!$J$51:$K$64,2,0)," ")</f>
        <v>Infraestructura física, mantenimiento y dotación (Sedes construidas, mantenidas reforzadas)</v>
      </c>
      <c r="Z484" s="167" t="str">
        <f>CONCATENATE(X484,"-",Y484)</f>
        <v>08-Infraestructura física, mantenimiento y dotación (Sedes construidas, mantenidas reforzadas)</v>
      </c>
      <c r="AA484" s="165" t="s">
        <v>227</v>
      </c>
      <c r="AB484" s="166" t="str">
        <f>IFERROR(VLOOKUP(AA484,TD!$N$51:$O$66,2,0)," ")</f>
        <v>Sedes mantenidas</v>
      </c>
      <c r="AC484" s="167" t="str">
        <f>CONCATENATE(AA484,"_",AB484)</f>
        <v>016_Sedes mantenidas</v>
      </c>
      <c r="AD484" s="167" t="str">
        <f>CONCATENATE(Z484," ",AC484)</f>
        <v>08-Infraestructura física, mantenimiento y dotación (Sedes construidas, mantenidas reforzadas) 016_Sedes mantenidas</v>
      </c>
      <c r="AE484" s="166" t="str">
        <f>CONCATENATE(U484,V484,W484,X484,AA484)</f>
        <v>O23011745992024020708016</v>
      </c>
      <c r="AF484" s="166" t="str">
        <f>IFERROR(VLOOKUP(AD484,TD!$J$66:$K$89,2,0)," ")</f>
        <v>PM/0131/0108/45990160207</v>
      </c>
      <c r="AG484" s="117" t="s">
        <v>385</v>
      </c>
      <c r="AH484" s="165" t="s">
        <v>193</v>
      </c>
      <c r="AI484" s="168" t="str">
        <f>CONCATENATE(PAA[[#This Row],[Id Interno]],"-",PAA[[#This Row],[tipo de Contrato (TH talento humano - B/S bienes y/o servicios)]],"-",S484,"-",T484,"-",PAA[[#This Row],[Objeto de la contratación]])</f>
        <v>20260425-TH-8126-9--Prestación de servicios profesionales para la implementación, consolidación, seguimiento y reporte de los lineamientos ambientales establecidos en el Plan Institucional de Gestión Ambiental (PIGA) en cada una de las sedes de la UAE Cuerpo Oficial de Bomberos Bogotá-SGC.</v>
      </c>
    </row>
    <row r="485" spans="2:35" ht="96" customHeight="1" x14ac:dyDescent="0.35">
      <c r="B485" s="23">
        <v>20260426</v>
      </c>
      <c r="C485" s="99" t="s">
        <v>655</v>
      </c>
      <c r="D485" s="23" t="s">
        <v>105</v>
      </c>
      <c r="E485" s="23" t="s">
        <v>363</v>
      </c>
      <c r="F485" s="162" t="s">
        <v>144</v>
      </c>
      <c r="G485" s="163" t="s">
        <v>373</v>
      </c>
      <c r="H485" s="164">
        <v>11</v>
      </c>
      <c r="I485" s="164">
        <v>0</v>
      </c>
      <c r="J485" s="125">
        <v>30966522</v>
      </c>
      <c r="K485" s="88" t="s">
        <v>398</v>
      </c>
      <c r="L485" s="162" t="s">
        <v>155</v>
      </c>
      <c r="M485" s="165" t="s">
        <v>422</v>
      </c>
      <c r="N485" s="23" t="s">
        <v>197</v>
      </c>
      <c r="O485" s="147" t="s">
        <v>889</v>
      </c>
      <c r="P485" s="162" t="s">
        <v>348</v>
      </c>
      <c r="Q485" s="53" t="s">
        <v>728</v>
      </c>
      <c r="R485" s="165" t="s">
        <v>208</v>
      </c>
      <c r="S485" s="165" t="str">
        <f>MID(PAA[[#This Row],[Meta Proyecto de Inversión]],1,4)</f>
        <v>8126</v>
      </c>
      <c r="T485" s="165" t="str">
        <f>MID(PAA[[#This Row],[Meta Proyecto de Inversión]],6,2)</f>
        <v>9-</v>
      </c>
      <c r="U485" s="166" t="str">
        <f>IFERROR(VLOOKUP(N485,TD!$B$50:$F$54,2,0)," ")</f>
        <v>O230117</v>
      </c>
      <c r="V485" s="166" t="str">
        <f>IFERROR(VLOOKUP(N485,TD!$B$50:$F$54,3,0)," ")</f>
        <v>4599</v>
      </c>
      <c r="W485" s="166">
        <f>IFERROR(VLOOKUP(N485,TD!$B$50:$F$54,4,0)," ")</f>
        <v>20240207</v>
      </c>
      <c r="X485" s="165" t="s">
        <v>174</v>
      </c>
      <c r="Y485" s="166" t="str">
        <f>IFERROR(VLOOKUP(X485,TD!$J$51:$K$64,2,0)," ")</f>
        <v>Infraestructura física, mantenimiento y dotación (Sedes construidas, mantenidas reforzadas)</v>
      </c>
      <c r="Z485" s="167" t="str">
        <f>CONCATENATE(X485,"-",Y485)</f>
        <v>08-Infraestructura física, mantenimiento y dotación (Sedes construidas, mantenidas reforzadas)</v>
      </c>
      <c r="AA485" s="165" t="s">
        <v>227</v>
      </c>
      <c r="AB485" s="166" t="str">
        <f>IFERROR(VLOOKUP(AA485,TD!$N$51:$O$66,2,0)," ")</f>
        <v>Sedes mantenidas</v>
      </c>
      <c r="AC485" s="167" t="str">
        <f>CONCATENATE(AA485,"_",AB485)</f>
        <v>016_Sedes mantenidas</v>
      </c>
      <c r="AD485" s="167" t="str">
        <f>CONCATENATE(Z485," ",AC485)</f>
        <v>08-Infraestructura física, mantenimiento y dotación (Sedes construidas, mantenidas reforzadas) 016_Sedes mantenidas</v>
      </c>
      <c r="AE485" s="166" t="str">
        <f>CONCATENATE(U485,V485,W485,X485,AA485)</f>
        <v>O23011745992024020708016</v>
      </c>
      <c r="AF485" s="166" t="str">
        <f>IFERROR(VLOOKUP(AD485,TD!$J$66:$K$89,2,0)," ")</f>
        <v>PM/0131/0108/45990160207</v>
      </c>
      <c r="AG485" s="117" t="s">
        <v>385</v>
      </c>
      <c r="AH485" s="165" t="s">
        <v>193</v>
      </c>
      <c r="AI485" s="168" t="str">
        <f>CONCATENATE(PAA[[#This Row],[Id Interno]],"-",PAA[[#This Row],[tipo de Contrato (TH talento humano - B/S bienes y/o servicios)]],"-",S485,"-",T485,"-",PAA[[#This Row],[Objeto de la contratación]])</f>
        <v>20260426-TH-8126-9--Prestación de servicios profesionales para la implementación, consolidación, seguimiento y reporte de los lineamientos ambientales establecidos en el Plan Institucional de Gestión Ambiental (PIGA) en cada una de las sedes de la UAE Cuerpo Oficial de Bomberos Bogotá-SGC.</v>
      </c>
    </row>
    <row r="486" spans="2:35" ht="56" x14ac:dyDescent="0.35">
      <c r="B486" s="23">
        <v>20260427</v>
      </c>
      <c r="C486" s="99" t="s">
        <v>656</v>
      </c>
      <c r="D486" s="23" t="s">
        <v>105</v>
      </c>
      <c r="E486" s="23" t="s">
        <v>363</v>
      </c>
      <c r="F486" s="162" t="s">
        <v>144</v>
      </c>
      <c r="G486" s="163" t="s">
        <v>373</v>
      </c>
      <c r="H486" s="164">
        <v>11</v>
      </c>
      <c r="I486" s="164">
        <v>0</v>
      </c>
      <c r="J486" s="125">
        <v>74976512</v>
      </c>
      <c r="K486" s="88" t="s">
        <v>398</v>
      </c>
      <c r="L486" s="162" t="s">
        <v>155</v>
      </c>
      <c r="M486" s="165" t="s">
        <v>422</v>
      </c>
      <c r="N486" s="23" t="s">
        <v>197</v>
      </c>
      <c r="O486" s="147" t="s">
        <v>889</v>
      </c>
      <c r="P486" s="162" t="s">
        <v>348</v>
      </c>
      <c r="Q486" s="53" t="s">
        <v>728</v>
      </c>
      <c r="R486" s="165" t="s">
        <v>208</v>
      </c>
      <c r="S486" s="165" t="str">
        <f>MID(PAA[[#This Row],[Meta Proyecto de Inversión]],1,4)</f>
        <v>8126</v>
      </c>
      <c r="T486" s="165" t="str">
        <f>MID(PAA[[#This Row],[Meta Proyecto de Inversión]],6,2)</f>
        <v>9-</v>
      </c>
      <c r="U486" s="166" t="str">
        <f>IFERROR(VLOOKUP(N486,TD!$B$50:$F$54,2,0)," ")</f>
        <v>O230117</v>
      </c>
      <c r="V486" s="166" t="str">
        <f>IFERROR(VLOOKUP(N486,TD!$B$50:$F$54,3,0)," ")</f>
        <v>4599</v>
      </c>
      <c r="W486" s="166">
        <f>IFERROR(VLOOKUP(N486,TD!$B$50:$F$54,4,0)," ")</f>
        <v>20240207</v>
      </c>
      <c r="X486" s="165" t="s">
        <v>174</v>
      </c>
      <c r="Y486" s="166" t="str">
        <f>IFERROR(VLOOKUP(X486,TD!$J$51:$K$64,2,0)," ")</f>
        <v>Infraestructura física, mantenimiento y dotación (Sedes construidas, mantenidas reforzadas)</v>
      </c>
      <c r="Z486" s="167" t="str">
        <f>CONCATENATE(X486,"-",Y486)</f>
        <v>08-Infraestructura física, mantenimiento y dotación (Sedes construidas, mantenidas reforzadas)</v>
      </c>
      <c r="AA486" s="165" t="s">
        <v>227</v>
      </c>
      <c r="AB486" s="166" t="str">
        <f>IFERROR(VLOOKUP(AA486,TD!$N$51:$O$66,2,0)," ")</f>
        <v>Sedes mantenidas</v>
      </c>
      <c r="AC486" s="167" t="str">
        <f>CONCATENATE(AA486,"_",AB486)</f>
        <v>016_Sedes mantenidas</v>
      </c>
      <c r="AD486" s="167" t="str">
        <f>CONCATENATE(Z486," ",AC486)</f>
        <v>08-Infraestructura física, mantenimiento y dotación (Sedes construidas, mantenidas reforzadas) 016_Sedes mantenidas</v>
      </c>
      <c r="AE486" s="166" t="str">
        <f>CONCATENATE(U486,V486,W486,X486,AA486)</f>
        <v>O23011745992024020708016</v>
      </c>
      <c r="AF486" s="166" t="str">
        <f>IFERROR(VLOOKUP(AD486,TD!$J$66:$K$89,2,0)," ")</f>
        <v>PM/0131/0108/45990160207</v>
      </c>
      <c r="AG486" s="117" t="s">
        <v>385</v>
      </c>
      <c r="AH486" s="165" t="s">
        <v>193</v>
      </c>
      <c r="AI486" s="168" t="str">
        <f>CONCATENATE(PAA[[#This Row],[Id Interno]],"-",PAA[[#This Row],[tipo de Contrato (TH talento humano - B/S bienes y/o servicios)]],"-",S486,"-",T486,"-",PAA[[#This Row],[Objeto de la contratación]])</f>
        <v>20260427-TH-8126-9--Prestar los servicios profesionales para la gestión administrativa y operativa de la Subdirección de Gestión Corporativa en el proceso de adquisición de bienes y servicios - SGC</v>
      </c>
    </row>
    <row r="487" spans="2:35" ht="132.5" customHeight="1" x14ac:dyDescent="0.35">
      <c r="B487" s="23">
        <v>20260428</v>
      </c>
      <c r="C487" s="163" t="s">
        <v>657</v>
      </c>
      <c r="D487" s="23" t="s">
        <v>105</v>
      </c>
      <c r="E487" s="23" t="s">
        <v>363</v>
      </c>
      <c r="F487" s="162" t="s">
        <v>145</v>
      </c>
      <c r="G487" s="163" t="s">
        <v>373</v>
      </c>
      <c r="H487" s="164">
        <v>11</v>
      </c>
      <c r="I487" s="164">
        <v>0</v>
      </c>
      <c r="J487" s="125">
        <v>38060000</v>
      </c>
      <c r="K487" s="88" t="s">
        <v>398</v>
      </c>
      <c r="L487" s="162" t="s">
        <v>155</v>
      </c>
      <c r="M487" s="165" t="s">
        <v>422</v>
      </c>
      <c r="N487" s="23" t="s">
        <v>197</v>
      </c>
      <c r="O487" s="147" t="s">
        <v>889</v>
      </c>
      <c r="P487" s="162" t="s">
        <v>348</v>
      </c>
      <c r="Q487" s="53" t="s">
        <v>728</v>
      </c>
      <c r="R487" s="165" t="s">
        <v>208</v>
      </c>
      <c r="S487" s="165" t="str">
        <f>MID(PAA[[#This Row],[Meta Proyecto de Inversión]],1,4)</f>
        <v>8126</v>
      </c>
      <c r="T487" s="165" t="str">
        <f>MID(PAA[[#This Row],[Meta Proyecto de Inversión]],6,2)</f>
        <v>9-</v>
      </c>
      <c r="U487" s="166" t="str">
        <f>IFERROR(VLOOKUP(N487,TD!$B$50:$F$54,2,0)," ")</f>
        <v>O230117</v>
      </c>
      <c r="V487" s="166" t="str">
        <f>IFERROR(VLOOKUP(N487,TD!$B$50:$F$54,3,0)," ")</f>
        <v>4599</v>
      </c>
      <c r="W487" s="166">
        <f>IFERROR(VLOOKUP(N487,TD!$B$50:$F$54,4,0)," ")</f>
        <v>20240207</v>
      </c>
      <c r="X487" s="165" t="s">
        <v>174</v>
      </c>
      <c r="Y487" s="166" t="str">
        <f>IFERROR(VLOOKUP(X487,TD!$J$51:$K$64,2,0)," ")</f>
        <v>Infraestructura física, mantenimiento y dotación (Sedes construidas, mantenidas reforzadas)</v>
      </c>
      <c r="Z487" s="167" t="str">
        <f>CONCATENATE(X487,"-",Y487)</f>
        <v>08-Infraestructura física, mantenimiento y dotación (Sedes construidas, mantenidas reforzadas)</v>
      </c>
      <c r="AA487" s="165" t="s">
        <v>227</v>
      </c>
      <c r="AB487" s="166" t="str">
        <f>IFERROR(VLOOKUP(AA487,TD!$N$51:$O$66,2,0)," ")</f>
        <v>Sedes mantenidas</v>
      </c>
      <c r="AC487" s="167" t="str">
        <f>CONCATENATE(AA487,"_",AB487)</f>
        <v>016_Sedes mantenidas</v>
      </c>
      <c r="AD487" s="167" t="str">
        <f>CONCATENATE(Z487," ",AC487)</f>
        <v>08-Infraestructura física, mantenimiento y dotación (Sedes construidas, mantenidas reforzadas) 016_Sedes mantenidas</v>
      </c>
      <c r="AE487" s="166" t="str">
        <f>CONCATENATE(U487,V487,W487,X487,AA487)</f>
        <v>O23011745992024020708016</v>
      </c>
      <c r="AF487" s="166" t="str">
        <f>IFERROR(VLOOKUP(AD487,TD!$J$66:$K$89,2,0)," ")</f>
        <v>PM/0131/0108/45990160207</v>
      </c>
      <c r="AG487" s="117" t="s">
        <v>385</v>
      </c>
      <c r="AH487" s="165" t="s">
        <v>193</v>
      </c>
      <c r="AI487" s="168" t="str">
        <f>CONCATENATE(PAA[[#This Row],[Id Interno]],"-",PAA[[#This Row],[tipo de Contrato (TH talento humano - B/S bienes y/o servicios)]],"-",S487,"-",T487,"-",PAA[[#This Row],[Objeto de la contratación]])</f>
        <v>20260428-TH-8126-9--Prestar los servicios como conductor de la Subdirección de Gestión Corporativa -SGC</v>
      </c>
    </row>
    <row r="488" spans="2:35" ht="83.5" customHeight="1" x14ac:dyDescent="0.35">
      <c r="B488" s="23">
        <v>20260429</v>
      </c>
      <c r="C488" s="163" t="s">
        <v>658</v>
      </c>
      <c r="D488" s="23" t="s">
        <v>105</v>
      </c>
      <c r="E488" s="23" t="s">
        <v>363</v>
      </c>
      <c r="F488" s="162" t="s">
        <v>144</v>
      </c>
      <c r="G488" s="163" t="s">
        <v>373</v>
      </c>
      <c r="H488" s="164">
        <v>11</v>
      </c>
      <c r="I488" s="164">
        <v>0</v>
      </c>
      <c r="J488" s="125">
        <v>74976512</v>
      </c>
      <c r="K488" s="88" t="s">
        <v>398</v>
      </c>
      <c r="L488" s="162" t="s">
        <v>155</v>
      </c>
      <c r="M488" s="165" t="s">
        <v>422</v>
      </c>
      <c r="N488" s="23" t="s">
        <v>197</v>
      </c>
      <c r="O488" s="147" t="s">
        <v>889</v>
      </c>
      <c r="P488" s="162" t="s">
        <v>348</v>
      </c>
      <c r="Q488" s="53" t="s">
        <v>728</v>
      </c>
      <c r="R488" s="165" t="s">
        <v>208</v>
      </c>
      <c r="S488" s="165" t="str">
        <f>MID(PAA[[#This Row],[Meta Proyecto de Inversión]],1,4)</f>
        <v>8126</v>
      </c>
      <c r="T488" s="165" t="str">
        <f>MID(PAA[[#This Row],[Meta Proyecto de Inversión]],6,2)</f>
        <v>9-</v>
      </c>
      <c r="U488" s="166" t="str">
        <f>IFERROR(VLOOKUP(N488,TD!$B$50:$F$54,2,0)," ")</f>
        <v>O230117</v>
      </c>
      <c r="V488" s="166" t="str">
        <f>IFERROR(VLOOKUP(N488,TD!$B$50:$F$54,3,0)," ")</f>
        <v>4599</v>
      </c>
      <c r="W488" s="166">
        <f>IFERROR(VLOOKUP(N488,TD!$B$50:$F$54,4,0)," ")</f>
        <v>20240207</v>
      </c>
      <c r="X488" s="165" t="s">
        <v>174</v>
      </c>
      <c r="Y488" s="166" t="str">
        <f>IFERROR(VLOOKUP(X488,TD!$J$51:$K$64,2,0)," ")</f>
        <v>Infraestructura física, mantenimiento y dotación (Sedes construidas, mantenidas reforzadas)</v>
      </c>
      <c r="Z488" s="167" t="str">
        <f>CONCATENATE(X488,"-",Y488)</f>
        <v>08-Infraestructura física, mantenimiento y dotación (Sedes construidas, mantenidas reforzadas)</v>
      </c>
      <c r="AA488" s="165" t="s">
        <v>227</v>
      </c>
      <c r="AB488" s="166" t="str">
        <f>IFERROR(VLOOKUP(AA488,TD!$N$51:$O$66,2,0)," ")</f>
        <v>Sedes mantenidas</v>
      </c>
      <c r="AC488" s="167" t="str">
        <f>CONCATENATE(AA488,"_",AB488)</f>
        <v>016_Sedes mantenidas</v>
      </c>
      <c r="AD488" s="167" t="str">
        <f>CONCATENATE(Z488," ",AC488)</f>
        <v>08-Infraestructura física, mantenimiento y dotación (Sedes construidas, mantenidas reforzadas) 016_Sedes mantenidas</v>
      </c>
      <c r="AE488" s="166" t="str">
        <f>CONCATENATE(U488,V488,W488,X488,AA488)</f>
        <v>O23011745992024020708016</v>
      </c>
      <c r="AF488" s="166" t="str">
        <f>IFERROR(VLOOKUP(AD488,TD!$J$66:$K$89,2,0)," ")</f>
        <v>PM/0131/0108/45990160207</v>
      </c>
      <c r="AG488" s="117" t="s">
        <v>385</v>
      </c>
      <c r="AH488" s="174" t="s">
        <v>193</v>
      </c>
      <c r="AI488" s="168" t="str">
        <f>CONCATENATE(PAA[[#This Row],[Id Interno]],"-",PAA[[#This Row],[tipo de Contrato (TH talento humano - B/S bienes y/o servicios)]],"-",S488,"-",T488,"-",PAA[[#This Row],[Objeto de la contratación]])</f>
        <v>20260429-TH-8126-9--Prestar servicios profesionales en la Subdirección de Gestión Corporativa en el marco de las actividades administrativas de la Dependencia.-SGC</v>
      </c>
    </row>
    <row r="489" spans="2:35" ht="56" x14ac:dyDescent="0.35">
      <c r="B489" s="23">
        <v>20260430</v>
      </c>
      <c r="C489" s="181" t="s">
        <v>638</v>
      </c>
      <c r="D489" s="128" t="s">
        <v>105</v>
      </c>
      <c r="E489" s="128" t="s">
        <v>363</v>
      </c>
      <c r="F489" s="175" t="s">
        <v>144</v>
      </c>
      <c r="G489" s="181" t="s">
        <v>373</v>
      </c>
      <c r="H489" s="215">
        <v>11</v>
      </c>
      <c r="I489" s="164">
        <v>0</v>
      </c>
      <c r="J489" s="130">
        <v>99000000</v>
      </c>
      <c r="K489" s="131" t="s">
        <v>398</v>
      </c>
      <c r="L489" s="175" t="s">
        <v>155</v>
      </c>
      <c r="M489" s="176" t="s">
        <v>422</v>
      </c>
      <c r="N489" s="128" t="s">
        <v>198</v>
      </c>
      <c r="O489" s="147" t="s">
        <v>890</v>
      </c>
      <c r="P489" s="175" t="s">
        <v>348</v>
      </c>
      <c r="Q489" s="132" t="s">
        <v>728</v>
      </c>
      <c r="R489" s="176" t="s">
        <v>216</v>
      </c>
      <c r="S489" s="176" t="str">
        <f>MID(PAA[[#This Row],[Meta Proyecto de Inversión]],1,4)</f>
        <v>8173</v>
      </c>
      <c r="T489" s="176" t="str">
        <f>MID(PAA[[#This Row],[Meta Proyecto de Inversión]],6,2)</f>
        <v>7-</v>
      </c>
      <c r="U489" s="177" t="str">
        <f>IFERROR(VLOOKUP(N489,TD!$B$50:$F$54,2,0)," ")</f>
        <v>O230117</v>
      </c>
      <c r="V489" s="177" t="str">
        <f>IFERROR(VLOOKUP(N489,TD!$B$50:$F$54,3,0)," ")</f>
        <v>4503</v>
      </c>
      <c r="W489" s="177">
        <f>IFERROR(VLOOKUP(N489,TD!$B$50:$F$54,4,0)," ")</f>
        <v>20240255</v>
      </c>
      <c r="X489" s="176">
        <v>14</v>
      </c>
      <c r="Y489" s="166" t="str">
        <f>IFERROR(VLOOKUP(X489,TD!$J$51:$K$64,2,0)," ")</f>
        <v xml:space="preserve">Infraestructura física misional construida mantenida y dotada </v>
      </c>
      <c r="Z489" s="178" t="str">
        <f>CONCATENATE(X489,"-",Y489)</f>
        <v xml:space="preserve">14-Infraestructura física misional construida mantenida y dotada </v>
      </c>
      <c r="AA489" s="176" t="s">
        <v>225</v>
      </c>
      <c r="AB489" s="166" t="str">
        <f>IFERROR(VLOOKUP(AA489,TD!$N$51:$O$66,2,0)," ")</f>
        <v>Estaciones de bomberos adecuadas</v>
      </c>
      <c r="AC489" s="178" t="str">
        <f>CONCATENATE(AA489,"_",AB489)</f>
        <v>014_Estaciones de bomberos adecuadas</v>
      </c>
      <c r="AD489" s="178" t="str">
        <f>CONCATENATE(Z489," ",AC489)</f>
        <v>14-Infraestructura física misional construida mantenida y dotada  014_Estaciones de bomberos adecuadas</v>
      </c>
      <c r="AE489" s="177" t="str">
        <f>CONCATENATE(U489,V489,W489,X489,AA489)</f>
        <v>O23011745032024025514014</v>
      </c>
      <c r="AF489" s="166" t="str">
        <f>IFERROR(VLOOKUP(AD489,TD!$J$66:$K$89,2,0)," ")</f>
        <v>PM/0131/0114/45030140255</v>
      </c>
      <c r="AG489" s="133" t="s">
        <v>385</v>
      </c>
      <c r="AH489" s="179" t="s">
        <v>193</v>
      </c>
      <c r="AI489" s="168" t="str">
        <f>CONCATENATE(PAA[[#This Row],[Id Interno]],"-",PAA[[#This Row],[tipo de Contrato (TH talento humano - B/S bienes y/o servicios)]],"-",S489,"-",T489,"-",PAA[[#This Row],[Objeto de la contratación]])</f>
        <v>20260430-TH-8173-7--Prestación de servicios profesionales para apoyar las actividades de estructuración de procesos contractuales del Área de Infraestructura de la Subdirección de Gestión Corporativa-SGC</v>
      </c>
    </row>
    <row r="490" spans="2:35" ht="56" x14ac:dyDescent="0.35">
      <c r="B490" s="23">
        <v>20260431</v>
      </c>
      <c r="C490" s="163" t="s">
        <v>648</v>
      </c>
      <c r="D490" s="23" t="s">
        <v>105</v>
      </c>
      <c r="E490" s="23" t="s">
        <v>363</v>
      </c>
      <c r="F490" s="162" t="s">
        <v>144</v>
      </c>
      <c r="G490" s="163" t="s">
        <v>373</v>
      </c>
      <c r="H490" s="164">
        <v>11</v>
      </c>
      <c r="I490" s="164">
        <v>0</v>
      </c>
      <c r="J490" s="125">
        <v>106556647</v>
      </c>
      <c r="K490" s="88" t="s">
        <v>398</v>
      </c>
      <c r="L490" s="162" t="s">
        <v>155</v>
      </c>
      <c r="M490" s="165" t="s">
        <v>422</v>
      </c>
      <c r="N490" s="23" t="s">
        <v>198</v>
      </c>
      <c r="O490" s="147" t="s">
        <v>890</v>
      </c>
      <c r="P490" s="162" t="s">
        <v>348</v>
      </c>
      <c r="Q490" s="53" t="s">
        <v>728</v>
      </c>
      <c r="R490" s="165" t="s">
        <v>216</v>
      </c>
      <c r="S490" s="165" t="str">
        <f>MID(PAA[[#This Row],[Meta Proyecto de Inversión]],1,4)</f>
        <v>8173</v>
      </c>
      <c r="T490" s="165" t="str">
        <f>MID(PAA[[#This Row],[Meta Proyecto de Inversión]],6,2)</f>
        <v>7-</v>
      </c>
      <c r="U490" s="166" t="str">
        <f>IFERROR(VLOOKUP(N490,TD!$B$50:$F$54,2,0)," ")</f>
        <v>O230117</v>
      </c>
      <c r="V490" s="166" t="str">
        <f>IFERROR(VLOOKUP(N490,TD!$B$50:$F$54,3,0)," ")</f>
        <v>4503</v>
      </c>
      <c r="W490" s="166">
        <f>IFERROR(VLOOKUP(N490,TD!$B$50:$F$54,4,0)," ")</f>
        <v>20240255</v>
      </c>
      <c r="X490" s="165">
        <v>14</v>
      </c>
      <c r="Y490" s="166" t="str">
        <f>IFERROR(VLOOKUP(X490,TD!$J$51:$K$64,2,0)," ")</f>
        <v xml:space="preserve">Infraestructura física misional construida mantenida y dotada </v>
      </c>
      <c r="Z490" s="167" t="str">
        <f>CONCATENATE(X490,"-",Y490)</f>
        <v xml:space="preserve">14-Infraestructura física misional construida mantenida y dotada </v>
      </c>
      <c r="AA490" s="165" t="s">
        <v>225</v>
      </c>
      <c r="AB490" s="166" t="str">
        <f>IFERROR(VLOOKUP(AA490,TD!$N$51:$O$66,2,0)," ")</f>
        <v>Estaciones de bomberos adecuadas</v>
      </c>
      <c r="AC490" s="167" t="str">
        <f>CONCATENATE(AA490,"_",AB490)</f>
        <v>014_Estaciones de bomberos adecuadas</v>
      </c>
      <c r="AD490" s="167" t="str">
        <f>CONCATENATE(Z490," ",AC490)</f>
        <v>14-Infraestructura física misional construida mantenida y dotada  014_Estaciones de bomberos adecuadas</v>
      </c>
      <c r="AE490" s="166" t="str">
        <f>CONCATENATE(U490,V490,W490,X490,AA490)</f>
        <v>O23011745032024025514014</v>
      </c>
      <c r="AF490" s="166" t="str">
        <f>IFERROR(VLOOKUP(AD490,TD!$J$66:$K$89,2,0)," ")</f>
        <v>PM/0131/0114/45030140255</v>
      </c>
      <c r="AG490" s="117" t="s">
        <v>385</v>
      </c>
      <c r="AH490" s="174" t="s">
        <v>193</v>
      </c>
      <c r="AI490" s="168" t="str">
        <f>CONCATENATE(PAA[[#This Row],[Id Interno]],"-",PAA[[#This Row],[tipo de Contrato (TH talento humano - B/S bienes y/o servicios)]],"-",S490,"-",T490,"-",PAA[[#This Row],[Objeto de la contratación]])</f>
        <v>20260431-TH-8173-7--Prestar servicios profesionales para realizar acompañamiento juridico en la elaboración de los procesos contractuales adelantados por la Subdirección Gestión Corporativa -SGC</v>
      </c>
    </row>
    <row r="491" spans="2:35" ht="56" x14ac:dyDescent="0.35">
      <c r="B491" s="23">
        <v>20260432</v>
      </c>
      <c r="C491" s="163" t="s">
        <v>659</v>
      </c>
      <c r="D491" s="23" t="s">
        <v>105</v>
      </c>
      <c r="E491" s="23" t="s">
        <v>363</v>
      </c>
      <c r="F491" s="162" t="s">
        <v>144</v>
      </c>
      <c r="G491" s="163" t="s">
        <v>373</v>
      </c>
      <c r="H491" s="134">
        <v>11</v>
      </c>
      <c r="I491" s="164">
        <v>0</v>
      </c>
      <c r="J491" s="117">
        <v>81102791</v>
      </c>
      <c r="K491" s="88" t="s">
        <v>398</v>
      </c>
      <c r="L491" s="162" t="s">
        <v>155</v>
      </c>
      <c r="M491" s="165" t="s">
        <v>422</v>
      </c>
      <c r="N491" s="23" t="s">
        <v>197</v>
      </c>
      <c r="O491" s="147" t="s">
        <v>889</v>
      </c>
      <c r="P491" s="162" t="s">
        <v>348</v>
      </c>
      <c r="Q491" s="53" t="s">
        <v>728</v>
      </c>
      <c r="R491" s="165" t="s">
        <v>207</v>
      </c>
      <c r="S491" s="165" t="str">
        <f>MID(PAA[[#This Row],[Meta Proyecto de Inversión]],1,4)</f>
        <v>8126</v>
      </c>
      <c r="T491" s="165" t="str">
        <f>MID(PAA[[#This Row],[Meta Proyecto de Inversión]],6,2)</f>
        <v>8-</v>
      </c>
      <c r="U491" s="166" t="str">
        <f>IFERROR(VLOOKUP(N491,TD!$B$50:$F$54,2,0)," ")</f>
        <v>O230117</v>
      </c>
      <c r="V491" s="166" t="str">
        <f>IFERROR(VLOOKUP(N491,TD!$B$50:$F$54,3,0)," ")</f>
        <v>4599</v>
      </c>
      <c r="W491" s="166">
        <f>IFERROR(VLOOKUP(N491,TD!$B$50:$F$54,4,0)," ")</f>
        <v>20240207</v>
      </c>
      <c r="X491" s="165" t="s">
        <v>174</v>
      </c>
      <c r="Y491" s="166" t="str">
        <f>IFERROR(VLOOKUP(X491,TD!$J$51:$K$64,2,0)," ")</f>
        <v>Infraestructura física, mantenimiento y dotación (Sedes construidas, mantenidas reforzadas)</v>
      </c>
      <c r="Z491" s="167" t="str">
        <f>CONCATENATE(X491,"-",Y491)</f>
        <v>08-Infraestructura física, mantenimiento y dotación (Sedes construidas, mantenidas reforzadas)</v>
      </c>
      <c r="AA491" s="165" t="s">
        <v>227</v>
      </c>
      <c r="AB491" s="166" t="str">
        <f>IFERROR(VLOOKUP(AA491,TD!$N$51:$O$66,2,0)," ")</f>
        <v>Sedes mantenidas</v>
      </c>
      <c r="AC491" s="167" t="str">
        <f>CONCATENATE(AA491,"_",AB491)</f>
        <v>016_Sedes mantenidas</v>
      </c>
      <c r="AD491" s="167" t="str">
        <f>CONCATENATE(Z491," ",AC491)</f>
        <v>08-Infraestructura física, mantenimiento y dotación (Sedes construidas, mantenidas reforzadas) 016_Sedes mantenidas</v>
      </c>
      <c r="AE491" s="166" t="str">
        <f>CONCATENATE(U491,V491,W491,X491,AA491)</f>
        <v>O23011745992024020708016</v>
      </c>
      <c r="AF491" s="166" t="str">
        <f>IFERROR(VLOOKUP(AD491,TD!$J$66:$K$89,2,0)," ")</f>
        <v>PM/0131/0108/45990160207</v>
      </c>
      <c r="AG491" s="117" t="s">
        <v>385</v>
      </c>
      <c r="AH491" s="174" t="s">
        <v>193</v>
      </c>
      <c r="AI491" s="168" t="str">
        <f>CONCATENATE(PAA[[#This Row],[Id Interno]],"-",PAA[[#This Row],[tipo de Contrato (TH talento humano - B/S bienes y/o servicios)]],"-",S491,"-",T491,"-",PAA[[#This Row],[Objeto de la contratación]])</f>
        <v>20260432-TH-8126-8--Prestación de servicios profesionales para adelantar actividades técnicas y trámites administrativos del Área de Infraestructura de la Subdirección de Gestión Corporativa-SGC</v>
      </c>
    </row>
    <row r="492" spans="2:35" ht="56" x14ac:dyDescent="0.35">
      <c r="B492" s="23">
        <v>20260433</v>
      </c>
      <c r="C492" s="163" t="s">
        <v>660</v>
      </c>
      <c r="D492" s="23" t="s">
        <v>105</v>
      </c>
      <c r="E492" s="23" t="s">
        <v>363</v>
      </c>
      <c r="F492" s="162" t="s">
        <v>144</v>
      </c>
      <c r="G492" s="163" t="s">
        <v>373</v>
      </c>
      <c r="H492" s="164">
        <v>11</v>
      </c>
      <c r="I492" s="164">
        <v>0</v>
      </c>
      <c r="J492" s="125">
        <v>99000000</v>
      </c>
      <c r="K492" s="88" t="s">
        <v>398</v>
      </c>
      <c r="L492" s="162" t="s">
        <v>155</v>
      </c>
      <c r="M492" s="165" t="s">
        <v>422</v>
      </c>
      <c r="N492" s="23" t="s">
        <v>197</v>
      </c>
      <c r="O492" s="147" t="s">
        <v>889</v>
      </c>
      <c r="P492" s="162" t="s">
        <v>348</v>
      </c>
      <c r="Q492" s="53" t="s">
        <v>728</v>
      </c>
      <c r="R492" s="165" t="s">
        <v>207</v>
      </c>
      <c r="S492" s="165" t="str">
        <f>MID(PAA[[#This Row],[Meta Proyecto de Inversión]],1,4)</f>
        <v>8126</v>
      </c>
      <c r="T492" s="165" t="str">
        <f>MID(PAA[[#This Row],[Meta Proyecto de Inversión]],6,2)</f>
        <v>8-</v>
      </c>
      <c r="U492" s="166" t="str">
        <f>IFERROR(VLOOKUP(N492,TD!$B$50:$F$54,2,0)," ")</f>
        <v>O230117</v>
      </c>
      <c r="V492" s="166" t="str">
        <f>IFERROR(VLOOKUP(N492,TD!$B$50:$F$54,3,0)," ")</f>
        <v>4599</v>
      </c>
      <c r="W492" s="166">
        <f>IFERROR(VLOOKUP(N492,TD!$B$50:$F$54,4,0)," ")</f>
        <v>20240207</v>
      </c>
      <c r="X492" s="165" t="s">
        <v>174</v>
      </c>
      <c r="Y492" s="166" t="str">
        <f>IFERROR(VLOOKUP(X492,TD!$J$51:$K$64,2,0)," ")</f>
        <v>Infraestructura física, mantenimiento y dotación (Sedes construidas, mantenidas reforzadas)</v>
      </c>
      <c r="Z492" s="167" t="str">
        <f>CONCATENATE(X492,"-",Y492)</f>
        <v>08-Infraestructura física, mantenimiento y dotación (Sedes construidas, mantenidas reforzadas)</v>
      </c>
      <c r="AA492" s="165" t="s">
        <v>227</v>
      </c>
      <c r="AB492" s="166" t="str">
        <f>IFERROR(VLOOKUP(AA492,TD!$N$51:$O$66,2,0)," ")</f>
        <v>Sedes mantenidas</v>
      </c>
      <c r="AC492" s="167" t="str">
        <f>CONCATENATE(AA492,"_",AB492)</f>
        <v>016_Sedes mantenidas</v>
      </c>
      <c r="AD492" s="167" t="str">
        <f>CONCATENATE(Z492," ",AC492)</f>
        <v>08-Infraestructura física, mantenimiento y dotación (Sedes construidas, mantenidas reforzadas) 016_Sedes mantenidas</v>
      </c>
      <c r="AE492" s="166" t="str">
        <f>CONCATENATE(U492,V492,W492,X492,AA492)</f>
        <v>O23011745992024020708016</v>
      </c>
      <c r="AF492" s="166" t="str">
        <f>IFERROR(VLOOKUP(AD492,TD!$J$66:$K$89,2,0)," ")</f>
        <v>PM/0131/0108/45990160207</v>
      </c>
      <c r="AG492" s="117" t="s">
        <v>385</v>
      </c>
      <c r="AH492" s="174" t="s">
        <v>193</v>
      </c>
      <c r="AI492" s="168" t="str">
        <f>CONCATENATE(PAA[[#This Row],[Id Interno]],"-",PAA[[#This Row],[tipo de Contrato (TH talento humano - B/S bienes y/o servicios)]],"-",S492,"-",T492,"-",PAA[[#This Row],[Objeto de la contratación]])</f>
        <v>20260433-TH-8126-8--Prestación de servicios profesionales especializados para articular y revisar los procesos y procedimientos del área de infraestructura, así como en el apoyo a la supervisión de los contratos que le sean asignados-SGC</v>
      </c>
    </row>
    <row r="493" spans="2:35" ht="56" x14ac:dyDescent="0.35">
      <c r="B493" s="23">
        <v>20260434</v>
      </c>
      <c r="C493" s="163" t="s">
        <v>661</v>
      </c>
      <c r="D493" s="23" t="s">
        <v>105</v>
      </c>
      <c r="E493" s="23" t="s">
        <v>363</v>
      </c>
      <c r="F493" s="162" t="s">
        <v>144</v>
      </c>
      <c r="G493" s="163" t="s">
        <v>373</v>
      </c>
      <c r="H493" s="164">
        <v>11</v>
      </c>
      <c r="I493" s="164">
        <v>0</v>
      </c>
      <c r="J493" s="125">
        <v>102034240</v>
      </c>
      <c r="K493" s="88" t="s">
        <v>398</v>
      </c>
      <c r="L493" s="162" t="s">
        <v>155</v>
      </c>
      <c r="M493" s="165" t="s">
        <v>422</v>
      </c>
      <c r="N493" s="23" t="s">
        <v>198</v>
      </c>
      <c r="O493" s="147" t="s">
        <v>890</v>
      </c>
      <c r="P493" s="162" t="s">
        <v>348</v>
      </c>
      <c r="Q493" s="53" t="s">
        <v>728</v>
      </c>
      <c r="R493" s="165" t="s">
        <v>216</v>
      </c>
      <c r="S493" s="165" t="str">
        <f>MID(PAA[[#This Row],[Meta Proyecto de Inversión]],1,4)</f>
        <v>8173</v>
      </c>
      <c r="T493" s="165" t="str">
        <f>MID(PAA[[#This Row],[Meta Proyecto de Inversión]],6,2)</f>
        <v>7-</v>
      </c>
      <c r="U493" s="166" t="str">
        <f>IFERROR(VLOOKUP(N493,TD!$B$50:$F$54,2,0)," ")</f>
        <v>O230117</v>
      </c>
      <c r="V493" s="166" t="str">
        <f>IFERROR(VLOOKUP(N493,TD!$B$50:$F$54,3,0)," ")</f>
        <v>4503</v>
      </c>
      <c r="W493" s="166">
        <f>IFERROR(VLOOKUP(N493,TD!$B$50:$F$54,4,0)," ")</f>
        <v>20240255</v>
      </c>
      <c r="X493" s="165">
        <v>14</v>
      </c>
      <c r="Y493" s="166" t="str">
        <f>IFERROR(VLOOKUP(X493,TD!$J$51:$K$64,2,0)," ")</f>
        <v xml:space="preserve">Infraestructura física misional construida mantenida y dotada </v>
      </c>
      <c r="Z493" s="167" t="str">
        <f>CONCATENATE(X493,"-",Y493)</f>
        <v xml:space="preserve">14-Infraestructura física misional construida mantenida y dotada </v>
      </c>
      <c r="AA493" s="165" t="s">
        <v>225</v>
      </c>
      <c r="AB493" s="166" t="str">
        <f>IFERROR(VLOOKUP(AA493,TD!$N$51:$O$66,2,0)," ")</f>
        <v>Estaciones de bomberos adecuadas</v>
      </c>
      <c r="AC493" s="167" t="str">
        <f>CONCATENATE(AA493,"_",AB493)</f>
        <v>014_Estaciones de bomberos adecuadas</v>
      </c>
      <c r="AD493" s="167" t="str">
        <f>CONCATENATE(Z493," ",AC493)</f>
        <v>14-Infraestructura física misional construida mantenida y dotada  014_Estaciones de bomberos adecuadas</v>
      </c>
      <c r="AE493" s="166" t="str">
        <f>CONCATENATE(U493,V493,W493,X493,AA493)</f>
        <v>O23011745032024025514014</v>
      </c>
      <c r="AF493" s="166" t="str">
        <f>IFERROR(VLOOKUP(AD493,TD!$J$66:$K$89,2,0)," ")</f>
        <v>PM/0131/0114/45030140255</v>
      </c>
      <c r="AG493" s="117" t="s">
        <v>385</v>
      </c>
      <c r="AH493" s="174" t="s">
        <v>193</v>
      </c>
      <c r="AI493" s="168" t="str">
        <f>CONCATENATE(PAA[[#This Row],[Id Interno]],"-",PAA[[#This Row],[tipo de Contrato (TH talento humano - B/S bienes y/o servicios)]],"-",S493,"-",T493,"-",PAA[[#This Row],[Objeto de la contratación]])</f>
        <v>20260434-TH-8173-7--Prestación de Servicios Profesionales para la formulación, seguimiento y ejecución de procesos presupuestales y financieros a cargo del área de infraestructura de la Subdirección de Gestión Corporativa -SGC</v>
      </c>
    </row>
    <row r="494" spans="2:35" ht="56" x14ac:dyDescent="0.35">
      <c r="B494" s="23">
        <v>20260435</v>
      </c>
      <c r="C494" s="99" t="s">
        <v>662</v>
      </c>
      <c r="D494" s="23" t="s">
        <v>105</v>
      </c>
      <c r="E494" s="23" t="s">
        <v>363</v>
      </c>
      <c r="F494" s="162" t="s">
        <v>144</v>
      </c>
      <c r="G494" s="163" t="s">
        <v>373</v>
      </c>
      <c r="H494" s="164">
        <v>11</v>
      </c>
      <c r="I494" s="164">
        <v>0</v>
      </c>
      <c r="J494" s="125">
        <v>74976512</v>
      </c>
      <c r="K494" s="88" t="s">
        <v>398</v>
      </c>
      <c r="L494" s="162" t="s">
        <v>155</v>
      </c>
      <c r="M494" s="165" t="s">
        <v>422</v>
      </c>
      <c r="N494" s="23" t="s">
        <v>197</v>
      </c>
      <c r="O494" s="147" t="s">
        <v>889</v>
      </c>
      <c r="P494" s="162" t="s">
        <v>348</v>
      </c>
      <c r="Q494" s="53" t="s">
        <v>728</v>
      </c>
      <c r="R494" s="165" t="s">
        <v>207</v>
      </c>
      <c r="S494" s="165" t="str">
        <f>MID(PAA[[#This Row],[Meta Proyecto de Inversión]],1,4)</f>
        <v>8126</v>
      </c>
      <c r="T494" s="165" t="str">
        <f>MID(PAA[[#This Row],[Meta Proyecto de Inversión]],6,2)</f>
        <v>8-</v>
      </c>
      <c r="U494" s="166" t="str">
        <f>IFERROR(VLOOKUP(N494,TD!$B$50:$F$54,2,0)," ")</f>
        <v>O230117</v>
      </c>
      <c r="V494" s="166" t="str">
        <f>IFERROR(VLOOKUP(N494,TD!$B$50:$F$54,3,0)," ")</f>
        <v>4599</v>
      </c>
      <c r="W494" s="166">
        <f>IFERROR(VLOOKUP(N494,TD!$B$50:$F$54,4,0)," ")</f>
        <v>20240207</v>
      </c>
      <c r="X494" s="165" t="s">
        <v>174</v>
      </c>
      <c r="Y494" s="166" t="str">
        <f>IFERROR(VLOOKUP(X494,TD!$J$51:$K$64,2,0)," ")</f>
        <v>Infraestructura física, mantenimiento y dotación (Sedes construidas, mantenidas reforzadas)</v>
      </c>
      <c r="Z494" s="167" t="str">
        <f>CONCATENATE(X494,"-",Y494)</f>
        <v>08-Infraestructura física, mantenimiento y dotación (Sedes construidas, mantenidas reforzadas)</v>
      </c>
      <c r="AA494" s="165" t="s">
        <v>227</v>
      </c>
      <c r="AB494" s="166" t="str">
        <f>IFERROR(VLOOKUP(AA494,TD!$N$51:$O$66,2,0)," ")</f>
        <v>Sedes mantenidas</v>
      </c>
      <c r="AC494" s="167" t="str">
        <f>CONCATENATE(AA494,"_",AB494)</f>
        <v>016_Sedes mantenidas</v>
      </c>
      <c r="AD494" s="167" t="str">
        <f>CONCATENATE(Z494," ",AC494)</f>
        <v>08-Infraestructura física, mantenimiento y dotación (Sedes construidas, mantenidas reforzadas) 016_Sedes mantenidas</v>
      </c>
      <c r="AE494" s="166" t="str">
        <f>CONCATENATE(U494,V494,W494,X494,AA494)</f>
        <v>O23011745992024020708016</v>
      </c>
      <c r="AF494" s="166" t="str">
        <f>IFERROR(VLOOKUP(AD494,TD!$J$66:$K$89,2,0)," ")</f>
        <v>PM/0131/0108/45990160207</v>
      </c>
      <c r="AG494" s="117" t="s">
        <v>385</v>
      </c>
      <c r="AH494" s="165" t="s">
        <v>193</v>
      </c>
      <c r="AI494" s="168" t="str">
        <f>CONCATENATE(PAA[[#This Row],[Id Interno]],"-",PAA[[#This Row],[tipo de Contrato (TH talento humano - B/S bienes y/o servicios)]],"-",S494,"-",T494,"-",PAA[[#This Row],[Objeto de la contratación]])</f>
        <v>20260435-TH-8126-8--Prestación de servicios profesionales para atender las necesidades de mantenimiento de las instalaciones y las actividades técnicas y administrativas de competencia del Área de Infraestructura de la Subdirección de Gestión Corporativa-SGC</v>
      </c>
    </row>
    <row r="495" spans="2:35" ht="56" x14ac:dyDescent="0.35">
      <c r="B495" s="23">
        <v>20260436</v>
      </c>
      <c r="C495" s="99" t="s">
        <v>663</v>
      </c>
      <c r="D495" s="23" t="s">
        <v>105</v>
      </c>
      <c r="E495" s="23" t="s">
        <v>363</v>
      </c>
      <c r="F495" s="162" t="s">
        <v>144</v>
      </c>
      <c r="G495" s="163" t="s">
        <v>373</v>
      </c>
      <c r="H495" s="164">
        <v>11</v>
      </c>
      <c r="I495" s="164">
        <v>0</v>
      </c>
      <c r="J495" s="125">
        <v>74976512</v>
      </c>
      <c r="K495" s="88" t="s">
        <v>398</v>
      </c>
      <c r="L495" s="162" t="s">
        <v>155</v>
      </c>
      <c r="M495" s="165" t="s">
        <v>422</v>
      </c>
      <c r="N495" s="23" t="s">
        <v>197</v>
      </c>
      <c r="O495" s="147" t="s">
        <v>889</v>
      </c>
      <c r="P495" s="162" t="s">
        <v>348</v>
      </c>
      <c r="Q495" s="53" t="s">
        <v>728</v>
      </c>
      <c r="R495" s="165" t="s">
        <v>207</v>
      </c>
      <c r="S495" s="165" t="str">
        <f>MID(PAA[[#This Row],[Meta Proyecto de Inversión]],1,4)</f>
        <v>8126</v>
      </c>
      <c r="T495" s="165" t="str">
        <f>MID(PAA[[#This Row],[Meta Proyecto de Inversión]],6,2)</f>
        <v>8-</v>
      </c>
      <c r="U495" s="166" t="str">
        <f>IFERROR(VLOOKUP(N495,TD!$B$50:$F$54,2,0)," ")</f>
        <v>O230117</v>
      </c>
      <c r="V495" s="166" t="str">
        <f>IFERROR(VLOOKUP(N495,TD!$B$50:$F$54,3,0)," ")</f>
        <v>4599</v>
      </c>
      <c r="W495" s="166">
        <f>IFERROR(VLOOKUP(N495,TD!$B$50:$F$54,4,0)," ")</f>
        <v>20240207</v>
      </c>
      <c r="X495" s="165" t="s">
        <v>174</v>
      </c>
      <c r="Y495" s="166" t="str">
        <f>IFERROR(VLOOKUP(X495,TD!$J$51:$K$64,2,0)," ")</f>
        <v>Infraestructura física, mantenimiento y dotación (Sedes construidas, mantenidas reforzadas)</v>
      </c>
      <c r="Z495" s="167" t="str">
        <f>CONCATENATE(X495,"-",Y495)</f>
        <v>08-Infraestructura física, mantenimiento y dotación (Sedes construidas, mantenidas reforzadas)</v>
      </c>
      <c r="AA495" s="165" t="s">
        <v>227</v>
      </c>
      <c r="AB495" s="166" t="str">
        <f>IFERROR(VLOOKUP(AA495,TD!$N$51:$O$66,2,0)," ")</f>
        <v>Sedes mantenidas</v>
      </c>
      <c r="AC495" s="167" t="str">
        <f>CONCATENATE(AA495,"_",AB495)</f>
        <v>016_Sedes mantenidas</v>
      </c>
      <c r="AD495" s="167" t="str">
        <f>CONCATENATE(Z495," ",AC495)</f>
        <v>08-Infraestructura física, mantenimiento y dotación (Sedes construidas, mantenidas reforzadas) 016_Sedes mantenidas</v>
      </c>
      <c r="AE495" s="166" t="str">
        <f>CONCATENATE(U495,V495,W495,X495,AA495)</f>
        <v>O23011745992024020708016</v>
      </c>
      <c r="AF495" s="166" t="str">
        <f>IFERROR(VLOOKUP(AD495,TD!$J$66:$K$89,2,0)," ")</f>
        <v>PM/0131/0108/45990160207</v>
      </c>
      <c r="AG495" s="117" t="s">
        <v>385</v>
      </c>
      <c r="AH495" s="174" t="s">
        <v>193</v>
      </c>
      <c r="AI495" s="168" t="str">
        <f>CONCATENATE(PAA[[#This Row],[Id Interno]],"-",PAA[[#This Row],[tipo de Contrato (TH talento humano - B/S bienes y/o servicios)]],"-",S495,"-",T495,"-",PAA[[#This Row],[Objeto de la contratación]])</f>
        <v>20260436-TH-8126-8--Prestación de Servicios Profesionales en temas financieros, administrativas y misionales para apoyar los proyectos de infraestructura de la Subdirección de Gestión Corporativa.- SGC</v>
      </c>
    </row>
    <row r="496" spans="2:35" ht="70" x14ac:dyDescent="0.35">
      <c r="B496" s="23">
        <v>20260437</v>
      </c>
      <c r="C496" s="99" t="s">
        <v>664</v>
      </c>
      <c r="D496" s="23" t="s">
        <v>105</v>
      </c>
      <c r="E496" s="23" t="s">
        <v>363</v>
      </c>
      <c r="F496" s="162" t="s">
        <v>144</v>
      </c>
      <c r="G496" s="163" t="s">
        <v>373</v>
      </c>
      <c r="H496" s="164">
        <v>11</v>
      </c>
      <c r="I496" s="164">
        <v>0</v>
      </c>
      <c r="J496" s="125">
        <v>101725045</v>
      </c>
      <c r="K496" s="88" t="s">
        <v>398</v>
      </c>
      <c r="L496" s="162" t="s">
        <v>155</v>
      </c>
      <c r="M496" s="165" t="s">
        <v>422</v>
      </c>
      <c r="N496" s="23" t="s">
        <v>197</v>
      </c>
      <c r="O496" s="147" t="s">
        <v>889</v>
      </c>
      <c r="P496" s="162" t="s">
        <v>348</v>
      </c>
      <c r="Q496" s="53" t="s">
        <v>728</v>
      </c>
      <c r="R496" s="165" t="s">
        <v>207</v>
      </c>
      <c r="S496" s="165" t="str">
        <f>MID(PAA[[#This Row],[Meta Proyecto de Inversión]],1,4)</f>
        <v>8126</v>
      </c>
      <c r="T496" s="165" t="str">
        <f>MID(PAA[[#This Row],[Meta Proyecto de Inversión]],6,2)</f>
        <v>8-</v>
      </c>
      <c r="U496" s="166" t="str">
        <f>IFERROR(VLOOKUP(N496,TD!$B$50:$F$54,2,0)," ")</f>
        <v>O230117</v>
      </c>
      <c r="V496" s="166" t="str">
        <f>IFERROR(VLOOKUP(N496,TD!$B$50:$F$54,3,0)," ")</f>
        <v>4599</v>
      </c>
      <c r="W496" s="166">
        <f>IFERROR(VLOOKUP(N496,TD!$B$50:$F$54,4,0)," ")</f>
        <v>20240207</v>
      </c>
      <c r="X496" s="165" t="s">
        <v>174</v>
      </c>
      <c r="Y496" s="166" t="str">
        <f>IFERROR(VLOOKUP(X496,TD!$J$51:$K$64,2,0)," ")</f>
        <v>Infraestructura física, mantenimiento y dotación (Sedes construidas, mantenidas reforzadas)</v>
      </c>
      <c r="Z496" s="167" t="str">
        <f>CONCATENATE(X496,"-",Y496)</f>
        <v>08-Infraestructura física, mantenimiento y dotación (Sedes construidas, mantenidas reforzadas)</v>
      </c>
      <c r="AA496" s="165" t="s">
        <v>227</v>
      </c>
      <c r="AB496" s="166" t="str">
        <f>IFERROR(VLOOKUP(AA496,TD!$N$51:$O$66,2,0)," ")</f>
        <v>Sedes mantenidas</v>
      </c>
      <c r="AC496" s="167" t="str">
        <f>CONCATENATE(AA496,"_",AB496)</f>
        <v>016_Sedes mantenidas</v>
      </c>
      <c r="AD496" s="167" t="str">
        <f>CONCATENATE(Z496," ",AC496)</f>
        <v>08-Infraestructura física, mantenimiento y dotación (Sedes construidas, mantenidas reforzadas) 016_Sedes mantenidas</v>
      </c>
      <c r="AE496" s="166" t="str">
        <f>CONCATENATE(U496,V496,W496,X496,AA496)</f>
        <v>O23011745992024020708016</v>
      </c>
      <c r="AF496" s="166" t="str">
        <f>IFERROR(VLOOKUP(AD496,TD!$J$66:$K$89,2,0)," ")</f>
        <v>PM/0131/0108/45990160207</v>
      </c>
      <c r="AG496" s="117" t="s">
        <v>385</v>
      </c>
      <c r="AH496" s="174" t="s">
        <v>193</v>
      </c>
      <c r="AI496" s="168" t="str">
        <f>CONCATENATE(PAA[[#This Row],[Id Interno]],"-",PAA[[#This Row],[tipo de Contrato (TH talento humano - B/S bienes y/o servicios)]],"-",S496,"-",T496,"-",PAA[[#This Row],[Objeto de la contratación]])</f>
        <v>20260437-TH-8126-8--Prestar servicios profesionales especializados para acompañar jurídicamente los procesos y procedimientos del área de infraestructura de la Subdirección de Gestión Corporativa. SGC</v>
      </c>
    </row>
    <row r="497" spans="2:35" ht="70" x14ac:dyDescent="0.35">
      <c r="B497" s="23">
        <v>20260438</v>
      </c>
      <c r="C497" s="99" t="s">
        <v>665</v>
      </c>
      <c r="D497" s="23" t="s">
        <v>105</v>
      </c>
      <c r="E497" s="23" t="s">
        <v>363</v>
      </c>
      <c r="F497" s="162" t="s">
        <v>144</v>
      </c>
      <c r="G497" s="163" t="s">
        <v>373</v>
      </c>
      <c r="H497" s="164">
        <v>11</v>
      </c>
      <c r="I497" s="164">
        <v>0</v>
      </c>
      <c r="J497" s="125">
        <v>81102791</v>
      </c>
      <c r="K497" s="88" t="s">
        <v>398</v>
      </c>
      <c r="L497" s="162" t="s">
        <v>155</v>
      </c>
      <c r="M497" s="165" t="s">
        <v>422</v>
      </c>
      <c r="N497" s="23" t="s">
        <v>197</v>
      </c>
      <c r="O497" s="147" t="s">
        <v>889</v>
      </c>
      <c r="P497" s="162" t="s">
        <v>348</v>
      </c>
      <c r="Q497" s="53" t="s">
        <v>728</v>
      </c>
      <c r="R497" s="165" t="s">
        <v>207</v>
      </c>
      <c r="S497" s="165" t="str">
        <f>MID(PAA[[#This Row],[Meta Proyecto de Inversión]],1,4)</f>
        <v>8126</v>
      </c>
      <c r="T497" s="165" t="str">
        <f>MID(PAA[[#This Row],[Meta Proyecto de Inversión]],6,2)</f>
        <v>8-</v>
      </c>
      <c r="U497" s="166" t="str">
        <f>IFERROR(VLOOKUP(N497,TD!$B$50:$F$54,2,0)," ")</f>
        <v>O230117</v>
      </c>
      <c r="V497" s="166" t="str">
        <f>IFERROR(VLOOKUP(N497,TD!$B$50:$F$54,3,0)," ")</f>
        <v>4599</v>
      </c>
      <c r="W497" s="166">
        <f>IFERROR(VLOOKUP(N497,TD!$B$50:$F$54,4,0)," ")</f>
        <v>20240207</v>
      </c>
      <c r="X497" s="165" t="s">
        <v>174</v>
      </c>
      <c r="Y497" s="166" t="str">
        <f>IFERROR(VLOOKUP(X497,TD!$J$51:$K$64,2,0)," ")</f>
        <v>Infraestructura física, mantenimiento y dotación (Sedes construidas, mantenidas reforzadas)</v>
      </c>
      <c r="Z497" s="167" t="str">
        <f>CONCATENATE(X497,"-",Y497)</f>
        <v>08-Infraestructura física, mantenimiento y dotación (Sedes construidas, mantenidas reforzadas)</v>
      </c>
      <c r="AA497" s="165" t="s">
        <v>227</v>
      </c>
      <c r="AB497" s="166" t="str">
        <f>IFERROR(VLOOKUP(AA497,TD!$N$51:$O$66,2,0)," ")</f>
        <v>Sedes mantenidas</v>
      </c>
      <c r="AC497" s="167" t="str">
        <f>CONCATENATE(AA497,"_",AB497)</f>
        <v>016_Sedes mantenidas</v>
      </c>
      <c r="AD497" s="167" t="str">
        <f>CONCATENATE(Z497," ",AC497)</f>
        <v>08-Infraestructura física, mantenimiento y dotación (Sedes construidas, mantenidas reforzadas) 016_Sedes mantenidas</v>
      </c>
      <c r="AE497" s="166" t="str">
        <f>CONCATENATE(U497,V497,W497,X497,AA497)</f>
        <v>O23011745992024020708016</v>
      </c>
      <c r="AF497" s="166" t="str">
        <f>IFERROR(VLOOKUP(AD497,TD!$J$66:$K$89,2,0)," ")</f>
        <v>PM/0131/0108/45990160207</v>
      </c>
      <c r="AG497" s="117" t="s">
        <v>385</v>
      </c>
      <c r="AH497" s="174" t="s">
        <v>193</v>
      </c>
      <c r="AI497" s="168" t="str">
        <f>CONCATENATE(PAA[[#This Row],[Id Interno]],"-",PAA[[#This Row],[tipo de Contrato (TH talento humano - B/S bienes y/o servicios)]],"-",S497,"-",T497,"-",PAA[[#This Row],[Objeto de la contratación]])</f>
        <v>20260438-TH-8126-8--Prestación de servicios profesionales para apoyar las actividades técnicas del Área de Infraestructura de la Subdirección de Gestión Corporativa-SGC</v>
      </c>
    </row>
    <row r="498" spans="2:35" ht="70" x14ac:dyDescent="0.35">
      <c r="B498" s="23">
        <v>20260439</v>
      </c>
      <c r="C498" s="99" t="s">
        <v>666</v>
      </c>
      <c r="D498" s="23" t="s">
        <v>105</v>
      </c>
      <c r="E498" s="23" t="s">
        <v>363</v>
      </c>
      <c r="F498" s="162" t="s">
        <v>144</v>
      </c>
      <c r="G498" s="163" t="s">
        <v>373</v>
      </c>
      <c r="H498" s="164">
        <v>10</v>
      </c>
      <c r="I498" s="164">
        <v>0</v>
      </c>
      <c r="J498" s="117">
        <v>51610870</v>
      </c>
      <c r="K498" s="88" t="s">
        <v>398</v>
      </c>
      <c r="L498" s="162" t="s">
        <v>155</v>
      </c>
      <c r="M498" s="165" t="s">
        <v>422</v>
      </c>
      <c r="N498" s="23" t="s">
        <v>197</v>
      </c>
      <c r="O498" s="147" t="s">
        <v>889</v>
      </c>
      <c r="P498" s="162" t="s">
        <v>348</v>
      </c>
      <c r="Q498" s="53" t="s">
        <v>728</v>
      </c>
      <c r="R498" s="165" t="s">
        <v>207</v>
      </c>
      <c r="S498" s="165" t="str">
        <f>MID(PAA[[#This Row],[Meta Proyecto de Inversión]],1,4)</f>
        <v>8126</v>
      </c>
      <c r="T498" s="165" t="str">
        <f>MID(PAA[[#This Row],[Meta Proyecto de Inversión]],6,2)</f>
        <v>8-</v>
      </c>
      <c r="U498" s="166" t="str">
        <f>IFERROR(VLOOKUP(N498,TD!$B$50:$F$54,2,0)," ")</f>
        <v>O230117</v>
      </c>
      <c r="V498" s="166" t="str">
        <f>IFERROR(VLOOKUP(N498,TD!$B$50:$F$54,3,0)," ")</f>
        <v>4599</v>
      </c>
      <c r="W498" s="166">
        <f>IFERROR(VLOOKUP(N498,TD!$B$50:$F$54,4,0)," ")</f>
        <v>20240207</v>
      </c>
      <c r="X498" s="165" t="s">
        <v>174</v>
      </c>
      <c r="Y498" s="166" t="str">
        <f>IFERROR(VLOOKUP(X498,TD!$J$51:$K$64,2,0)," ")</f>
        <v>Infraestructura física, mantenimiento y dotación (Sedes construidas, mantenidas reforzadas)</v>
      </c>
      <c r="Z498" s="167" t="str">
        <f>CONCATENATE(X498,"-",Y498)</f>
        <v>08-Infraestructura física, mantenimiento y dotación (Sedes construidas, mantenidas reforzadas)</v>
      </c>
      <c r="AA498" s="165" t="s">
        <v>227</v>
      </c>
      <c r="AB498" s="166" t="str">
        <f>IFERROR(VLOOKUP(AA498,TD!$N$51:$O$66,2,0)," ")</f>
        <v>Sedes mantenidas</v>
      </c>
      <c r="AC498" s="167" t="str">
        <f>CONCATENATE(AA498,"_",AB498)</f>
        <v>016_Sedes mantenidas</v>
      </c>
      <c r="AD498" s="167" t="str">
        <f>CONCATENATE(Z498," ",AC498)</f>
        <v>08-Infraestructura física, mantenimiento y dotación (Sedes construidas, mantenidas reforzadas) 016_Sedes mantenidas</v>
      </c>
      <c r="AE498" s="166" t="str">
        <f>CONCATENATE(U498,V498,W498,X498,AA498)</f>
        <v>O23011745992024020708016</v>
      </c>
      <c r="AF498" s="166" t="str">
        <f>IFERROR(VLOOKUP(AD498,TD!$J$66:$K$89,2,0)," ")</f>
        <v>PM/0131/0108/45990160207</v>
      </c>
      <c r="AG498" s="117" t="s">
        <v>385</v>
      </c>
      <c r="AH498" s="174" t="s">
        <v>193</v>
      </c>
      <c r="AI498" s="168" t="str">
        <f>CONCATENATE(PAA[[#This Row],[Id Interno]],"-",PAA[[#This Row],[tipo de Contrato (TH talento humano - B/S bienes y/o servicios)]],"-",S498,"-",T498,"-",PAA[[#This Row],[Objeto de la contratación]])</f>
        <v>20260439-TH-8126-8--Prestar servicios profesionales con el fin de atender los trámites ambientales y los demás que requiera el área de Infraestructura de la Subdirección de Gestión Corporativa. SGC</v>
      </c>
    </row>
    <row r="499" spans="2:35" ht="70" x14ac:dyDescent="0.35">
      <c r="B499" s="23">
        <v>20260440</v>
      </c>
      <c r="C499" s="99" t="s">
        <v>667</v>
      </c>
      <c r="D499" s="23" t="s">
        <v>105</v>
      </c>
      <c r="E499" s="23" t="s">
        <v>363</v>
      </c>
      <c r="F499" s="162" t="s">
        <v>145</v>
      </c>
      <c r="G499" s="163" t="s">
        <v>373</v>
      </c>
      <c r="H499" s="164">
        <v>11</v>
      </c>
      <c r="I499" s="164">
        <v>0</v>
      </c>
      <c r="J499" s="125">
        <v>38060000</v>
      </c>
      <c r="K499" s="88" t="s">
        <v>398</v>
      </c>
      <c r="L499" s="162" t="s">
        <v>155</v>
      </c>
      <c r="M499" s="165" t="s">
        <v>422</v>
      </c>
      <c r="N499" s="23" t="s">
        <v>197</v>
      </c>
      <c r="O499" s="147" t="s">
        <v>889</v>
      </c>
      <c r="P499" s="162" t="s">
        <v>348</v>
      </c>
      <c r="Q499" s="53" t="s">
        <v>728</v>
      </c>
      <c r="R499" s="165" t="s">
        <v>207</v>
      </c>
      <c r="S499" s="165" t="str">
        <f>MID(PAA[[#This Row],[Meta Proyecto de Inversión]],1,4)</f>
        <v>8126</v>
      </c>
      <c r="T499" s="165" t="str">
        <f>MID(PAA[[#This Row],[Meta Proyecto de Inversión]],6,2)</f>
        <v>8-</v>
      </c>
      <c r="U499" s="166" t="str">
        <f>IFERROR(VLOOKUP(N499,TD!$B$50:$F$54,2,0)," ")</f>
        <v>O230117</v>
      </c>
      <c r="V499" s="166" t="str">
        <f>IFERROR(VLOOKUP(N499,TD!$B$50:$F$54,3,0)," ")</f>
        <v>4599</v>
      </c>
      <c r="W499" s="166">
        <f>IFERROR(VLOOKUP(N499,TD!$B$50:$F$54,4,0)," ")</f>
        <v>20240207</v>
      </c>
      <c r="X499" s="165" t="s">
        <v>174</v>
      </c>
      <c r="Y499" s="166" t="str">
        <f>IFERROR(VLOOKUP(X499,TD!$J$51:$K$64,2,0)," ")</f>
        <v>Infraestructura física, mantenimiento y dotación (Sedes construidas, mantenidas reforzadas)</v>
      </c>
      <c r="Z499" s="167" t="str">
        <f>CONCATENATE(X499,"-",Y499)</f>
        <v>08-Infraestructura física, mantenimiento y dotación (Sedes construidas, mantenidas reforzadas)</v>
      </c>
      <c r="AA499" s="165" t="s">
        <v>227</v>
      </c>
      <c r="AB499" s="166" t="str">
        <f>IFERROR(VLOOKUP(AA499,TD!$N$51:$O$66,2,0)," ")</f>
        <v>Sedes mantenidas</v>
      </c>
      <c r="AC499" s="167" t="str">
        <f>CONCATENATE(AA499,"_",AB499)</f>
        <v>016_Sedes mantenidas</v>
      </c>
      <c r="AD499" s="167" t="str">
        <f>CONCATENATE(Z499," ",AC499)</f>
        <v>08-Infraestructura física, mantenimiento y dotación (Sedes construidas, mantenidas reforzadas) 016_Sedes mantenidas</v>
      </c>
      <c r="AE499" s="166" t="str">
        <f>CONCATENATE(U499,V499,W499,X499,AA499)</f>
        <v>O23011745992024020708016</v>
      </c>
      <c r="AF499" s="166" t="str">
        <f>IFERROR(VLOOKUP(AD499,TD!$J$66:$K$89,2,0)," ")</f>
        <v>PM/0131/0108/45990160207</v>
      </c>
      <c r="AG499" s="117" t="s">
        <v>385</v>
      </c>
      <c r="AH499" s="174" t="s">
        <v>193</v>
      </c>
      <c r="AI499" s="168" t="str">
        <f>CONCATENATE(PAA[[#This Row],[Id Interno]],"-",PAA[[#This Row],[tipo de Contrato (TH talento humano - B/S bienes y/o servicios)]],"-",S499,"-",T499,"-",PAA[[#This Row],[Objeto de la contratación]])</f>
        <v>20260440-TH-8126-8--Prestar los servicios como conductor del  Area de Infraestructura a fin de atender las actividades propias asociadas al mantenimiento de las sedes de UAECOB de la Subdirección de Gestión Corporativa -SGC</v>
      </c>
    </row>
    <row r="500" spans="2:35" ht="56" x14ac:dyDescent="0.35">
      <c r="B500" s="23">
        <v>20260441</v>
      </c>
      <c r="C500" s="99" t="s">
        <v>668</v>
      </c>
      <c r="D500" s="23" t="s">
        <v>105</v>
      </c>
      <c r="E500" s="23" t="s">
        <v>363</v>
      </c>
      <c r="F500" s="162" t="s">
        <v>145</v>
      </c>
      <c r="G500" s="163" t="s">
        <v>373</v>
      </c>
      <c r="H500" s="164">
        <v>10</v>
      </c>
      <c r="I500" s="164">
        <v>0</v>
      </c>
      <c r="J500" s="125">
        <v>32733802</v>
      </c>
      <c r="K500" s="88" t="s">
        <v>398</v>
      </c>
      <c r="L500" s="162" t="s">
        <v>155</v>
      </c>
      <c r="M500" s="165" t="s">
        <v>422</v>
      </c>
      <c r="N500" s="23" t="s">
        <v>197</v>
      </c>
      <c r="O500" s="147" t="s">
        <v>889</v>
      </c>
      <c r="P500" s="162" t="s">
        <v>348</v>
      </c>
      <c r="Q500" s="53" t="s">
        <v>728</v>
      </c>
      <c r="R500" s="165" t="s">
        <v>207</v>
      </c>
      <c r="S500" s="165" t="str">
        <f>MID(PAA[[#This Row],[Meta Proyecto de Inversión]],1,4)</f>
        <v>8126</v>
      </c>
      <c r="T500" s="165" t="str">
        <f>MID(PAA[[#This Row],[Meta Proyecto de Inversión]],6,2)</f>
        <v>8-</v>
      </c>
      <c r="U500" s="166" t="str">
        <f>IFERROR(VLOOKUP(N500,TD!$B$50:$F$54,2,0)," ")</f>
        <v>O230117</v>
      </c>
      <c r="V500" s="166" t="str">
        <f>IFERROR(VLOOKUP(N500,TD!$B$50:$F$54,3,0)," ")</f>
        <v>4599</v>
      </c>
      <c r="W500" s="166">
        <f>IFERROR(VLOOKUP(N500,TD!$B$50:$F$54,4,0)," ")</f>
        <v>20240207</v>
      </c>
      <c r="X500" s="165" t="s">
        <v>174</v>
      </c>
      <c r="Y500" s="166" t="str">
        <f>IFERROR(VLOOKUP(X500,TD!$J$51:$K$64,2,0)," ")</f>
        <v>Infraestructura física, mantenimiento y dotación (Sedes construidas, mantenidas reforzadas)</v>
      </c>
      <c r="Z500" s="167" t="str">
        <f>CONCATENATE(X500,"-",Y500)</f>
        <v>08-Infraestructura física, mantenimiento y dotación (Sedes construidas, mantenidas reforzadas)</v>
      </c>
      <c r="AA500" s="165" t="s">
        <v>227</v>
      </c>
      <c r="AB500" s="166" t="str">
        <f>IFERROR(VLOOKUP(AA500,TD!$N$51:$O$66,2,0)," ")</f>
        <v>Sedes mantenidas</v>
      </c>
      <c r="AC500" s="167" t="str">
        <f>CONCATENATE(AA500,"_",AB500)</f>
        <v>016_Sedes mantenidas</v>
      </c>
      <c r="AD500" s="167" t="str">
        <f>CONCATENATE(Z500," ",AC500)</f>
        <v>08-Infraestructura física, mantenimiento y dotación (Sedes construidas, mantenidas reforzadas) 016_Sedes mantenidas</v>
      </c>
      <c r="AE500" s="166" t="str">
        <f>CONCATENATE(U500,V500,W500,X500,AA500)</f>
        <v>O23011745992024020708016</v>
      </c>
      <c r="AF500" s="166" t="str">
        <f>IFERROR(VLOOKUP(AD500,TD!$J$66:$K$89,2,0)," ")</f>
        <v>PM/0131/0108/45990160207</v>
      </c>
      <c r="AG500" s="117" t="s">
        <v>385</v>
      </c>
      <c r="AH500" s="174" t="s">
        <v>193</v>
      </c>
      <c r="AI500" s="168" t="str">
        <f>CONCATENATE(PAA[[#This Row],[Id Interno]],"-",PAA[[#This Row],[tipo de Contrato (TH talento humano - B/S bienes y/o servicios)]],"-",S500,"-",T500,"-",PAA[[#This Row],[Objeto de la contratación]])</f>
        <v>20260441-TH-8126-8--Prestación de servicios de apoyo a la gestión, en la Subdirección de Gestión Corporativa en temas de infraestructura para el sostenimiento y mejoramiento de los equipamientos de la Unidad Administrativa Especial Cuerpo Oficial de Bomberos de Bogotá-SGC</v>
      </c>
    </row>
    <row r="501" spans="2:35" ht="56" x14ac:dyDescent="0.35">
      <c r="B501" s="23">
        <v>20260442</v>
      </c>
      <c r="C501" s="99" t="s">
        <v>668</v>
      </c>
      <c r="D501" s="23" t="s">
        <v>105</v>
      </c>
      <c r="E501" s="23" t="s">
        <v>363</v>
      </c>
      <c r="F501" s="162" t="s">
        <v>145</v>
      </c>
      <c r="G501" s="163" t="s">
        <v>373</v>
      </c>
      <c r="H501" s="164">
        <v>10</v>
      </c>
      <c r="I501" s="164">
        <v>0</v>
      </c>
      <c r="J501" s="125">
        <v>32733802</v>
      </c>
      <c r="K501" s="88" t="s">
        <v>398</v>
      </c>
      <c r="L501" s="162" t="s">
        <v>155</v>
      </c>
      <c r="M501" s="165" t="s">
        <v>422</v>
      </c>
      <c r="N501" s="23" t="s">
        <v>197</v>
      </c>
      <c r="O501" s="147" t="s">
        <v>889</v>
      </c>
      <c r="P501" s="162" t="s">
        <v>348</v>
      </c>
      <c r="Q501" s="53" t="s">
        <v>728</v>
      </c>
      <c r="R501" s="165" t="s">
        <v>207</v>
      </c>
      <c r="S501" s="165" t="str">
        <f>MID(PAA[[#This Row],[Meta Proyecto de Inversión]],1,4)</f>
        <v>8126</v>
      </c>
      <c r="T501" s="165" t="str">
        <f>MID(PAA[[#This Row],[Meta Proyecto de Inversión]],6,2)</f>
        <v>8-</v>
      </c>
      <c r="U501" s="166" t="str">
        <f>IFERROR(VLOOKUP(N501,TD!$B$50:$F$54,2,0)," ")</f>
        <v>O230117</v>
      </c>
      <c r="V501" s="166" t="str">
        <f>IFERROR(VLOOKUP(N501,TD!$B$50:$F$54,3,0)," ")</f>
        <v>4599</v>
      </c>
      <c r="W501" s="166">
        <f>IFERROR(VLOOKUP(N501,TD!$B$50:$F$54,4,0)," ")</f>
        <v>20240207</v>
      </c>
      <c r="X501" s="165" t="s">
        <v>174</v>
      </c>
      <c r="Y501" s="166" t="str">
        <f>IFERROR(VLOOKUP(X501,TD!$J$51:$K$64,2,0)," ")</f>
        <v>Infraestructura física, mantenimiento y dotación (Sedes construidas, mantenidas reforzadas)</v>
      </c>
      <c r="Z501" s="167" t="str">
        <f>CONCATENATE(X501,"-",Y501)</f>
        <v>08-Infraestructura física, mantenimiento y dotación (Sedes construidas, mantenidas reforzadas)</v>
      </c>
      <c r="AA501" s="165" t="s">
        <v>227</v>
      </c>
      <c r="AB501" s="166" t="str">
        <f>IFERROR(VLOOKUP(AA501,TD!$N$51:$O$66,2,0)," ")</f>
        <v>Sedes mantenidas</v>
      </c>
      <c r="AC501" s="167" t="str">
        <f>CONCATENATE(AA501,"_",AB501)</f>
        <v>016_Sedes mantenidas</v>
      </c>
      <c r="AD501" s="167" t="str">
        <f>CONCATENATE(Z501," ",AC501)</f>
        <v>08-Infraestructura física, mantenimiento y dotación (Sedes construidas, mantenidas reforzadas) 016_Sedes mantenidas</v>
      </c>
      <c r="AE501" s="166" t="str">
        <f>CONCATENATE(U501,V501,W501,X501,AA501)</f>
        <v>O23011745992024020708016</v>
      </c>
      <c r="AF501" s="166" t="str">
        <f>IFERROR(VLOOKUP(AD501,TD!$J$66:$K$89,2,0)," ")</f>
        <v>PM/0131/0108/45990160207</v>
      </c>
      <c r="AG501" s="117" t="s">
        <v>385</v>
      </c>
      <c r="AH501" s="174" t="s">
        <v>193</v>
      </c>
      <c r="AI501" s="168" t="str">
        <f>CONCATENATE(PAA[[#This Row],[Id Interno]],"-",PAA[[#This Row],[tipo de Contrato (TH talento humano - B/S bienes y/o servicios)]],"-",S501,"-",T501,"-",PAA[[#This Row],[Objeto de la contratación]])</f>
        <v>20260442-TH-8126-8--Prestación de servicios de apoyo a la gestión, en la Subdirección de Gestión Corporativa en temas de infraestructura para el sostenimiento y mejoramiento de los equipamientos de la Unidad Administrativa Especial Cuerpo Oficial de Bomberos de Bogotá-SGC</v>
      </c>
    </row>
    <row r="502" spans="2:35" ht="56" x14ac:dyDescent="0.35">
      <c r="B502" s="23">
        <v>20260443</v>
      </c>
      <c r="C502" s="99" t="s">
        <v>668</v>
      </c>
      <c r="D502" s="23" t="s">
        <v>105</v>
      </c>
      <c r="E502" s="23" t="s">
        <v>363</v>
      </c>
      <c r="F502" s="162" t="s">
        <v>145</v>
      </c>
      <c r="G502" s="163" t="s">
        <v>373</v>
      </c>
      <c r="H502" s="164">
        <v>10</v>
      </c>
      <c r="I502" s="164">
        <v>0</v>
      </c>
      <c r="J502" s="125">
        <v>32733802</v>
      </c>
      <c r="K502" s="88" t="s">
        <v>398</v>
      </c>
      <c r="L502" s="162" t="s">
        <v>155</v>
      </c>
      <c r="M502" s="165" t="s">
        <v>422</v>
      </c>
      <c r="N502" s="23" t="s">
        <v>197</v>
      </c>
      <c r="O502" s="147" t="s">
        <v>889</v>
      </c>
      <c r="P502" s="162" t="s">
        <v>348</v>
      </c>
      <c r="Q502" s="53" t="s">
        <v>728</v>
      </c>
      <c r="R502" s="165" t="s">
        <v>207</v>
      </c>
      <c r="S502" s="165" t="str">
        <f>MID(PAA[[#This Row],[Meta Proyecto de Inversión]],1,4)</f>
        <v>8126</v>
      </c>
      <c r="T502" s="165" t="str">
        <f>MID(PAA[[#This Row],[Meta Proyecto de Inversión]],6,2)</f>
        <v>8-</v>
      </c>
      <c r="U502" s="166" t="str">
        <f>IFERROR(VLOOKUP(N502,TD!$B$50:$F$54,2,0)," ")</f>
        <v>O230117</v>
      </c>
      <c r="V502" s="166" t="str">
        <f>IFERROR(VLOOKUP(N502,TD!$B$50:$F$54,3,0)," ")</f>
        <v>4599</v>
      </c>
      <c r="W502" s="166">
        <f>IFERROR(VLOOKUP(N502,TD!$B$50:$F$54,4,0)," ")</f>
        <v>20240207</v>
      </c>
      <c r="X502" s="165" t="s">
        <v>174</v>
      </c>
      <c r="Y502" s="166" t="str">
        <f>IFERROR(VLOOKUP(X502,TD!$J$51:$K$64,2,0)," ")</f>
        <v>Infraestructura física, mantenimiento y dotación (Sedes construidas, mantenidas reforzadas)</v>
      </c>
      <c r="Z502" s="167" t="str">
        <f>CONCATENATE(X502,"-",Y502)</f>
        <v>08-Infraestructura física, mantenimiento y dotación (Sedes construidas, mantenidas reforzadas)</v>
      </c>
      <c r="AA502" s="165" t="s">
        <v>227</v>
      </c>
      <c r="AB502" s="166" t="str">
        <f>IFERROR(VLOOKUP(AA502,TD!$N$51:$O$66,2,0)," ")</f>
        <v>Sedes mantenidas</v>
      </c>
      <c r="AC502" s="167" t="str">
        <f>CONCATENATE(AA502,"_",AB502)</f>
        <v>016_Sedes mantenidas</v>
      </c>
      <c r="AD502" s="167" t="str">
        <f>CONCATENATE(Z502," ",AC502)</f>
        <v>08-Infraestructura física, mantenimiento y dotación (Sedes construidas, mantenidas reforzadas) 016_Sedes mantenidas</v>
      </c>
      <c r="AE502" s="166" t="str">
        <f>CONCATENATE(U502,V502,W502,X502,AA502)</f>
        <v>O23011745992024020708016</v>
      </c>
      <c r="AF502" s="166" t="str">
        <f>IFERROR(VLOOKUP(AD502,TD!$J$66:$K$89,2,0)," ")</f>
        <v>PM/0131/0108/45990160207</v>
      </c>
      <c r="AG502" s="117" t="s">
        <v>385</v>
      </c>
      <c r="AH502" s="165" t="s">
        <v>193</v>
      </c>
      <c r="AI502" s="168" t="str">
        <f>CONCATENATE(PAA[[#This Row],[Id Interno]],"-",PAA[[#This Row],[tipo de Contrato (TH talento humano - B/S bienes y/o servicios)]],"-",S502,"-",T502,"-",PAA[[#This Row],[Objeto de la contratación]])</f>
        <v>20260443-TH-8126-8--Prestación de servicios de apoyo a la gestión, en la Subdirección de Gestión Corporativa en temas de infraestructura para el sostenimiento y mejoramiento de los equipamientos de la Unidad Administrativa Especial Cuerpo Oficial de Bomberos de Bogotá-SGC</v>
      </c>
    </row>
    <row r="503" spans="2:35" ht="56" x14ac:dyDescent="0.35">
      <c r="B503" s="23">
        <v>20260444</v>
      </c>
      <c r="C503" s="99" t="s">
        <v>668</v>
      </c>
      <c r="D503" s="23" t="s">
        <v>105</v>
      </c>
      <c r="E503" s="23" t="s">
        <v>363</v>
      </c>
      <c r="F503" s="162" t="s">
        <v>145</v>
      </c>
      <c r="G503" s="163" t="s">
        <v>373</v>
      </c>
      <c r="H503" s="164">
        <v>11</v>
      </c>
      <c r="I503" s="164">
        <v>0</v>
      </c>
      <c r="J503" s="125">
        <v>36127608</v>
      </c>
      <c r="K503" s="88" t="s">
        <v>398</v>
      </c>
      <c r="L503" s="162" t="s">
        <v>155</v>
      </c>
      <c r="M503" s="165" t="s">
        <v>422</v>
      </c>
      <c r="N503" s="23" t="s">
        <v>197</v>
      </c>
      <c r="O503" s="147" t="s">
        <v>889</v>
      </c>
      <c r="P503" s="162" t="s">
        <v>348</v>
      </c>
      <c r="Q503" s="53" t="s">
        <v>728</v>
      </c>
      <c r="R503" s="165" t="s">
        <v>207</v>
      </c>
      <c r="S503" s="165" t="str">
        <f>MID(PAA[[#This Row],[Meta Proyecto de Inversión]],1,4)</f>
        <v>8126</v>
      </c>
      <c r="T503" s="165" t="str">
        <f>MID(PAA[[#This Row],[Meta Proyecto de Inversión]],6,2)</f>
        <v>8-</v>
      </c>
      <c r="U503" s="166" t="str">
        <f>IFERROR(VLOOKUP(N503,TD!$B$50:$F$54,2,0)," ")</f>
        <v>O230117</v>
      </c>
      <c r="V503" s="166" t="str">
        <f>IFERROR(VLOOKUP(N503,TD!$B$50:$F$54,3,0)," ")</f>
        <v>4599</v>
      </c>
      <c r="W503" s="166">
        <f>IFERROR(VLOOKUP(N503,TD!$B$50:$F$54,4,0)," ")</f>
        <v>20240207</v>
      </c>
      <c r="X503" s="165" t="s">
        <v>174</v>
      </c>
      <c r="Y503" s="166" t="str">
        <f>IFERROR(VLOOKUP(X503,TD!$J$51:$K$64,2,0)," ")</f>
        <v>Infraestructura física, mantenimiento y dotación (Sedes construidas, mantenidas reforzadas)</v>
      </c>
      <c r="Z503" s="167" t="str">
        <f>CONCATENATE(X503,"-",Y503)</f>
        <v>08-Infraestructura física, mantenimiento y dotación (Sedes construidas, mantenidas reforzadas)</v>
      </c>
      <c r="AA503" s="165" t="s">
        <v>227</v>
      </c>
      <c r="AB503" s="166" t="str">
        <f>IFERROR(VLOOKUP(AA503,TD!$N$51:$O$66,2,0)," ")</f>
        <v>Sedes mantenidas</v>
      </c>
      <c r="AC503" s="167" t="str">
        <f>CONCATENATE(AA503,"_",AB503)</f>
        <v>016_Sedes mantenidas</v>
      </c>
      <c r="AD503" s="167" t="str">
        <f>CONCATENATE(Z503," ",AC503)</f>
        <v>08-Infraestructura física, mantenimiento y dotación (Sedes construidas, mantenidas reforzadas) 016_Sedes mantenidas</v>
      </c>
      <c r="AE503" s="166" t="str">
        <f>CONCATENATE(U503,V503,W503,X503,AA503)</f>
        <v>O23011745992024020708016</v>
      </c>
      <c r="AF503" s="166" t="str">
        <f>IFERROR(VLOOKUP(AD503,TD!$J$66:$K$89,2,0)," ")</f>
        <v>PM/0131/0108/45990160207</v>
      </c>
      <c r="AG503" s="117" t="s">
        <v>385</v>
      </c>
      <c r="AH503" s="174" t="s">
        <v>193</v>
      </c>
      <c r="AI503" s="168" t="str">
        <f>CONCATENATE(PAA[[#This Row],[Id Interno]],"-",PAA[[#This Row],[tipo de Contrato (TH talento humano - B/S bienes y/o servicios)]],"-",S503,"-",T503,"-",PAA[[#This Row],[Objeto de la contratación]])</f>
        <v>20260444-TH-8126-8--Prestación de servicios de apoyo a la gestión, en la Subdirección de Gestión Corporativa en temas de infraestructura para el sostenimiento y mejoramiento de los equipamientos de la Unidad Administrativa Especial Cuerpo Oficial de Bomberos de Bogotá-SGC</v>
      </c>
    </row>
    <row r="504" spans="2:35" ht="56" x14ac:dyDescent="0.35">
      <c r="B504" s="23">
        <v>20260445</v>
      </c>
      <c r="C504" s="99" t="s">
        <v>669</v>
      </c>
      <c r="D504" s="23" t="s">
        <v>105</v>
      </c>
      <c r="E504" s="23" t="s">
        <v>363</v>
      </c>
      <c r="F504" s="162" t="s">
        <v>144</v>
      </c>
      <c r="G504" s="163" t="s">
        <v>373</v>
      </c>
      <c r="H504" s="164">
        <v>11</v>
      </c>
      <c r="I504" s="164">
        <v>0</v>
      </c>
      <c r="J504" s="125">
        <v>66356829</v>
      </c>
      <c r="K504" s="88" t="s">
        <v>398</v>
      </c>
      <c r="L504" s="162" t="s">
        <v>155</v>
      </c>
      <c r="M504" s="165" t="s">
        <v>422</v>
      </c>
      <c r="N504" s="23" t="s">
        <v>197</v>
      </c>
      <c r="O504" s="147" t="s">
        <v>889</v>
      </c>
      <c r="P504" s="162" t="s">
        <v>348</v>
      </c>
      <c r="Q504" s="53" t="s">
        <v>728</v>
      </c>
      <c r="R504" s="165" t="s">
        <v>208</v>
      </c>
      <c r="S504" s="165" t="str">
        <f>MID(PAA[[#This Row],[Meta Proyecto de Inversión]],1,4)</f>
        <v>8126</v>
      </c>
      <c r="T504" s="165" t="str">
        <f>MID(PAA[[#This Row],[Meta Proyecto de Inversión]],6,2)</f>
        <v>9-</v>
      </c>
      <c r="U504" s="166" t="str">
        <f>IFERROR(VLOOKUP(N504,TD!$B$50:$F$54,2,0)," ")</f>
        <v>O230117</v>
      </c>
      <c r="V504" s="166" t="str">
        <f>IFERROR(VLOOKUP(N504,TD!$B$50:$F$54,3,0)," ")</f>
        <v>4599</v>
      </c>
      <c r="W504" s="166">
        <f>IFERROR(VLOOKUP(N504,TD!$B$50:$F$54,4,0)," ")</f>
        <v>20240207</v>
      </c>
      <c r="X504" s="165" t="s">
        <v>174</v>
      </c>
      <c r="Y504" s="166" t="str">
        <f>IFERROR(VLOOKUP(X504,TD!$J$51:$K$64,2,0)," ")</f>
        <v>Infraestructura física, mantenimiento y dotación (Sedes construidas, mantenidas reforzadas)</v>
      </c>
      <c r="Z504" s="167" t="str">
        <f>CONCATENATE(X504,"-",Y504)</f>
        <v>08-Infraestructura física, mantenimiento y dotación (Sedes construidas, mantenidas reforzadas)</v>
      </c>
      <c r="AA504" s="165" t="s">
        <v>227</v>
      </c>
      <c r="AB504" s="166" t="str">
        <f>IFERROR(VLOOKUP(AA504,TD!$N$51:$O$66,2,0)," ")</f>
        <v>Sedes mantenidas</v>
      </c>
      <c r="AC504" s="167" t="str">
        <f>CONCATENATE(AA504,"_",AB504)</f>
        <v>016_Sedes mantenidas</v>
      </c>
      <c r="AD504" s="167" t="str">
        <f>CONCATENATE(Z504," ",AC504)</f>
        <v>08-Infraestructura física, mantenimiento y dotación (Sedes construidas, mantenidas reforzadas) 016_Sedes mantenidas</v>
      </c>
      <c r="AE504" s="166" t="str">
        <f>CONCATENATE(U504,V504,W504,X504,AA504)</f>
        <v>O23011745992024020708016</v>
      </c>
      <c r="AF504" s="166" t="str">
        <f>IFERROR(VLOOKUP(AD504,TD!$J$66:$K$89,2,0)," ")</f>
        <v>PM/0131/0108/45990160207</v>
      </c>
      <c r="AG504" s="117" t="s">
        <v>385</v>
      </c>
      <c r="AH504" s="165" t="s">
        <v>193</v>
      </c>
      <c r="AI504" s="168" t="str">
        <f>CONCATENATE(PAA[[#This Row],[Id Interno]],"-",PAA[[#This Row],[tipo de Contrato (TH talento humano - B/S bienes y/o servicios)]],"-",S504,"-",T504,"-",PAA[[#This Row],[Objeto de la contratación]])</f>
        <v>20260445-TH-8126-9--Prestación de servicios profesionales al área Financiera de la Subdirección de Gestión Corporativa--SGC</v>
      </c>
    </row>
    <row r="505" spans="2:35" ht="70" x14ac:dyDescent="0.35">
      <c r="B505" s="23">
        <v>20260446</v>
      </c>
      <c r="C505" s="99" t="s">
        <v>669</v>
      </c>
      <c r="D505" s="23" t="s">
        <v>105</v>
      </c>
      <c r="E505" s="23" t="s">
        <v>363</v>
      </c>
      <c r="F505" s="162" t="s">
        <v>144</v>
      </c>
      <c r="G505" s="163" t="s">
        <v>373</v>
      </c>
      <c r="H505" s="164">
        <v>11</v>
      </c>
      <c r="I505" s="164">
        <v>0</v>
      </c>
      <c r="J505" s="125">
        <v>66356829</v>
      </c>
      <c r="K505" s="88" t="s">
        <v>398</v>
      </c>
      <c r="L505" s="162" t="s">
        <v>155</v>
      </c>
      <c r="M505" s="165" t="s">
        <v>422</v>
      </c>
      <c r="N505" s="23" t="s">
        <v>197</v>
      </c>
      <c r="O505" s="147" t="s">
        <v>889</v>
      </c>
      <c r="P505" s="162" t="s">
        <v>348</v>
      </c>
      <c r="Q505" s="53" t="s">
        <v>728</v>
      </c>
      <c r="R505" s="165" t="s">
        <v>208</v>
      </c>
      <c r="S505" s="165" t="str">
        <f>MID(PAA[[#This Row],[Meta Proyecto de Inversión]],1,4)</f>
        <v>8126</v>
      </c>
      <c r="T505" s="165" t="str">
        <f>MID(PAA[[#This Row],[Meta Proyecto de Inversión]],6,2)</f>
        <v>9-</v>
      </c>
      <c r="U505" s="166" t="str">
        <f>IFERROR(VLOOKUP(N505,TD!$B$50:$F$54,2,0)," ")</f>
        <v>O230117</v>
      </c>
      <c r="V505" s="166" t="str">
        <f>IFERROR(VLOOKUP(N505,TD!$B$50:$F$54,3,0)," ")</f>
        <v>4599</v>
      </c>
      <c r="W505" s="166">
        <f>IFERROR(VLOOKUP(N505,TD!$B$50:$F$54,4,0)," ")</f>
        <v>20240207</v>
      </c>
      <c r="X505" s="165" t="s">
        <v>174</v>
      </c>
      <c r="Y505" s="166" t="str">
        <f>IFERROR(VLOOKUP(X505,TD!$J$51:$K$64,2,0)," ")</f>
        <v>Infraestructura física, mantenimiento y dotación (Sedes construidas, mantenidas reforzadas)</v>
      </c>
      <c r="Z505" s="167" t="str">
        <f>CONCATENATE(X505,"-",Y505)</f>
        <v>08-Infraestructura física, mantenimiento y dotación (Sedes construidas, mantenidas reforzadas)</v>
      </c>
      <c r="AA505" s="165" t="s">
        <v>227</v>
      </c>
      <c r="AB505" s="166" t="str">
        <f>IFERROR(VLOOKUP(AA505,TD!$N$51:$O$66,2,0)," ")</f>
        <v>Sedes mantenidas</v>
      </c>
      <c r="AC505" s="167" t="str">
        <f>CONCATENATE(AA505,"_",AB505)</f>
        <v>016_Sedes mantenidas</v>
      </c>
      <c r="AD505" s="167" t="str">
        <f>CONCATENATE(Z505," ",AC505)</f>
        <v>08-Infraestructura física, mantenimiento y dotación (Sedes construidas, mantenidas reforzadas) 016_Sedes mantenidas</v>
      </c>
      <c r="AE505" s="166" t="str">
        <f>CONCATENATE(U505,V505,W505,X505,AA505)</f>
        <v>O23011745992024020708016</v>
      </c>
      <c r="AF505" s="166" t="str">
        <f>IFERROR(VLOOKUP(AD505,TD!$J$66:$K$89,2,0)," ")</f>
        <v>PM/0131/0108/45990160207</v>
      </c>
      <c r="AG505" s="117" t="s">
        <v>385</v>
      </c>
      <c r="AH505" s="174" t="s">
        <v>193</v>
      </c>
      <c r="AI505" s="168" t="str">
        <f>CONCATENATE(PAA[[#This Row],[Id Interno]],"-",PAA[[#This Row],[tipo de Contrato (TH talento humano - B/S bienes y/o servicios)]],"-",S505,"-",T505,"-",PAA[[#This Row],[Objeto de la contratación]])</f>
        <v>20260446-TH-8126-9--Prestación de servicios profesionales al área Financiera de la Subdirección de Gestión Corporativa--SGC</v>
      </c>
    </row>
    <row r="506" spans="2:35" ht="70" x14ac:dyDescent="0.35">
      <c r="B506" s="23">
        <v>20260447</v>
      </c>
      <c r="C506" s="99" t="s">
        <v>670</v>
      </c>
      <c r="D506" s="23" t="s">
        <v>105</v>
      </c>
      <c r="E506" s="23" t="s">
        <v>363</v>
      </c>
      <c r="F506" s="162" t="s">
        <v>145</v>
      </c>
      <c r="G506" s="163" t="s">
        <v>373</v>
      </c>
      <c r="H506" s="164">
        <v>11</v>
      </c>
      <c r="I506" s="164">
        <v>0</v>
      </c>
      <c r="J506" s="125">
        <v>49398976</v>
      </c>
      <c r="K506" s="88" t="s">
        <v>398</v>
      </c>
      <c r="L506" s="162" t="s">
        <v>155</v>
      </c>
      <c r="M506" s="165" t="s">
        <v>422</v>
      </c>
      <c r="N506" s="23" t="s">
        <v>197</v>
      </c>
      <c r="O506" s="147" t="s">
        <v>889</v>
      </c>
      <c r="P506" s="162" t="s">
        <v>348</v>
      </c>
      <c r="Q506" s="53" t="s">
        <v>728</v>
      </c>
      <c r="R506" s="165" t="s">
        <v>208</v>
      </c>
      <c r="S506" s="165" t="str">
        <f>MID(PAA[[#This Row],[Meta Proyecto de Inversión]],1,4)</f>
        <v>8126</v>
      </c>
      <c r="T506" s="165" t="str">
        <f>MID(PAA[[#This Row],[Meta Proyecto de Inversión]],6,2)</f>
        <v>9-</v>
      </c>
      <c r="U506" s="166" t="str">
        <f>IFERROR(VLOOKUP(N506,TD!$B$50:$F$54,2,0)," ")</f>
        <v>O230117</v>
      </c>
      <c r="V506" s="166" t="str">
        <f>IFERROR(VLOOKUP(N506,TD!$B$50:$F$54,3,0)," ")</f>
        <v>4599</v>
      </c>
      <c r="W506" s="166">
        <f>IFERROR(VLOOKUP(N506,TD!$B$50:$F$54,4,0)," ")</f>
        <v>20240207</v>
      </c>
      <c r="X506" s="165" t="s">
        <v>174</v>
      </c>
      <c r="Y506" s="166" t="str">
        <f>IFERROR(VLOOKUP(X506,TD!$J$51:$K$64,2,0)," ")</f>
        <v>Infraestructura física, mantenimiento y dotación (Sedes construidas, mantenidas reforzadas)</v>
      </c>
      <c r="Z506" s="167" t="str">
        <f>CONCATENATE(X506,"-",Y506)</f>
        <v>08-Infraestructura física, mantenimiento y dotación (Sedes construidas, mantenidas reforzadas)</v>
      </c>
      <c r="AA506" s="165" t="s">
        <v>227</v>
      </c>
      <c r="AB506" s="166" t="str">
        <f>IFERROR(VLOOKUP(AA506,TD!$N$51:$O$66,2,0)," ")</f>
        <v>Sedes mantenidas</v>
      </c>
      <c r="AC506" s="167" t="str">
        <f>CONCATENATE(AA506,"_",AB506)</f>
        <v>016_Sedes mantenidas</v>
      </c>
      <c r="AD506" s="167" t="str">
        <f>CONCATENATE(Z506," ",AC506)</f>
        <v>08-Infraestructura física, mantenimiento y dotación (Sedes construidas, mantenidas reforzadas) 016_Sedes mantenidas</v>
      </c>
      <c r="AE506" s="166" t="str">
        <f>CONCATENATE(U506,V506,W506,X506,AA506)</f>
        <v>O23011745992024020708016</v>
      </c>
      <c r="AF506" s="166" t="str">
        <f>IFERROR(VLOOKUP(AD506,TD!$J$66:$K$89,2,0)," ")</f>
        <v>PM/0131/0108/45990160207</v>
      </c>
      <c r="AG506" s="117" t="s">
        <v>385</v>
      </c>
      <c r="AH506" s="165" t="s">
        <v>193</v>
      </c>
      <c r="AI506" s="168" t="str">
        <f>CONCATENATE(PAA[[#This Row],[Id Interno]],"-",PAA[[#This Row],[tipo de Contrato (TH talento humano - B/S bienes y/o servicios)]],"-",S506,"-",T506,"-",PAA[[#This Row],[Objeto de la contratación]])</f>
        <v>20260447-TH-8126-9--Prestación de servicios de apoyo a la gestión del área Financiera de la Subdirección de Gestión Corporativa.-SGC</v>
      </c>
    </row>
    <row r="507" spans="2:35" ht="42" x14ac:dyDescent="0.35">
      <c r="B507" s="23">
        <v>20260448</v>
      </c>
      <c r="C507" s="99" t="s">
        <v>671</v>
      </c>
      <c r="D507" s="23" t="s">
        <v>105</v>
      </c>
      <c r="E507" s="23" t="s">
        <v>363</v>
      </c>
      <c r="F507" s="162" t="s">
        <v>144</v>
      </c>
      <c r="G507" s="163" t="s">
        <v>373</v>
      </c>
      <c r="H507" s="164">
        <v>11</v>
      </c>
      <c r="I507" s="164">
        <v>0</v>
      </c>
      <c r="J507" s="125">
        <v>66356829</v>
      </c>
      <c r="K507" s="88" t="s">
        <v>398</v>
      </c>
      <c r="L507" s="162" t="s">
        <v>155</v>
      </c>
      <c r="M507" s="165" t="s">
        <v>422</v>
      </c>
      <c r="N507" s="23" t="s">
        <v>197</v>
      </c>
      <c r="O507" s="147" t="s">
        <v>889</v>
      </c>
      <c r="P507" s="162" t="s">
        <v>348</v>
      </c>
      <c r="Q507" s="53" t="s">
        <v>728</v>
      </c>
      <c r="R507" s="165" t="s">
        <v>208</v>
      </c>
      <c r="S507" s="165" t="str">
        <f>MID(PAA[[#This Row],[Meta Proyecto de Inversión]],1,4)</f>
        <v>8126</v>
      </c>
      <c r="T507" s="165" t="str">
        <f>MID(PAA[[#This Row],[Meta Proyecto de Inversión]],6,2)</f>
        <v>9-</v>
      </c>
      <c r="U507" s="166" t="str">
        <f>IFERROR(VLOOKUP(N507,TD!$B$50:$F$54,2,0)," ")</f>
        <v>O230117</v>
      </c>
      <c r="V507" s="166" t="str">
        <f>IFERROR(VLOOKUP(N507,TD!$B$50:$F$54,3,0)," ")</f>
        <v>4599</v>
      </c>
      <c r="W507" s="166">
        <f>IFERROR(VLOOKUP(N507,TD!$B$50:$F$54,4,0)," ")</f>
        <v>20240207</v>
      </c>
      <c r="X507" s="165" t="s">
        <v>174</v>
      </c>
      <c r="Y507" s="166" t="str">
        <f>IFERROR(VLOOKUP(X507,TD!$J$51:$K$64,2,0)," ")</f>
        <v>Infraestructura física, mantenimiento y dotación (Sedes construidas, mantenidas reforzadas)</v>
      </c>
      <c r="Z507" s="167" t="str">
        <f>CONCATENATE(X507,"-",Y507)</f>
        <v>08-Infraestructura física, mantenimiento y dotación (Sedes construidas, mantenidas reforzadas)</v>
      </c>
      <c r="AA507" s="165" t="s">
        <v>227</v>
      </c>
      <c r="AB507" s="166" t="str">
        <f>IFERROR(VLOOKUP(AA507,TD!$N$51:$O$66,2,0)," ")</f>
        <v>Sedes mantenidas</v>
      </c>
      <c r="AC507" s="167" t="str">
        <f>CONCATENATE(AA507,"_",AB507)</f>
        <v>016_Sedes mantenidas</v>
      </c>
      <c r="AD507" s="167" t="str">
        <f>CONCATENATE(Z507," ",AC507)</f>
        <v>08-Infraestructura física, mantenimiento y dotación (Sedes construidas, mantenidas reforzadas) 016_Sedes mantenidas</v>
      </c>
      <c r="AE507" s="166" t="str">
        <f>CONCATENATE(U507,V507,W507,X507,AA507)</f>
        <v>O23011745992024020708016</v>
      </c>
      <c r="AF507" s="166" t="str">
        <f>IFERROR(VLOOKUP(AD507,TD!$J$66:$K$89,2,0)," ")</f>
        <v>PM/0131/0108/45990160207</v>
      </c>
      <c r="AG507" s="117" t="s">
        <v>385</v>
      </c>
      <c r="AH507" s="174" t="s">
        <v>193</v>
      </c>
      <c r="AI507" s="168" t="str">
        <f>CONCATENATE(PAA[[#This Row],[Id Interno]],"-",PAA[[#This Row],[tipo de Contrato (TH talento humano - B/S bienes y/o servicios)]],"-",S507,"-",T507,"-",PAA[[#This Row],[Objeto de la contratación]])</f>
        <v>20260448-TH-8126-9--Prestación de servicios profesionales para el seguimiento, ejecución de los procesos de gestión de pagos que se desarrollan en el área Financiera de la UAE Cuerpo Oficial de Bomberos asignados. -SGC</v>
      </c>
    </row>
    <row r="508" spans="2:35" ht="56" x14ac:dyDescent="0.35">
      <c r="B508" s="23">
        <v>20260449</v>
      </c>
      <c r="C508" s="99" t="s">
        <v>672</v>
      </c>
      <c r="D508" s="23" t="s">
        <v>105</v>
      </c>
      <c r="E508" s="23" t="s">
        <v>363</v>
      </c>
      <c r="F508" s="162" t="s">
        <v>144</v>
      </c>
      <c r="G508" s="163" t="s">
        <v>373</v>
      </c>
      <c r="H508" s="164">
        <v>11</v>
      </c>
      <c r="I508" s="164">
        <v>0</v>
      </c>
      <c r="J508" s="125">
        <v>101725078</v>
      </c>
      <c r="K508" s="88" t="s">
        <v>398</v>
      </c>
      <c r="L508" s="162" t="s">
        <v>155</v>
      </c>
      <c r="M508" s="165" t="s">
        <v>422</v>
      </c>
      <c r="N508" s="23" t="s">
        <v>197</v>
      </c>
      <c r="O508" s="147" t="s">
        <v>889</v>
      </c>
      <c r="P508" s="162" t="s">
        <v>348</v>
      </c>
      <c r="Q508" s="53" t="s">
        <v>728</v>
      </c>
      <c r="R508" s="165" t="s">
        <v>207</v>
      </c>
      <c r="S508" s="165" t="str">
        <f>MID(PAA[[#This Row],[Meta Proyecto de Inversión]],1,4)</f>
        <v>8126</v>
      </c>
      <c r="T508" s="165" t="str">
        <f>MID(PAA[[#This Row],[Meta Proyecto de Inversión]],6,2)</f>
        <v>8-</v>
      </c>
      <c r="U508" s="166" t="str">
        <f>IFERROR(VLOOKUP(N508,TD!$B$50:$F$54,2,0)," ")</f>
        <v>O230117</v>
      </c>
      <c r="V508" s="166" t="str">
        <f>IFERROR(VLOOKUP(N508,TD!$B$50:$F$54,3,0)," ")</f>
        <v>4599</v>
      </c>
      <c r="W508" s="166">
        <f>IFERROR(VLOOKUP(N508,TD!$B$50:$F$54,4,0)," ")</f>
        <v>20240207</v>
      </c>
      <c r="X508" s="165" t="s">
        <v>174</v>
      </c>
      <c r="Y508" s="166" t="str">
        <f>IFERROR(VLOOKUP(X508,TD!$J$51:$K$64,2,0)," ")</f>
        <v>Infraestructura física, mantenimiento y dotación (Sedes construidas, mantenidas reforzadas)</v>
      </c>
      <c r="Z508" s="167" t="str">
        <f>CONCATENATE(X508,"-",Y508)</f>
        <v>08-Infraestructura física, mantenimiento y dotación (Sedes construidas, mantenidas reforzadas)</v>
      </c>
      <c r="AA508" s="165" t="s">
        <v>227</v>
      </c>
      <c r="AB508" s="166" t="str">
        <f>IFERROR(VLOOKUP(AA508,TD!$N$51:$O$66,2,0)," ")</f>
        <v>Sedes mantenidas</v>
      </c>
      <c r="AC508" s="167" t="str">
        <f>CONCATENATE(AA508,"_",AB508)</f>
        <v>016_Sedes mantenidas</v>
      </c>
      <c r="AD508" s="167" t="str">
        <f>CONCATENATE(Z508," ",AC508)</f>
        <v>08-Infraestructura física, mantenimiento y dotación (Sedes construidas, mantenidas reforzadas) 016_Sedes mantenidas</v>
      </c>
      <c r="AE508" s="166" t="str">
        <f>CONCATENATE(U508,V508,W508,X508,AA508)</f>
        <v>O23011745992024020708016</v>
      </c>
      <c r="AF508" s="166" t="str">
        <f>IFERROR(VLOOKUP(AD508,TD!$J$66:$K$89,2,0)," ")</f>
        <v>PM/0131/0108/45990160207</v>
      </c>
      <c r="AG508" s="117" t="s">
        <v>385</v>
      </c>
      <c r="AH508" s="174" t="s">
        <v>193</v>
      </c>
      <c r="AI508" s="168" t="str">
        <f>CONCATENATE(PAA[[#This Row],[Id Interno]],"-",PAA[[#This Row],[tipo de Contrato (TH talento humano - B/S bienes y/o servicios)]],"-",S508,"-",T508,"-",PAA[[#This Row],[Objeto de la contratación]])</f>
        <v>20260449-TH-8126-8--Prestación de servicios profesionales especializados para apoyar las actividades de seguimiento técnico del Área de Infraestructura de la Subdirección de Gestión Corporativa-SGC</v>
      </c>
    </row>
    <row r="509" spans="2:35" ht="56" x14ac:dyDescent="0.35">
      <c r="B509" s="23">
        <v>20260450</v>
      </c>
      <c r="C509" s="99" t="s">
        <v>668</v>
      </c>
      <c r="D509" s="23" t="s">
        <v>105</v>
      </c>
      <c r="E509" s="23" t="s">
        <v>363</v>
      </c>
      <c r="F509" s="162" t="s">
        <v>145</v>
      </c>
      <c r="G509" s="163" t="s">
        <v>373</v>
      </c>
      <c r="H509" s="164">
        <v>11</v>
      </c>
      <c r="I509" s="164">
        <v>0</v>
      </c>
      <c r="J509" s="125">
        <v>36127608</v>
      </c>
      <c r="K509" s="88" t="s">
        <v>398</v>
      </c>
      <c r="L509" s="162" t="s">
        <v>155</v>
      </c>
      <c r="M509" s="165" t="s">
        <v>422</v>
      </c>
      <c r="N509" s="23" t="s">
        <v>197</v>
      </c>
      <c r="O509" s="147" t="s">
        <v>889</v>
      </c>
      <c r="P509" s="162" t="s">
        <v>348</v>
      </c>
      <c r="Q509" s="53" t="s">
        <v>728</v>
      </c>
      <c r="R509" s="165" t="s">
        <v>207</v>
      </c>
      <c r="S509" s="165" t="str">
        <f>MID(PAA[[#This Row],[Meta Proyecto de Inversión]],1,4)</f>
        <v>8126</v>
      </c>
      <c r="T509" s="165" t="str">
        <f>MID(PAA[[#This Row],[Meta Proyecto de Inversión]],6,2)</f>
        <v>8-</v>
      </c>
      <c r="U509" s="166" t="str">
        <f>IFERROR(VLOOKUP(N509,TD!$B$50:$F$54,2,0)," ")</f>
        <v>O230117</v>
      </c>
      <c r="V509" s="166" t="str">
        <f>IFERROR(VLOOKUP(N509,TD!$B$50:$F$54,3,0)," ")</f>
        <v>4599</v>
      </c>
      <c r="W509" s="166">
        <f>IFERROR(VLOOKUP(N509,TD!$B$50:$F$54,4,0)," ")</f>
        <v>20240207</v>
      </c>
      <c r="X509" s="165" t="s">
        <v>174</v>
      </c>
      <c r="Y509" s="166" t="str">
        <f>IFERROR(VLOOKUP(X509,TD!$J$51:$K$64,2,0)," ")</f>
        <v>Infraestructura física, mantenimiento y dotación (Sedes construidas, mantenidas reforzadas)</v>
      </c>
      <c r="Z509" s="167" t="str">
        <f>CONCATENATE(X509,"-",Y509)</f>
        <v>08-Infraestructura física, mantenimiento y dotación (Sedes construidas, mantenidas reforzadas)</v>
      </c>
      <c r="AA509" s="165" t="s">
        <v>227</v>
      </c>
      <c r="AB509" s="166" t="str">
        <f>IFERROR(VLOOKUP(AA509,TD!$N$51:$O$66,2,0)," ")</f>
        <v>Sedes mantenidas</v>
      </c>
      <c r="AC509" s="167" t="str">
        <f>CONCATENATE(AA509,"_",AB509)</f>
        <v>016_Sedes mantenidas</v>
      </c>
      <c r="AD509" s="167" t="str">
        <f>CONCATENATE(Z509," ",AC509)</f>
        <v>08-Infraestructura física, mantenimiento y dotación (Sedes construidas, mantenidas reforzadas) 016_Sedes mantenidas</v>
      </c>
      <c r="AE509" s="166" t="str">
        <f>CONCATENATE(U509,V509,W509,X509,AA509)</f>
        <v>O23011745992024020708016</v>
      </c>
      <c r="AF509" s="166" t="str">
        <f>IFERROR(VLOOKUP(AD509,TD!$J$66:$K$89,2,0)," ")</f>
        <v>PM/0131/0108/45990160207</v>
      </c>
      <c r="AG509" s="117" t="s">
        <v>385</v>
      </c>
      <c r="AH509" s="174" t="s">
        <v>193</v>
      </c>
      <c r="AI509" s="168" t="str">
        <f>CONCATENATE(PAA[[#This Row],[Id Interno]],"-",PAA[[#This Row],[tipo de Contrato (TH talento humano - B/S bienes y/o servicios)]],"-",S509,"-",T509,"-",PAA[[#This Row],[Objeto de la contratación]])</f>
        <v>20260450-TH-8126-8--Prestación de servicios de apoyo a la gestión, en la Subdirección de Gestión Corporativa en temas de infraestructura para el sostenimiento y mejoramiento de los equipamientos de la Unidad Administrativa Especial Cuerpo Oficial de Bomberos de Bogotá-SGC</v>
      </c>
    </row>
    <row r="510" spans="2:35" ht="56" x14ac:dyDescent="0.35">
      <c r="B510" s="23">
        <v>20260451</v>
      </c>
      <c r="C510" s="120" t="s">
        <v>668</v>
      </c>
      <c r="D510" s="128" t="s">
        <v>105</v>
      </c>
      <c r="E510" s="23" t="s">
        <v>363</v>
      </c>
      <c r="F510" s="175" t="s">
        <v>145</v>
      </c>
      <c r="G510" s="181" t="s">
        <v>373</v>
      </c>
      <c r="H510" s="215">
        <v>11</v>
      </c>
      <c r="I510" s="164">
        <v>0</v>
      </c>
      <c r="J510" s="130">
        <v>36127608</v>
      </c>
      <c r="K510" s="131" t="s">
        <v>398</v>
      </c>
      <c r="L510" s="175" t="s">
        <v>155</v>
      </c>
      <c r="M510" s="176" t="s">
        <v>422</v>
      </c>
      <c r="N510" s="128" t="s">
        <v>197</v>
      </c>
      <c r="O510" s="147" t="s">
        <v>889</v>
      </c>
      <c r="P510" s="175" t="s">
        <v>348</v>
      </c>
      <c r="Q510" s="132" t="s">
        <v>728</v>
      </c>
      <c r="R510" s="176" t="s">
        <v>207</v>
      </c>
      <c r="S510" s="176" t="str">
        <f>MID(PAA[[#This Row],[Meta Proyecto de Inversión]],1,4)</f>
        <v>8126</v>
      </c>
      <c r="T510" s="165" t="str">
        <f>MID(PAA[[#This Row],[Meta Proyecto de Inversión]],6,2)</f>
        <v>8-</v>
      </c>
      <c r="U510" s="177" t="str">
        <f>IFERROR(VLOOKUP(N510,TD!$B$50:$F$54,2,0)," ")</f>
        <v>O230117</v>
      </c>
      <c r="V510" s="177" t="str">
        <f>IFERROR(VLOOKUP(N510,TD!$B$50:$F$54,3,0)," ")</f>
        <v>4599</v>
      </c>
      <c r="W510" s="177">
        <f>IFERROR(VLOOKUP(N510,TD!$B$50:$F$54,4,0)," ")</f>
        <v>20240207</v>
      </c>
      <c r="X510" s="176" t="s">
        <v>174</v>
      </c>
      <c r="Y510" s="166" t="str">
        <f>IFERROR(VLOOKUP(X510,TD!$J$51:$K$64,2,0)," ")</f>
        <v>Infraestructura física, mantenimiento y dotación (Sedes construidas, mantenidas reforzadas)</v>
      </c>
      <c r="Z510" s="178" t="str">
        <f>CONCATENATE(X510,"-",Y510)</f>
        <v>08-Infraestructura física, mantenimiento y dotación (Sedes construidas, mantenidas reforzadas)</v>
      </c>
      <c r="AA510" s="176" t="s">
        <v>227</v>
      </c>
      <c r="AB510" s="166" t="str">
        <f>IFERROR(VLOOKUP(AA510,TD!$N$51:$O$66,2,0)," ")</f>
        <v>Sedes mantenidas</v>
      </c>
      <c r="AC510" s="178" t="str">
        <f>CONCATENATE(AA510,"_",AB510)</f>
        <v>016_Sedes mantenidas</v>
      </c>
      <c r="AD510" s="178" t="str">
        <f>CONCATENATE(Z510," ",AC510)</f>
        <v>08-Infraestructura física, mantenimiento y dotación (Sedes construidas, mantenidas reforzadas) 016_Sedes mantenidas</v>
      </c>
      <c r="AE510" s="177" t="str">
        <f>CONCATENATE(U510,V510,W510,X510,AA510)</f>
        <v>O23011745992024020708016</v>
      </c>
      <c r="AF510" s="166" t="str">
        <f>IFERROR(VLOOKUP(AD510,TD!$J$66:$K$89,2,0)," ")</f>
        <v>PM/0131/0108/45990160207</v>
      </c>
      <c r="AG510" s="133" t="s">
        <v>385</v>
      </c>
      <c r="AH510" s="179" t="s">
        <v>193</v>
      </c>
      <c r="AI510" s="168" t="str">
        <f>CONCATENATE(PAA[[#This Row],[Id Interno]],"-",PAA[[#This Row],[tipo de Contrato (TH talento humano - B/S bienes y/o servicios)]],"-",S510,"-",T510,"-",PAA[[#This Row],[Objeto de la contratación]])</f>
        <v>20260451-TH-8126-8--Prestación de servicios de apoyo a la gestión, en la Subdirección de Gestión Corporativa en temas de infraestructura para el sostenimiento y mejoramiento de los equipamientos de la Unidad Administrativa Especial Cuerpo Oficial de Bomberos de Bogotá-SGC</v>
      </c>
    </row>
    <row r="511" spans="2:35" ht="70" x14ac:dyDescent="0.35">
      <c r="B511" s="23">
        <v>20260452</v>
      </c>
      <c r="C511" s="99" t="s">
        <v>673</v>
      </c>
      <c r="D511" s="23" t="s">
        <v>105</v>
      </c>
      <c r="E511" s="23" t="s">
        <v>363</v>
      </c>
      <c r="F511" s="162" t="s">
        <v>144</v>
      </c>
      <c r="G511" s="163" t="s">
        <v>373</v>
      </c>
      <c r="H511" s="164">
        <v>11</v>
      </c>
      <c r="I511" s="164">
        <v>0</v>
      </c>
      <c r="J511" s="125">
        <v>57200000</v>
      </c>
      <c r="K511" s="88" t="s">
        <v>398</v>
      </c>
      <c r="L511" s="162" t="s">
        <v>155</v>
      </c>
      <c r="M511" s="165" t="s">
        <v>422</v>
      </c>
      <c r="N511" s="23" t="s">
        <v>198</v>
      </c>
      <c r="O511" s="147" t="s">
        <v>890</v>
      </c>
      <c r="P511" s="162" t="s">
        <v>348</v>
      </c>
      <c r="Q511" s="53" t="s">
        <v>728</v>
      </c>
      <c r="R511" s="165" t="s">
        <v>216</v>
      </c>
      <c r="S511" s="165" t="str">
        <f>MID(PAA[[#This Row],[Meta Proyecto de Inversión]],1,4)</f>
        <v>8173</v>
      </c>
      <c r="T511" s="165" t="str">
        <f>MID(PAA[[#This Row],[Meta Proyecto de Inversión]],6,2)</f>
        <v>7-</v>
      </c>
      <c r="U511" s="166" t="str">
        <f>IFERROR(VLOOKUP(N511,TD!$B$50:$F$54,2,0)," ")</f>
        <v>O230117</v>
      </c>
      <c r="V511" s="166" t="str">
        <f>IFERROR(VLOOKUP(N511,TD!$B$50:$F$54,3,0)," ")</f>
        <v>4503</v>
      </c>
      <c r="W511" s="166">
        <f>IFERROR(VLOOKUP(N511,TD!$B$50:$F$54,4,0)," ")</f>
        <v>20240255</v>
      </c>
      <c r="X511" s="165">
        <v>14</v>
      </c>
      <c r="Y511" s="166" t="str">
        <f>IFERROR(VLOOKUP(X511,TD!$J$51:$K$64,2,0)," ")</f>
        <v xml:space="preserve">Infraestructura física misional construida mantenida y dotada </v>
      </c>
      <c r="Z511" s="167" t="str">
        <f>CONCATENATE(X511,"-",Y511)</f>
        <v xml:space="preserve">14-Infraestructura física misional construida mantenida y dotada </v>
      </c>
      <c r="AA511" s="165" t="s">
        <v>225</v>
      </c>
      <c r="AB511" s="166" t="str">
        <f>IFERROR(VLOOKUP(AA511,TD!$N$51:$O$66,2,0)," ")</f>
        <v>Estaciones de bomberos adecuadas</v>
      </c>
      <c r="AC511" s="167" t="str">
        <f>CONCATENATE(AA511,"_",AB511)</f>
        <v>014_Estaciones de bomberos adecuadas</v>
      </c>
      <c r="AD511" s="167" t="str">
        <f>CONCATENATE(Z511," ",AC511)</f>
        <v>14-Infraestructura física misional construida mantenida y dotada  014_Estaciones de bomberos adecuadas</v>
      </c>
      <c r="AE511" s="166" t="str">
        <f>CONCATENATE(U511,V511,W511,X511,AA511)</f>
        <v>O23011745032024025514014</v>
      </c>
      <c r="AF511" s="166" t="str">
        <f>IFERROR(VLOOKUP(AD511,TD!$J$66:$K$89,2,0)," ")</f>
        <v>PM/0131/0114/45030140255</v>
      </c>
      <c r="AG511" s="117" t="s">
        <v>385</v>
      </c>
      <c r="AH511" s="174" t="s">
        <v>193</v>
      </c>
      <c r="AI511" s="168" t="str">
        <f>CONCATENATE(PAA[[#This Row],[Id Interno]],"-",PAA[[#This Row],[tipo de Contrato (TH talento humano - B/S bienes y/o servicios)]],"-",S511,"-",T511,"-",PAA[[#This Row],[Objeto de la contratación]])</f>
        <v>20260452-TH-8173-7--Prestación de servicios profesionales en la proyección y el seguimiento financiero a los proyectos del área de infraestructura de la Subdirección de Gestión Corporativa -SGC</v>
      </c>
    </row>
    <row r="512" spans="2:35" ht="70" x14ac:dyDescent="0.35">
      <c r="B512" s="23">
        <v>20260453</v>
      </c>
      <c r="C512" s="99" t="s">
        <v>674</v>
      </c>
      <c r="D512" s="23" t="s">
        <v>105</v>
      </c>
      <c r="E512" s="23" t="s">
        <v>363</v>
      </c>
      <c r="F512" s="162" t="s">
        <v>144</v>
      </c>
      <c r="G512" s="163" t="s">
        <v>373</v>
      </c>
      <c r="H512" s="164">
        <v>10</v>
      </c>
      <c r="I512" s="164">
        <v>0</v>
      </c>
      <c r="J512" s="125">
        <v>36194634</v>
      </c>
      <c r="K512" s="88" t="s">
        <v>398</v>
      </c>
      <c r="L512" s="162" t="s">
        <v>155</v>
      </c>
      <c r="M512" s="165" t="s">
        <v>422</v>
      </c>
      <c r="N512" s="23" t="s">
        <v>198</v>
      </c>
      <c r="O512" s="147" t="s">
        <v>890</v>
      </c>
      <c r="P512" s="162" t="s">
        <v>348</v>
      </c>
      <c r="Q512" s="53" t="s">
        <v>728</v>
      </c>
      <c r="R512" s="165" t="s">
        <v>216</v>
      </c>
      <c r="S512" s="165" t="str">
        <f>MID(PAA[[#This Row],[Meta Proyecto de Inversión]],1,4)</f>
        <v>8173</v>
      </c>
      <c r="T512" s="165" t="str">
        <f>MID(PAA[[#This Row],[Meta Proyecto de Inversión]],6,2)</f>
        <v>7-</v>
      </c>
      <c r="U512" s="166" t="str">
        <f>IFERROR(VLOOKUP(N512,TD!$B$50:$F$54,2,0)," ")</f>
        <v>O230117</v>
      </c>
      <c r="V512" s="166" t="str">
        <f>IFERROR(VLOOKUP(N512,TD!$B$50:$F$54,3,0)," ")</f>
        <v>4503</v>
      </c>
      <c r="W512" s="166">
        <f>IFERROR(VLOOKUP(N512,TD!$B$50:$F$54,4,0)," ")</f>
        <v>20240255</v>
      </c>
      <c r="X512" s="165">
        <v>14</v>
      </c>
      <c r="Y512" s="166" t="str">
        <f>IFERROR(VLOOKUP(X512,TD!$J$51:$K$64,2,0)," ")</f>
        <v xml:space="preserve">Infraestructura física misional construida mantenida y dotada </v>
      </c>
      <c r="Z512" s="167" t="str">
        <f>CONCATENATE(X512,"-",Y512)</f>
        <v xml:space="preserve">14-Infraestructura física misional construida mantenida y dotada </v>
      </c>
      <c r="AA512" s="165" t="s">
        <v>225</v>
      </c>
      <c r="AB512" s="166" t="str">
        <f>IFERROR(VLOOKUP(AA512,TD!$N$51:$O$66,2,0)," ")</f>
        <v>Estaciones de bomberos adecuadas</v>
      </c>
      <c r="AC512" s="167" t="str">
        <f>CONCATENATE(AA512,"_",AB512)</f>
        <v>014_Estaciones de bomberos adecuadas</v>
      </c>
      <c r="AD512" s="167" t="str">
        <f>CONCATENATE(Z512," ",AC512)</f>
        <v>14-Infraestructura física misional construida mantenida y dotada  014_Estaciones de bomberos adecuadas</v>
      </c>
      <c r="AE512" s="166" t="str">
        <f>CONCATENATE(U512,V512,W512,X512,AA512)</f>
        <v>O23011745032024025514014</v>
      </c>
      <c r="AF512" s="166" t="str">
        <f>IFERROR(VLOOKUP(AD512,TD!$J$66:$K$89,2,0)," ")</f>
        <v>PM/0131/0114/45030140255</v>
      </c>
      <c r="AG512" s="117" t="s">
        <v>385</v>
      </c>
      <c r="AH512" s="174" t="s">
        <v>193</v>
      </c>
      <c r="AI512" s="168" t="str">
        <f>CONCATENATE(PAA[[#This Row],[Id Interno]],"-",PAA[[#This Row],[tipo de Contrato (TH talento humano - B/S bienes y/o servicios)]],"-",S512,"-",T512,"-",PAA[[#This Row],[Objeto de la contratación]])</f>
        <v>20260453-TH-8173-7--Prestación de servicios profesionales con el fin de gestionar trámites de carácter técnico, administrativo y operativamente en el desarrollo de los proyectos de inversión  de la entidad-SGC</v>
      </c>
    </row>
    <row r="513" spans="2:35" ht="56" x14ac:dyDescent="0.35">
      <c r="B513" s="23">
        <v>20260454</v>
      </c>
      <c r="C513" s="99" t="s">
        <v>648</v>
      </c>
      <c r="D513" s="23" t="s">
        <v>105</v>
      </c>
      <c r="E513" s="23" t="s">
        <v>363</v>
      </c>
      <c r="F513" s="162" t="s">
        <v>144</v>
      </c>
      <c r="G513" s="163" t="s">
        <v>373</v>
      </c>
      <c r="H513" s="164">
        <v>11</v>
      </c>
      <c r="I513" s="164">
        <v>0</v>
      </c>
      <c r="J513" s="125">
        <v>81102791</v>
      </c>
      <c r="K513" s="88" t="s">
        <v>398</v>
      </c>
      <c r="L513" s="162" t="s">
        <v>155</v>
      </c>
      <c r="M513" s="165" t="s">
        <v>422</v>
      </c>
      <c r="N513" s="23" t="s">
        <v>197</v>
      </c>
      <c r="O513" s="147" t="s">
        <v>889</v>
      </c>
      <c r="P513" s="162" t="s">
        <v>348</v>
      </c>
      <c r="Q513" s="53" t="s">
        <v>728</v>
      </c>
      <c r="R513" s="165" t="s">
        <v>208</v>
      </c>
      <c r="S513" s="165" t="str">
        <f>MID(PAA[[#This Row],[Meta Proyecto de Inversión]],1,4)</f>
        <v>8126</v>
      </c>
      <c r="T513" s="165" t="str">
        <f>MID(PAA[[#This Row],[Meta Proyecto de Inversión]],6,2)</f>
        <v>9-</v>
      </c>
      <c r="U513" s="166" t="str">
        <f>IFERROR(VLOOKUP(N513,TD!$B$50:$F$54,2,0)," ")</f>
        <v>O230117</v>
      </c>
      <c r="V513" s="166" t="str">
        <f>IFERROR(VLOOKUP(N513,TD!$B$50:$F$54,3,0)," ")</f>
        <v>4599</v>
      </c>
      <c r="W513" s="166">
        <f>IFERROR(VLOOKUP(N513,TD!$B$50:$F$54,4,0)," ")</f>
        <v>20240207</v>
      </c>
      <c r="X513" s="165" t="s">
        <v>174</v>
      </c>
      <c r="Y513" s="166" t="str">
        <f>IFERROR(VLOOKUP(X513,TD!$J$51:$K$64,2,0)," ")</f>
        <v>Infraestructura física, mantenimiento y dotación (Sedes construidas, mantenidas reforzadas)</v>
      </c>
      <c r="Z513" s="167" t="str">
        <f>CONCATENATE(X513,"-",Y513)</f>
        <v>08-Infraestructura física, mantenimiento y dotación (Sedes construidas, mantenidas reforzadas)</v>
      </c>
      <c r="AA513" s="165" t="s">
        <v>227</v>
      </c>
      <c r="AB513" s="166" t="str">
        <f>IFERROR(VLOOKUP(AA513,TD!$N$51:$O$66,2,0)," ")</f>
        <v>Sedes mantenidas</v>
      </c>
      <c r="AC513" s="167" t="str">
        <f>CONCATENATE(AA513,"_",AB513)</f>
        <v>016_Sedes mantenidas</v>
      </c>
      <c r="AD513" s="167" t="str">
        <f>CONCATENATE(Z513," ",AC513)</f>
        <v>08-Infraestructura física, mantenimiento y dotación (Sedes construidas, mantenidas reforzadas) 016_Sedes mantenidas</v>
      </c>
      <c r="AE513" s="166" t="str">
        <f>CONCATENATE(U513,V513,W513,X513,AA513)</f>
        <v>O23011745992024020708016</v>
      </c>
      <c r="AF513" s="166" t="str">
        <f>IFERROR(VLOOKUP(AD513,TD!$J$66:$K$89,2,0)," ")</f>
        <v>PM/0131/0108/45990160207</v>
      </c>
      <c r="AG513" s="117" t="s">
        <v>385</v>
      </c>
      <c r="AH513" s="174" t="s">
        <v>193</v>
      </c>
      <c r="AI513" s="168" t="str">
        <f>CONCATENATE(PAA[[#This Row],[Id Interno]],"-",PAA[[#This Row],[tipo de Contrato (TH talento humano - B/S bienes y/o servicios)]],"-",S513,"-",T513,"-",PAA[[#This Row],[Objeto de la contratación]])</f>
        <v>20260454-TH-8126-9--Prestar servicios profesionales para realizar acompañamiento juridico en la elaboración de los procesos contractuales adelantados por la Subdirección Gestión Corporativa -SGC</v>
      </c>
    </row>
    <row r="514" spans="2:35" ht="70" x14ac:dyDescent="0.35">
      <c r="B514" s="23">
        <v>20260455</v>
      </c>
      <c r="C514" s="99" t="s">
        <v>660</v>
      </c>
      <c r="D514" s="23" t="s">
        <v>105</v>
      </c>
      <c r="E514" s="23" t="s">
        <v>363</v>
      </c>
      <c r="F514" s="162" t="s">
        <v>144</v>
      </c>
      <c r="G514" s="163" t="s">
        <v>373</v>
      </c>
      <c r="H514" s="164">
        <v>11</v>
      </c>
      <c r="I514" s="164">
        <v>0</v>
      </c>
      <c r="J514" s="125">
        <v>99000000</v>
      </c>
      <c r="K514" s="88" t="s">
        <v>398</v>
      </c>
      <c r="L514" s="162" t="s">
        <v>155</v>
      </c>
      <c r="M514" s="165" t="s">
        <v>422</v>
      </c>
      <c r="N514" s="23" t="s">
        <v>198</v>
      </c>
      <c r="O514" s="147" t="s">
        <v>890</v>
      </c>
      <c r="P514" s="162" t="s">
        <v>348</v>
      </c>
      <c r="Q514" s="53" t="s">
        <v>728</v>
      </c>
      <c r="R514" s="165" t="s">
        <v>216</v>
      </c>
      <c r="S514" s="165" t="str">
        <f>MID(PAA[[#This Row],[Meta Proyecto de Inversión]],1,4)</f>
        <v>8173</v>
      </c>
      <c r="T514" s="165" t="str">
        <f>MID(PAA[[#This Row],[Meta Proyecto de Inversión]],6,2)</f>
        <v>7-</v>
      </c>
      <c r="U514" s="166" t="str">
        <f>IFERROR(VLOOKUP(N514,TD!$B$50:$F$54,2,0)," ")</f>
        <v>O230117</v>
      </c>
      <c r="V514" s="166" t="str">
        <f>IFERROR(VLOOKUP(N514,TD!$B$50:$F$54,3,0)," ")</f>
        <v>4503</v>
      </c>
      <c r="W514" s="166">
        <f>IFERROR(VLOOKUP(N514,TD!$B$50:$F$54,4,0)," ")</f>
        <v>20240255</v>
      </c>
      <c r="X514" s="165">
        <v>14</v>
      </c>
      <c r="Y514" s="166" t="str">
        <f>IFERROR(VLOOKUP(X514,TD!$J$51:$K$64,2,0)," ")</f>
        <v xml:space="preserve">Infraestructura física misional construida mantenida y dotada </v>
      </c>
      <c r="Z514" s="167" t="str">
        <f>CONCATENATE(X514,"-",Y514)</f>
        <v xml:space="preserve">14-Infraestructura física misional construida mantenida y dotada </v>
      </c>
      <c r="AA514" s="165" t="s">
        <v>225</v>
      </c>
      <c r="AB514" s="166" t="str">
        <f>IFERROR(VLOOKUP(AA514,TD!$N$51:$O$66,2,0)," ")</f>
        <v>Estaciones de bomberos adecuadas</v>
      </c>
      <c r="AC514" s="167" t="str">
        <f>CONCATENATE(AA514,"_",AB514)</f>
        <v>014_Estaciones de bomberos adecuadas</v>
      </c>
      <c r="AD514" s="167" t="str">
        <f>CONCATENATE(Z514," ",AC514)</f>
        <v>14-Infraestructura física misional construida mantenida y dotada  014_Estaciones de bomberos adecuadas</v>
      </c>
      <c r="AE514" s="166" t="str">
        <f>CONCATENATE(U514,V514,W514,X514,AA514)</f>
        <v>O23011745032024025514014</v>
      </c>
      <c r="AF514" s="166" t="str">
        <f>IFERROR(VLOOKUP(AD514,TD!$J$66:$K$89,2,0)," ")</f>
        <v>PM/0131/0114/45030140255</v>
      </c>
      <c r="AG514" s="117" t="s">
        <v>385</v>
      </c>
      <c r="AH514" s="174" t="s">
        <v>193</v>
      </c>
      <c r="AI514" s="168" t="str">
        <f>CONCATENATE(PAA[[#This Row],[Id Interno]],"-",PAA[[#This Row],[tipo de Contrato (TH talento humano - B/S bienes y/o servicios)]],"-",S514,"-",T514,"-",PAA[[#This Row],[Objeto de la contratación]])</f>
        <v>20260455-TH-8173-7--Prestación de servicios profesionales especializados para articular y revisar los procesos y procedimientos del área de infraestructura, así como en el apoyo a la supervisión de los contratos que le sean asignados-SGC</v>
      </c>
    </row>
    <row r="515" spans="2:35" ht="70" x14ac:dyDescent="0.35">
      <c r="B515" s="23">
        <v>20260456</v>
      </c>
      <c r="C515" s="99" t="s">
        <v>668</v>
      </c>
      <c r="D515" s="23" t="s">
        <v>105</v>
      </c>
      <c r="E515" s="23" t="s">
        <v>363</v>
      </c>
      <c r="F515" s="162" t="s">
        <v>145</v>
      </c>
      <c r="G515" s="163" t="s">
        <v>373</v>
      </c>
      <c r="H515" s="164">
        <v>10</v>
      </c>
      <c r="I515" s="164">
        <v>0</v>
      </c>
      <c r="J515" s="125">
        <v>32733802</v>
      </c>
      <c r="K515" s="88" t="s">
        <v>398</v>
      </c>
      <c r="L515" s="162" t="s">
        <v>155</v>
      </c>
      <c r="M515" s="165" t="s">
        <v>422</v>
      </c>
      <c r="N515" s="23" t="s">
        <v>197</v>
      </c>
      <c r="O515" s="147" t="s">
        <v>889</v>
      </c>
      <c r="P515" s="162" t="s">
        <v>348</v>
      </c>
      <c r="Q515" s="53" t="s">
        <v>728</v>
      </c>
      <c r="R515" s="165" t="s">
        <v>207</v>
      </c>
      <c r="S515" s="165" t="str">
        <f>MID(PAA[[#This Row],[Meta Proyecto de Inversión]],1,4)</f>
        <v>8126</v>
      </c>
      <c r="T515" s="165" t="str">
        <f>MID(PAA[[#This Row],[Meta Proyecto de Inversión]],6,2)</f>
        <v>8-</v>
      </c>
      <c r="U515" s="166" t="str">
        <f>IFERROR(VLOOKUP(N515,TD!$B$50:$F$54,2,0)," ")</f>
        <v>O230117</v>
      </c>
      <c r="V515" s="166" t="str">
        <f>IFERROR(VLOOKUP(N515,TD!$B$50:$F$54,3,0)," ")</f>
        <v>4599</v>
      </c>
      <c r="W515" s="166">
        <f>IFERROR(VLOOKUP(N515,TD!$B$50:$F$54,4,0)," ")</f>
        <v>20240207</v>
      </c>
      <c r="X515" s="165" t="s">
        <v>174</v>
      </c>
      <c r="Y515" s="166" t="str">
        <f>IFERROR(VLOOKUP(X515,TD!$J$51:$K$64,2,0)," ")</f>
        <v>Infraestructura física, mantenimiento y dotación (Sedes construidas, mantenidas reforzadas)</v>
      </c>
      <c r="Z515" s="167" t="str">
        <f>CONCATENATE(X515,"-",Y515)</f>
        <v>08-Infraestructura física, mantenimiento y dotación (Sedes construidas, mantenidas reforzadas)</v>
      </c>
      <c r="AA515" s="165" t="s">
        <v>227</v>
      </c>
      <c r="AB515" s="166" t="str">
        <f>IFERROR(VLOOKUP(AA515,TD!$N$51:$O$66,2,0)," ")</f>
        <v>Sedes mantenidas</v>
      </c>
      <c r="AC515" s="167" t="str">
        <f>CONCATENATE(AA515,"_",AB515)</f>
        <v>016_Sedes mantenidas</v>
      </c>
      <c r="AD515" s="167" t="str">
        <f>CONCATENATE(Z515," ",AC515)</f>
        <v>08-Infraestructura física, mantenimiento y dotación (Sedes construidas, mantenidas reforzadas) 016_Sedes mantenidas</v>
      </c>
      <c r="AE515" s="166" t="str">
        <f>CONCATENATE(U515,V515,W515,X515,AA515)</f>
        <v>O23011745992024020708016</v>
      </c>
      <c r="AF515" s="166" t="str">
        <f>IFERROR(VLOOKUP(AD515,TD!$J$66:$K$89,2,0)," ")</f>
        <v>PM/0131/0108/45990160207</v>
      </c>
      <c r="AG515" s="117" t="s">
        <v>385</v>
      </c>
      <c r="AH515" s="174" t="s">
        <v>193</v>
      </c>
      <c r="AI515" s="168" t="str">
        <f>CONCATENATE(PAA[[#This Row],[Id Interno]],"-",PAA[[#This Row],[tipo de Contrato (TH talento humano - B/S bienes y/o servicios)]],"-",S515,"-",T515,"-",PAA[[#This Row],[Objeto de la contratación]])</f>
        <v>20260456-TH-8126-8--Prestación de servicios de apoyo a la gestión, en la Subdirección de Gestión Corporativa en temas de infraestructura para el sostenimiento y mejoramiento de los equipamientos de la Unidad Administrativa Especial Cuerpo Oficial de Bomberos de Bogotá-SGC</v>
      </c>
    </row>
    <row r="516" spans="2:35" ht="70" x14ac:dyDescent="0.35">
      <c r="B516" s="23">
        <v>20260457</v>
      </c>
      <c r="C516" s="99" t="s">
        <v>668</v>
      </c>
      <c r="D516" s="23" t="s">
        <v>105</v>
      </c>
      <c r="E516" s="23" t="s">
        <v>363</v>
      </c>
      <c r="F516" s="162" t="s">
        <v>145</v>
      </c>
      <c r="G516" s="163" t="s">
        <v>373</v>
      </c>
      <c r="H516" s="164">
        <v>11</v>
      </c>
      <c r="I516" s="164">
        <v>0</v>
      </c>
      <c r="J516" s="125">
        <v>36127608</v>
      </c>
      <c r="K516" s="88" t="s">
        <v>398</v>
      </c>
      <c r="L516" s="162" t="s">
        <v>155</v>
      </c>
      <c r="M516" s="165" t="s">
        <v>422</v>
      </c>
      <c r="N516" s="23" t="s">
        <v>197</v>
      </c>
      <c r="O516" s="147" t="s">
        <v>889</v>
      </c>
      <c r="P516" s="162" t="s">
        <v>348</v>
      </c>
      <c r="Q516" s="53" t="s">
        <v>728</v>
      </c>
      <c r="R516" s="165" t="s">
        <v>207</v>
      </c>
      <c r="S516" s="165" t="str">
        <f>MID(PAA[[#This Row],[Meta Proyecto de Inversión]],1,4)</f>
        <v>8126</v>
      </c>
      <c r="T516" s="165" t="str">
        <f>MID(PAA[[#This Row],[Meta Proyecto de Inversión]],6,2)</f>
        <v>8-</v>
      </c>
      <c r="U516" s="166" t="str">
        <f>IFERROR(VLOOKUP(N516,TD!$B$50:$F$54,2,0)," ")</f>
        <v>O230117</v>
      </c>
      <c r="V516" s="166" t="str">
        <f>IFERROR(VLOOKUP(N516,TD!$B$50:$F$54,3,0)," ")</f>
        <v>4599</v>
      </c>
      <c r="W516" s="166">
        <f>IFERROR(VLOOKUP(N516,TD!$B$50:$F$54,4,0)," ")</f>
        <v>20240207</v>
      </c>
      <c r="X516" s="165" t="s">
        <v>174</v>
      </c>
      <c r="Y516" s="166" t="str">
        <f>IFERROR(VLOOKUP(X516,TD!$J$51:$K$64,2,0)," ")</f>
        <v>Infraestructura física, mantenimiento y dotación (Sedes construidas, mantenidas reforzadas)</v>
      </c>
      <c r="Z516" s="167" t="str">
        <f>CONCATENATE(X516,"-",Y516)</f>
        <v>08-Infraestructura física, mantenimiento y dotación (Sedes construidas, mantenidas reforzadas)</v>
      </c>
      <c r="AA516" s="165" t="s">
        <v>227</v>
      </c>
      <c r="AB516" s="166" t="str">
        <f>IFERROR(VLOOKUP(AA516,TD!$N$51:$O$66,2,0)," ")</f>
        <v>Sedes mantenidas</v>
      </c>
      <c r="AC516" s="167" t="str">
        <f>CONCATENATE(AA516,"_",AB516)</f>
        <v>016_Sedes mantenidas</v>
      </c>
      <c r="AD516" s="167" t="str">
        <f>CONCATENATE(Z516," ",AC516)</f>
        <v>08-Infraestructura física, mantenimiento y dotación (Sedes construidas, mantenidas reforzadas) 016_Sedes mantenidas</v>
      </c>
      <c r="AE516" s="166" t="str">
        <f>CONCATENATE(U516,V516,W516,X516,AA516)</f>
        <v>O23011745992024020708016</v>
      </c>
      <c r="AF516" s="166" t="str">
        <f>IFERROR(VLOOKUP(AD516,TD!$J$66:$K$89,2,0)," ")</f>
        <v>PM/0131/0108/45990160207</v>
      </c>
      <c r="AG516" s="117" t="s">
        <v>385</v>
      </c>
      <c r="AH516" s="174" t="s">
        <v>193</v>
      </c>
      <c r="AI516" s="168" t="str">
        <f>CONCATENATE(PAA[[#This Row],[Id Interno]],"-",PAA[[#This Row],[tipo de Contrato (TH talento humano - B/S bienes y/o servicios)]],"-",S516,"-",T516,"-",PAA[[#This Row],[Objeto de la contratación]])</f>
        <v>20260457-TH-8126-8--Prestación de servicios de apoyo a la gestión, en la Subdirección de Gestión Corporativa en temas de infraestructura para el sostenimiento y mejoramiento de los equipamientos de la Unidad Administrativa Especial Cuerpo Oficial de Bomberos de Bogotá-SGC</v>
      </c>
    </row>
    <row r="517" spans="2:35" ht="56" x14ac:dyDescent="0.35">
      <c r="B517" s="23">
        <v>20260458</v>
      </c>
      <c r="C517" s="99" t="s">
        <v>675</v>
      </c>
      <c r="D517" s="23" t="s">
        <v>105</v>
      </c>
      <c r="E517" s="23" t="s">
        <v>363</v>
      </c>
      <c r="F517" s="162" t="s">
        <v>144</v>
      </c>
      <c r="G517" s="163" t="s">
        <v>373</v>
      </c>
      <c r="H517" s="164">
        <v>11</v>
      </c>
      <c r="I517" s="164">
        <v>0</v>
      </c>
      <c r="J517" s="125">
        <v>101725045</v>
      </c>
      <c r="K517" s="88" t="s">
        <v>398</v>
      </c>
      <c r="L517" s="162" t="s">
        <v>155</v>
      </c>
      <c r="M517" s="165" t="s">
        <v>422</v>
      </c>
      <c r="N517" s="23" t="s">
        <v>197</v>
      </c>
      <c r="O517" s="147" t="s">
        <v>889</v>
      </c>
      <c r="P517" s="162" t="s">
        <v>348</v>
      </c>
      <c r="Q517" s="53" t="s">
        <v>728</v>
      </c>
      <c r="R517" s="165" t="s">
        <v>208</v>
      </c>
      <c r="S517" s="165" t="str">
        <f>MID(PAA[[#This Row],[Meta Proyecto de Inversión]],1,4)</f>
        <v>8126</v>
      </c>
      <c r="T517" s="165" t="str">
        <f>MID(PAA[[#This Row],[Meta Proyecto de Inversión]],6,2)</f>
        <v>9-</v>
      </c>
      <c r="U517" s="166" t="str">
        <f>IFERROR(VLOOKUP(N517,TD!$B$50:$F$54,2,0)," ")</f>
        <v>O230117</v>
      </c>
      <c r="V517" s="166" t="str">
        <f>IFERROR(VLOOKUP(N517,TD!$B$50:$F$54,3,0)," ")</f>
        <v>4599</v>
      </c>
      <c r="W517" s="166">
        <f>IFERROR(VLOOKUP(N517,TD!$B$50:$F$54,4,0)," ")</f>
        <v>20240207</v>
      </c>
      <c r="X517" s="165" t="s">
        <v>174</v>
      </c>
      <c r="Y517" s="166" t="str">
        <f>IFERROR(VLOOKUP(X517,TD!$J$51:$K$64,2,0)," ")</f>
        <v>Infraestructura física, mantenimiento y dotación (Sedes construidas, mantenidas reforzadas)</v>
      </c>
      <c r="Z517" s="167" t="str">
        <f>CONCATENATE(X517,"-",Y517)</f>
        <v>08-Infraestructura física, mantenimiento y dotación (Sedes construidas, mantenidas reforzadas)</v>
      </c>
      <c r="AA517" s="165" t="s">
        <v>227</v>
      </c>
      <c r="AB517" s="166" t="str">
        <f>IFERROR(VLOOKUP(AA517,TD!$N$51:$O$66,2,0)," ")</f>
        <v>Sedes mantenidas</v>
      </c>
      <c r="AC517" s="167" t="str">
        <f>CONCATENATE(AA517,"_",AB517)</f>
        <v>016_Sedes mantenidas</v>
      </c>
      <c r="AD517" s="167" t="str">
        <f>CONCATENATE(Z517," ",AC517)</f>
        <v>08-Infraestructura física, mantenimiento y dotación (Sedes construidas, mantenidas reforzadas) 016_Sedes mantenidas</v>
      </c>
      <c r="AE517" s="166" t="str">
        <f>CONCATENATE(U517,V517,W517,X517,AA517)</f>
        <v>O23011745992024020708016</v>
      </c>
      <c r="AF517" s="166" t="str">
        <f>IFERROR(VLOOKUP(AD517,TD!$J$66:$K$89,2,0)," ")</f>
        <v>PM/0131/0108/45990160207</v>
      </c>
      <c r="AG517" s="117" t="s">
        <v>385</v>
      </c>
      <c r="AH517" s="174" t="s">
        <v>193</v>
      </c>
      <c r="AI517" s="168" t="str">
        <f>CONCATENATE(PAA[[#This Row],[Id Interno]],"-",PAA[[#This Row],[tipo de Contrato (TH talento humano - B/S bienes y/o servicios)]],"-",S517,"-",T517,"-",PAA[[#This Row],[Objeto de la contratación]])</f>
        <v>20260458-TH-8126-9--Prestación de servicios profesionales especializados para articular y revisar los procesos y procedimientos de la gestión administrativa a cargo de la Subdirección de Gestión Corporativa.- SGC</v>
      </c>
    </row>
    <row r="518" spans="2:35" ht="56" x14ac:dyDescent="0.35">
      <c r="B518" s="23">
        <v>20260459</v>
      </c>
      <c r="C518" s="99" t="s">
        <v>676</v>
      </c>
      <c r="D518" s="23" t="s">
        <v>105</v>
      </c>
      <c r="E518" s="23" t="s">
        <v>363</v>
      </c>
      <c r="F518" s="162" t="s">
        <v>144</v>
      </c>
      <c r="G518" s="163" t="s">
        <v>373</v>
      </c>
      <c r="H518" s="164">
        <v>10</v>
      </c>
      <c r="I518" s="164">
        <v>0</v>
      </c>
      <c r="J518" s="125">
        <v>73729810</v>
      </c>
      <c r="K518" s="88" t="s">
        <v>398</v>
      </c>
      <c r="L518" s="162" t="s">
        <v>155</v>
      </c>
      <c r="M518" s="165" t="s">
        <v>422</v>
      </c>
      <c r="N518" s="23" t="s">
        <v>197</v>
      </c>
      <c r="O518" s="147" t="s">
        <v>889</v>
      </c>
      <c r="P518" s="162" t="s">
        <v>348</v>
      </c>
      <c r="Q518" s="53" t="s">
        <v>728</v>
      </c>
      <c r="R518" s="165" t="s">
        <v>208</v>
      </c>
      <c r="S518" s="165" t="str">
        <f>MID(PAA[[#This Row],[Meta Proyecto de Inversión]],1,4)</f>
        <v>8126</v>
      </c>
      <c r="T518" s="165" t="str">
        <f>MID(PAA[[#This Row],[Meta Proyecto de Inversión]],6,2)</f>
        <v>9-</v>
      </c>
      <c r="U518" s="166" t="str">
        <f>IFERROR(VLOOKUP(N518,TD!$B$50:$F$54,2,0)," ")</f>
        <v>O230117</v>
      </c>
      <c r="V518" s="166" t="str">
        <f>IFERROR(VLOOKUP(N518,TD!$B$50:$F$54,3,0)," ")</f>
        <v>4599</v>
      </c>
      <c r="W518" s="166">
        <f>IFERROR(VLOOKUP(N518,TD!$B$50:$F$54,4,0)," ")</f>
        <v>20240207</v>
      </c>
      <c r="X518" s="165" t="s">
        <v>174</v>
      </c>
      <c r="Y518" s="166" t="str">
        <f>IFERROR(VLOOKUP(X518,TD!$J$51:$K$64,2,0)," ")</f>
        <v>Infraestructura física, mantenimiento y dotación (Sedes construidas, mantenidas reforzadas)</v>
      </c>
      <c r="Z518" s="167" t="str">
        <f>CONCATENATE(X518,"-",Y518)</f>
        <v>08-Infraestructura física, mantenimiento y dotación (Sedes construidas, mantenidas reforzadas)</v>
      </c>
      <c r="AA518" s="165" t="s">
        <v>227</v>
      </c>
      <c r="AB518" s="166" t="str">
        <f>IFERROR(VLOOKUP(AA518,TD!$N$51:$O$66,2,0)," ")</f>
        <v>Sedes mantenidas</v>
      </c>
      <c r="AC518" s="167" t="str">
        <f>CONCATENATE(AA518,"_",AB518)</f>
        <v>016_Sedes mantenidas</v>
      </c>
      <c r="AD518" s="167" t="str">
        <f>CONCATENATE(Z518," ",AC518)</f>
        <v>08-Infraestructura física, mantenimiento y dotación (Sedes construidas, mantenidas reforzadas) 016_Sedes mantenidas</v>
      </c>
      <c r="AE518" s="166" t="str">
        <f>CONCATENATE(U518,V518,W518,X518,AA518)</f>
        <v>O23011745992024020708016</v>
      </c>
      <c r="AF518" s="166" t="str">
        <f>IFERROR(VLOOKUP(AD518,TD!$J$66:$K$89,2,0)," ")</f>
        <v>PM/0131/0108/45990160207</v>
      </c>
      <c r="AG518" s="117" t="s">
        <v>385</v>
      </c>
      <c r="AH518" s="174" t="s">
        <v>193</v>
      </c>
      <c r="AI518" s="168" t="str">
        <f>CONCATENATE(PAA[[#This Row],[Id Interno]],"-",PAA[[#This Row],[tipo de Contrato (TH talento humano - B/S bienes y/o servicios)]],"-",S518,"-",T518,"-",PAA[[#This Row],[Objeto de la contratación]])</f>
        <v>20260459-TH-8126-9--Prestación de servicios profesionales en la Subdirección de Gestión Corporativa en las actividades de armonización del proceso de implementación y mejora continua del sistema de gestión ambiental de la unidad- así como en el apoyo a la supervisión de los contratos que le sean asignados. -SGC</v>
      </c>
    </row>
    <row r="519" spans="2:35" ht="56" x14ac:dyDescent="0.35">
      <c r="B519" s="23">
        <v>20260460</v>
      </c>
      <c r="C519" s="99" t="s">
        <v>677</v>
      </c>
      <c r="D519" s="23" t="s">
        <v>105</v>
      </c>
      <c r="E519" s="23" t="s">
        <v>363</v>
      </c>
      <c r="F519" s="162" t="s">
        <v>144</v>
      </c>
      <c r="G519" s="163" t="s">
        <v>373</v>
      </c>
      <c r="H519" s="164">
        <v>11</v>
      </c>
      <c r="I519" s="164">
        <v>0</v>
      </c>
      <c r="J519" s="125">
        <v>101725045</v>
      </c>
      <c r="K519" s="88" t="s">
        <v>398</v>
      </c>
      <c r="L519" s="162" t="s">
        <v>155</v>
      </c>
      <c r="M519" s="165" t="s">
        <v>422</v>
      </c>
      <c r="N519" s="23" t="s">
        <v>197</v>
      </c>
      <c r="O519" s="147" t="s">
        <v>889</v>
      </c>
      <c r="P519" s="162" t="s">
        <v>348</v>
      </c>
      <c r="Q519" s="53" t="s">
        <v>728</v>
      </c>
      <c r="R519" s="165" t="s">
        <v>208</v>
      </c>
      <c r="S519" s="165" t="str">
        <f>MID(PAA[[#This Row],[Meta Proyecto de Inversión]],1,4)</f>
        <v>8126</v>
      </c>
      <c r="T519" s="165" t="str">
        <f>MID(PAA[[#This Row],[Meta Proyecto de Inversión]],6,2)</f>
        <v>9-</v>
      </c>
      <c r="U519" s="166" t="str">
        <f>IFERROR(VLOOKUP(N519,TD!$B$50:$F$54,2,0)," ")</f>
        <v>O230117</v>
      </c>
      <c r="V519" s="166" t="str">
        <f>IFERROR(VLOOKUP(N519,TD!$B$50:$F$54,3,0)," ")</f>
        <v>4599</v>
      </c>
      <c r="W519" s="166">
        <f>IFERROR(VLOOKUP(N519,TD!$B$50:$F$54,4,0)," ")</f>
        <v>20240207</v>
      </c>
      <c r="X519" s="165" t="s">
        <v>174</v>
      </c>
      <c r="Y519" s="166" t="str">
        <f>IFERROR(VLOOKUP(X519,TD!$J$51:$K$64,2,0)," ")</f>
        <v>Infraestructura física, mantenimiento y dotación (Sedes construidas, mantenidas reforzadas)</v>
      </c>
      <c r="Z519" s="167" t="str">
        <f>CONCATENATE(X519,"-",Y519)</f>
        <v>08-Infraestructura física, mantenimiento y dotación (Sedes construidas, mantenidas reforzadas)</v>
      </c>
      <c r="AA519" s="165" t="s">
        <v>227</v>
      </c>
      <c r="AB519" s="166" t="str">
        <f>IFERROR(VLOOKUP(AA519,TD!$N$51:$O$66,2,0)," ")</f>
        <v>Sedes mantenidas</v>
      </c>
      <c r="AC519" s="167" t="str">
        <f>CONCATENATE(AA519,"_",AB519)</f>
        <v>016_Sedes mantenidas</v>
      </c>
      <c r="AD519" s="167" t="str">
        <f>CONCATENATE(Z519," ",AC519)</f>
        <v>08-Infraestructura física, mantenimiento y dotación (Sedes construidas, mantenidas reforzadas) 016_Sedes mantenidas</v>
      </c>
      <c r="AE519" s="166" t="str">
        <f>CONCATENATE(U519,V519,W519,X519,AA519)</f>
        <v>O23011745992024020708016</v>
      </c>
      <c r="AF519" s="166" t="str">
        <f>IFERROR(VLOOKUP(AD519,TD!$J$66:$K$89,2,0)," ")</f>
        <v>PM/0131/0108/45990160207</v>
      </c>
      <c r="AG519" s="117" t="s">
        <v>385</v>
      </c>
      <c r="AH519" s="174" t="s">
        <v>193</v>
      </c>
      <c r="AI519" s="168" t="str">
        <f>CONCATENATE(PAA[[#This Row],[Id Interno]],"-",PAA[[#This Row],[tipo de Contrato (TH talento humano - B/S bienes y/o servicios)]],"-",S519,"-",T519,"-",PAA[[#This Row],[Objeto de la contratación]])</f>
        <v>20260460-TH-8126-9--Prestar los servicios profesionales especializados para acompañar las actividades jurídicas relacionadas con la gestión contractual en las etapas precontractual, contractual y postcontractual del área administrativa de la Subdirección de Gestión Corporativa -SGC</v>
      </c>
    </row>
    <row r="520" spans="2:35" ht="56" x14ac:dyDescent="0.35">
      <c r="B520" s="23">
        <v>20260461</v>
      </c>
      <c r="C520" s="99" t="s">
        <v>678</v>
      </c>
      <c r="D520" s="23" t="s">
        <v>105</v>
      </c>
      <c r="E520" s="23" t="s">
        <v>363</v>
      </c>
      <c r="F520" s="162" t="s">
        <v>145</v>
      </c>
      <c r="G520" s="163" t="s">
        <v>373</v>
      </c>
      <c r="H520" s="164">
        <v>10</v>
      </c>
      <c r="I520" s="164">
        <v>0</v>
      </c>
      <c r="J520" s="125">
        <v>42754359</v>
      </c>
      <c r="K520" s="88" t="s">
        <v>398</v>
      </c>
      <c r="L520" s="162" t="s">
        <v>155</v>
      </c>
      <c r="M520" s="165" t="s">
        <v>422</v>
      </c>
      <c r="N520" s="23" t="s">
        <v>197</v>
      </c>
      <c r="O520" s="147" t="s">
        <v>889</v>
      </c>
      <c r="P520" s="162" t="s">
        <v>348</v>
      </c>
      <c r="Q520" s="53" t="s">
        <v>728</v>
      </c>
      <c r="R520" s="165" t="s">
        <v>208</v>
      </c>
      <c r="S520" s="165" t="str">
        <f>MID(PAA[[#This Row],[Meta Proyecto de Inversión]],1,4)</f>
        <v>8126</v>
      </c>
      <c r="T520" s="165" t="str">
        <f>MID(PAA[[#This Row],[Meta Proyecto de Inversión]],6,2)</f>
        <v>9-</v>
      </c>
      <c r="U520" s="166" t="str">
        <f>IFERROR(VLOOKUP(N520,TD!$B$50:$F$54,2,0)," ")</f>
        <v>O230117</v>
      </c>
      <c r="V520" s="166" t="str">
        <f>IFERROR(VLOOKUP(N520,TD!$B$50:$F$54,3,0)," ")</f>
        <v>4599</v>
      </c>
      <c r="W520" s="166">
        <f>IFERROR(VLOOKUP(N520,TD!$B$50:$F$54,4,0)," ")</f>
        <v>20240207</v>
      </c>
      <c r="X520" s="165" t="s">
        <v>174</v>
      </c>
      <c r="Y520" s="166" t="str">
        <f>IFERROR(VLOOKUP(X520,TD!$J$51:$K$64,2,0)," ")</f>
        <v>Infraestructura física, mantenimiento y dotación (Sedes construidas, mantenidas reforzadas)</v>
      </c>
      <c r="Z520" s="167" t="str">
        <f>CONCATENATE(X520,"-",Y520)</f>
        <v>08-Infraestructura física, mantenimiento y dotación (Sedes construidas, mantenidas reforzadas)</v>
      </c>
      <c r="AA520" s="165" t="s">
        <v>227</v>
      </c>
      <c r="AB520" s="166" t="str">
        <f>IFERROR(VLOOKUP(AA520,TD!$N$51:$O$66,2,0)," ")</f>
        <v>Sedes mantenidas</v>
      </c>
      <c r="AC520" s="167" t="str">
        <f>CONCATENATE(AA520,"_",AB520)</f>
        <v>016_Sedes mantenidas</v>
      </c>
      <c r="AD520" s="167" t="str">
        <f>CONCATENATE(Z520," ",AC520)</f>
        <v>08-Infraestructura física, mantenimiento y dotación (Sedes construidas, mantenidas reforzadas) 016_Sedes mantenidas</v>
      </c>
      <c r="AE520" s="166" t="str">
        <f>CONCATENATE(U520,V520,W520,X520,AA520)</f>
        <v>O23011745992024020708016</v>
      </c>
      <c r="AF520" s="166" t="str">
        <f>IFERROR(VLOOKUP(AD520,TD!$J$66:$K$89,2,0)," ")</f>
        <v>PM/0131/0108/45990160207</v>
      </c>
      <c r="AG520" s="117" t="s">
        <v>385</v>
      </c>
      <c r="AH520" s="174" t="s">
        <v>193</v>
      </c>
      <c r="AI520" s="168" t="str">
        <f>CONCATENATE(PAA[[#This Row],[Id Interno]],"-",PAA[[#This Row],[tipo de Contrato (TH talento humano - B/S bienes y/o servicios)]],"-",S520,"-",T520,"-",PAA[[#This Row],[Objeto de la contratación]])</f>
        <v>20260461-TH-8126-9--Prestar servicios de apoyo a la gestión, para la orientación oportuna a ciudadanos con necesidades especiales y/o con discapacidad auditiva sobre la oferta institucional, en los canales de atención y en los diferentes escenarios de interacción que le sean asignados por la Subdirección de Gestión Corporativa-SGC</v>
      </c>
    </row>
    <row r="521" spans="2:35" ht="56" x14ac:dyDescent="0.35">
      <c r="B521" s="23">
        <v>20260462</v>
      </c>
      <c r="C521" s="99" t="s">
        <v>679</v>
      </c>
      <c r="D521" s="23" t="s">
        <v>105</v>
      </c>
      <c r="E521" s="23" t="s">
        <v>363</v>
      </c>
      <c r="F521" s="162" t="s">
        <v>144</v>
      </c>
      <c r="G521" s="163" t="s">
        <v>373</v>
      </c>
      <c r="H521" s="164">
        <v>11</v>
      </c>
      <c r="I521" s="164">
        <v>0</v>
      </c>
      <c r="J521" s="125">
        <v>99968690</v>
      </c>
      <c r="K521" s="88" t="s">
        <v>398</v>
      </c>
      <c r="L521" s="162" t="s">
        <v>155</v>
      </c>
      <c r="M521" s="165" t="s">
        <v>422</v>
      </c>
      <c r="N521" s="23" t="s">
        <v>198</v>
      </c>
      <c r="O521" s="147" t="s">
        <v>890</v>
      </c>
      <c r="P521" s="162" t="s">
        <v>348</v>
      </c>
      <c r="Q521" s="53" t="s">
        <v>728</v>
      </c>
      <c r="R521" s="165" t="s">
        <v>217</v>
      </c>
      <c r="S521" s="165" t="str">
        <f>MID(PAA[[#This Row],[Meta Proyecto de Inversión]],1,4)</f>
        <v>8173</v>
      </c>
      <c r="T521" s="165" t="str">
        <f>MID(PAA[[#This Row],[Meta Proyecto de Inversión]],6,2)</f>
        <v>8-</v>
      </c>
      <c r="U521" s="166" t="str">
        <f>IFERROR(VLOOKUP(N521,TD!$B$50:$F$54,2,0)," ")</f>
        <v>O230117</v>
      </c>
      <c r="V521" s="166" t="str">
        <f>IFERROR(VLOOKUP(N521,TD!$B$50:$F$54,3,0)," ")</f>
        <v>4503</v>
      </c>
      <c r="W521" s="166">
        <f>IFERROR(VLOOKUP(N521,TD!$B$50:$F$54,4,0)," ")</f>
        <v>20240255</v>
      </c>
      <c r="X521" s="165">
        <v>14</v>
      </c>
      <c r="Y521" s="166" t="str">
        <f>IFERROR(VLOOKUP(X521,TD!$J$51:$K$64,2,0)," ")</f>
        <v xml:space="preserve">Infraestructura física misional construida mantenida y dotada </v>
      </c>
      <c r="Z521" s="167" t="str">
        <f>CONCATENATE(X521,"-",Y521)</f>
        <v xml:space="preserve">14-Infraestructura física misional construida mantenida y dotada </v>
      </c>
      <c r="AA521" s="165" t="s">
        <v>226</v>
      </c>
      <c r="AB521" s="166" t="str">
        <f>IFERROR(VLOOKUP(AA521,TD!$N$51:$O$66,2,0)," ")</f>
        <v>Estaciones de bomberos construidas</v>
      </c>
      <c r="AC521" s="167" t="str">
        <f>CONCATENATE(AA521,"_",AB521)</f>
        <v>015_Estaciones de bomberos construidas</v>
      </c>
      <c r="AD521" s="167" t="str">
        <f>CONCATENATE(Z521," ",AC521)</f>
        <v>14-Infraestructura física misional construida mantenida y dotada  015_Estaciones de bomberos construidas</v>
      </c>
      <c r="AE521" s="166" t="str">
        <f>CONCATENATE(U521,V521,W521,X521,AA521)</f>
        <v>O23011745032024025514015</v>
      </c>
      <c r="AF521" s="166" t="str">
        <f>IFERROR(VLOOKUP(AD521,TD!$J$66:$K$89,2,0)," ")</f>
        <v>PM/0131/0114/45030150255</v>
      </c>
      <c r="AG521" s="117" t="s">
        <v>385</v>
      </c>
      <c r="AH521" s="174" t="s">
        <v>193</v>
      </c>
      <c r="AI521" s="168" t="str">
        <f>CONCATENATE(PAA[[#This Row],[Id Interno]],"-",PAA[[#This Row],[tipo de Contrato (TH talento humano - B/S bienes y/o servicios)]],"-",S521,"-",T521,"-",PAA[[#This Row],[Objeto de la contratación]])</f>
        <v>20260462-TH-8173-8--Prestación de servicios profesionales especializados para apoyar las actividades técnicas y gestión predial del Área de Infraestructura de la Subdirección de Gestión Corporativa-SGC</v>
      </c>
    </row>
    <row r="522" spans="2:35" ht="56" x14ac:dyDescent="0.35">
      <c r="B522" s="23">
        <v>20260463</v>
      </c>
      <c r="C522" s="99" t="s">
        <v>680</v>
      </c>
      <c r="D522" s="23" t="s">
        <v>105</v>
      </c>
      <c r="E522" s="23" t="s">
        <v>363</v>
      </c>
      <c r="F522" s="162" t="s">
        <v>145</v>
      </c>
      <c r="G522" s="163" t="s">
        <v>373</v>
      </c>
      <c r="H522" s="164">
        <v>11</v>
      </c>
      <c r="I522" s="164">
        <v>0</v>
      </c>
      <c r="J522" s="125">
        <v>36127608</v>
      </c>
      <c r="K522" s="88" t="s">
        <v>398</v>
      </c>
      <c r="L522" s="162" t="s">
        <v>155</v>
      </c>
      <c r="M522" s="165" t="s">
        <v>422</v>
      </c>
      <c r="N522" s="23" t="s">
        <v>197</v>
      </c>
      <c r="O522" s="147" t="s">
        <v>889</v>
      </c>
      <c r="P522" s="162" t="s">
        <v>348</v>
      </c>
      <c r="Q522" s="53" t="s">
        <v>728</v>
      </c>
      <c r="R522" s="165" t="s">
        <v>208</v>
      </c>
      <c r="S522" s="165" t="str">
        <f>MID(PAA[[#This Row],[Meta Proyecto de Inversión]],1,4)</f>
        <v>8126</v>
      </c>
      <c r="T522" s="165" t="str">
        <f>MID(PAA[[#This Row],[Meta Proyecto de Inversión]],6,2)</f>
        <v>9-</v>
      </c>
      <c r="U522" s="166" t="str">
        <f>IFERROR(VLOOKUP(N522,TD!$B$50:$F$54,2,0)," ")</f>
        <v>O230117</v>
      </c>
      <c r="V522" s="166" t="str">
        <f>IFERROR(VLOOKUP(N522,TD!$B$50:$F$54,3,0)," ")</f>
        <v>4599</v>
      </c>
      <c r="W522" s="166">
        <f>IFERROR(VLOOKUP(N522,TD!$B$50:$F$54,4,0)," ")</f>
        <v>20240207</v>
      </c>
      <c r="X522" s="165" t="s">
        <v>174</v>
      </c>
      <c r="Y522" s="166" t="str">
        <f>IFERROR(VLOOKUP(X522,TD!$J$51:$K$64,2,0)," ")</f>
        <v>Infraestructura física, mantenimiento y dotación (Sedes construidas, mantenidas reforzadas)</v>
      </c>
      <c r="Z522" s="167" t="str">
        <f>CONCATENATE(X522,"-",Y522)</f>
        <v>08-Infraestructura física, mantenimiento y dotación (Sedes construidas, mantenidas reforzadas)</v>
      </c>
      <c r="AA522" s="165" t="s">
        <v>227</v>
      </c>
      <c r="AB522" s="166" t="str">
        <f>IFERROR(VLOOKUP(AA522,TD!$N$51:$O$66,2,0)," ")</f>
        <v>Sedes mantenidas</v>
      </c>
      <c r="AC522" s="167" t="str">
        <f>CONCATENATE(AA522,"_",AB522)</f>
        <v>016_Sedes mantenidas</v>
      </c>
      <c r="AD522" s="167" t="str">
        <f>CONCATENATE(Z522," ",AC522)</f>
        <v>08-Infraestructura física, mantenimiento y dotación (Sedes construidas, mantenidas reforzadas) 016_Sedes mantenidas</v>
      </c>
      <c r="AE522" s="166" t="str">
        <f>CONCATENATE(U522,V522,W522,X522,AA522)</f>
        <v>O23011745992024020708016</v>
      </c>
      <c r="AF522" s="166" t="str">
        <f>IFERROR(VLOOKUP(AD522,TD!$J$66:$K$89,2,0)," ")</f>
        <v>PM/0131/0108/45990160207</v>
      </c>
      <c r="AG522" s="117" t="s">
        <v>385</v>
      </c>
      <c r="AH522" s="174" t="s">
        <v>193</v>
      </c>
      <c r="AI522" s="168" t="str">
        <f>CONCATENATE(PAA[[#This Row],[Id Interno]],"-",PAA[[#This Row],[tipo de Contrato (TH talento humano - B/S bienes y/o servicios)]],"-",S522,"-",T522,"-",PAA[[#This Row],[Objeto de la contratación]])</f>
        <v>20260463-TH-8126-9--Prestación de servicios de apoyo en las actividades asociadas a los procesos de almacén de la Subdirección de Gestión Corporativa SGC</v>
      </c>
    </row>
    <row r="523" spans="2:35" ht="42" x14ac:dyDescent="0.35">
      <c r="B523" s="23">
        <v>20260464</v>
      </c>
      <c r="C523" s="99" t="s">
        <v>681</v>
      </c>
      <c r="D523" s="23" t="s">
        <v>105</v>
      </c>
      <c r="E523" s="23" t="s">
        <v>363</v>
      </c>
      <c r="F523" s="162" t="s">
        <v>144</v>
      </c>
      <c r="G523" s="163" t="s">
        <v>373</v>
      </c>
      <c r="H523" s="164">
        <v>10</v>
      </c>
      <c r="I523" s="164">
        <v>0</v>
      </c>
      <c r="J523" s="125">
        <v>60123309</v>
      </c>
      <c r="K523" s="88" t="s">
        <v>398</v>
      </c>
      <c r="L523" s="162" t="s">
        <v>155</v>
      </c>
      <c r="M523" s="165" t="s">
        <v>422</v>
      </c>
      <c r="N523" s="23" t="s">
        <v>197</v>
      </c>
      <c r="O523" s="147" t="s">
        <v>889</v>
      </c>
      <c r="P523" s="162" t="s">
        <v>348</v>
      </c>
      <c r="Q523" s="53" t="s">
        <v>728</v>
      </c>
      <c r="R523" s="165" t="s">
        <v>208</v>
      </c>
      <c r="S523" s="165" t="str">
        <f>MID(PAA[[#This Row],[Meta Proyecto de Inversión]],1,4)</f>
        <v>8126</v>
      </c>
      <c r="T523" s="165" t="str">
        <f>MID(PAA[[#This Row],[Meta Proyecto de Inversión]],6,2)</f>
        <v>9-</v>
      </c>
      <c r="U523" s="166" t="str">
        <f>IFERROR(VLOOKUP(N523,TD!$B$50:$F$54,2,0)," ")</f>
        <v>O230117</v>
      </c>
      <c r="V523" s="166" t="str">
        <f>IFERROR(VLOOKUP(N523,TD!$B$50:$F$54,3,0)," ")</f>
        <v>4599</v>
      </c>
      <c r="W523" s="166">
        <f>IFERROR(VLOOKUP(N523,TD!$B$50:$F$54,4,0)," ")</f>
        <v>20240207</v>
      </c>
      <c r="X523" s="165" t="s">
        <v>174</v>
      </c>
      <c r="Y523" s="166" t="str">
        <f>IFERROR(VLOOKUP(X523,TD!$J$51:$K$64,2,0)," ")</f>
        <v>Infraestructura física, mantenimiento y dotación (Sedes construidas, mantenidas reforzadas)</v>
      </c>
      <c r="Z523" s="167" t="str">
        <f>CONCATENATE(X523,"-",Y523)</f>
        <v>08-Infraestructura física, mantenimiento y dotación (Sedes construidas, mantenidas reforzadas)</v>
      </c>
      <c r="AA523" s="165" t="s">
        <v>227</v>
      </c>
      <c r="AB523" s="166" t="str">
        <f>IFERROR(VLOOKUP(AA523,TD!$N$51:$O$66,2,0)," ")</f>
        <v>Sedes mantenidas</v>
      </c>
      <c r="AC523" s="167" t="str">
        <f>CONCATENATE(AA523,"_",AB523)</f>
        <v>016_Sedes mantenidas</v>
      </c>
      <c r="AD523" s="167" t="str">
        <f>CONCATENATE(Z523," ",AC523)</f>
        <v>08-Infraestructura física, mantenimiento y dotación (Sedes construidas, mantenidas reforzadas) 016_Sedes mantenidas</v>
      </c>
      <c r="AE523" s="166" t="str">
        <f>CONCATENATE(U523,V523,W523,X523,AA523)</f>
        <v>O23011745992024020708016</v>
      </c>
      <c r="AF523" s="166" t="str">
        <f>IFERROR(VLOOKUP(AD523,TD!$J$66:$K$89,2,0)," ")</f>
        <v>PM/0131/0108/45990160207</v>
      </c>
      <c r="AG523" s="117" t="s">
        <v>385</v>
      </c>
      <c r="AH523" s="174" t="s">
        <v>193</v>
      </c>
      <c r="AI523" s="168" t="str">
        <f>CONCATENATE(PAA[[#This Row],[Id Interno]],"-",PAA[[#This Row],[tipo de Contrato (TH talento humano - B/S bienes y/o servicios)]],"-",S523,"-",T523,"-",PAA[[#This Row],[Objeto de la contratación]])</f>
        <v>20260464-TH-8126-9--Prestación de servicios profesionales para atender las actividades financieras, a cargo de la Subdirección de Gestión Corporativa-SGC</v>
      </c>
    </row>
    <row r="524" spans="2:35" ht="56" x14ac:dyDescent="0.35">
      <c r="B524" s="23">
        <v>20260465</v>
      </c>
      <c r="C524" s="99" t="s">
        <v>682</v>
      </c>
      <c r="D524" s="23" t="s">
        <v>105</v>
      </c>
      <c r="E524" s="23" t="s">
        <v>363</v>
      </c>
      <c r="F524" s="162" t="s">
        <v>145</v>
      </c>
      <c r="G524" s="163" t="s">
        <v>373</v>
      </c>
      <c r="H524" s="164">
        <v>11</v>
      </c>
      <c r="I524" s="164">
        <v>0</v>
      </c>
      <c r="J524" s="125">
        <v>47044094</v>
      </c>
      <c r="K524" s="88" t="s">
        <v>398</v>
      </c>
      <c r="L524" s="162" t="s">
        <v>155</v>
      </c>
      <c r="M524" s="165" t="s">
        <v>422</v>
      </c>
      <c r="N524" s="23" t="s">
        <v>197</v>
      </c>
      <c r="O524" s="147" t="s">
        <v>889</v>
      </c>
      <c r="P524" s="162" t="s">
        <v>348</v>
      </c>
      <c r="Q524" s="53" t="s">
        <v>728</v>
      </c>
      <c r="R524" s="165" t="s">
        <v>208</v>
      </c>
      <c r="S524" s="165" t="str">
        <f>MID(PAA[[#This Row],[Meta Proyecto de Inversión]],1,4)</f>
        <v>8126</v>
      </c>
      <c r="T524" s="165" t="str">
        <f>MID(PAA[[#This Row],[Meta Proyecto de Inversión]],6,2)</f>
        <v>9-</v>
      </c>
      <c r="U524" s="166" t="str">
        <f>IFERROR(VLOOKUP(N524,TD!$B$50:$F$54,2,0)," ")</f>
        <v>O230117</v>
      </c>
      <c r="V524" s="166" t="str">
        <f>IFERROR(VLOOKUP(N524,TD!$B$50:$F$54,3,0)," ")</f>
        <v>4599</v>
      </c>
      <c r="W524" s="166">
        <f>IFERROR(VLOOKUP(N524,TD!$B$50:$F$54,4,0)," ")</f>
        <v>20240207</v>
      </c>
      <c r="X524" s="165" t="s">
        <v>174</v>
      </c>
      <c r="Y524" s="166" t="str">
        <f>IFERROR(VLOOKUP(X524,TD!$J$51:$K$64,2,0)," ")</f>
        <v>Infraestructura física, mantenimiento y dotación (Sedes construidas, mantenidas reforzadas)</v>
      </c>
      <c r="Z524" s="167" t="str">
        <f>CONCATENATE(X524,"-",Y524)</f>
        <v>08-Infraestructura física, mantenimiento y dotación (Sedes construidas, mantenidas reforzadas)</v>
      </c>
      <c r="AA524" s="165" t="s">
        <v>227</v>
      </c>
      <c r="AB524" s="166" t="str">
        <f>IFERROR(VLOOKUP(AA524,TD!$N$51:$O$66,2,0)," ")</f>
        <v>Sedes mantenidas</v>
      </c>
      <c r="AC524" s="167" t="str">
        <f>CONCATENATE(AA524,"_",AB524)</f>
        <v>016_Sedes mantenidas</v>
      </c>
      <c r="AD524" s="167" t="str">
        <f>CONCATENATE(Z524," ",AC524)</f>
        <v>08-Infraestructura física, mantenimiento y dotación (Sedes construidas, mantenidas reforzadas) 016_Sedes mantenidas</v>
      </c>
      <c r="AE524" s="166" t="str">
        <f>CONCATENATE(U524,V524,W524,X524,AA524)</f>
        <v>O23011745992024020708016</v>
      </c>
      <c r="AF524" s="166" t="str">
        <f>IFERROR(VLOOKUP(AD524,TD!$J$66:$K$89,2,0)," ")</f>
        <v>PM/0131/0108/45990160207</v>
      </c>
      <c r="AG524" s="117" t="s">
        <v>385</v>
      </c>
      <c r="AH524" s="174" t="s">
        <v>193</v>
      </c>
      <c r="AI524" s="168" t="str">
        <f>CONCATENATE(PAA[[#This Row],[Id Interno]],"-",PAA[[#This Row],[tipo de Contrato (TH talento humano - B/S bienes y/o servicios)]],"-",S524,"-",T524,"-",PAA[[#This Row],[Objeto de la contratación]])</f>
        <v>20260465-TH-8126-9--Prestación de servicios de apoyo a la gestión de los procesos contractuales en la plataforma SECOP II a cargo de la Subdirección de Gestión Corporativa-SGC</v>
      </c>
    </row>
    <row r="525" spans="2:35" ht="56" x14ac:dyDescent="0.35">
      <c r="B525" s="23">
        <v>20260466</v>
      </c>
      <c r="C525" s="99" t="s">
        <v>683</v>
      </c>
      <c r="D525" s="23" t="s">
        <v>105</v>
      </c>
      <c r="E525" s="23" t="s">
        <v>363</v>
      </c>
      <c r="F525" s="162" t="s">
        <v>144</v>
      </c>
      <c r="G525" s="163" t="s">
        <v>373</v>
      </c>
      <c r="H525" s="164">
        <v>10</v>
      </c>
      <c r="I525" s="164">
        <v>0</v>
      </c>
      <c r="J525" s="125">
        <v>73484044</v>
      </c>
      <c r="K525" s="88" t="s">
        <v>398</v>
      </c>
      <c r="L525" s="162" t="s">
        <v>155</v>
      </c>
      <c r="M525" s="165" t="s">
        <v>422</v>
      </c>
      <c r="N525" s="23" t="s">
        <v>197</v>
      </c>
      <c r="O525" s="147" t="s">
        <v>889</v>
      </c>
      <c r="P525" s="162" t="s">
        <v>348</v>
      </c>
      <c r="Q525" s="53" t="s">
        <v>728</v>
      </c>
      <c r="R525" s="165" t="s">
        <v>208</v>
      </c>
      <c r="S525" s="165" t="str">
        <f>MID(PAA[[#This Row],[Meta Proyecto de Inversión]],1,4)</f>
        <v>8126</v>
      </c>
      <c r="T525" s="165" t="str">
        <f>MID(PAA[[#This Row],[Meta Proyecto de Inversión]],6,2)</f>
        <v>9-</v>
      </c>
      <c r="U525" s="166" t="str">
        <f>IFERROR(VLOOKUP(N525,TD!$B$50:$F$54,2,0)," ")</f>
        <v>O230117</v>
      </c>
      <c r="V525" s="166" t="str">
        <f>IFERROR(VLOOKUP(N525,TD!$B$50:$F$54,3,0)," ")</f>
        <v>4599</v>
      </c>
      <c r="W525" s="166">
        <f>IFERROR(VLOOKUP(N525,TD!$B$50:$F$54,4,0)," ")</f>
        <v>20240207</v>
      </c>
      <c r="X525" s="165" t="s">
        <v>174</v>
      </c>
      <c r="Y525" s="166" t="str">
        <f>IFERROR(VLOOKUP(X525,TD!$J$51:$K$64,2,0)," ")</f>
        <v>Infraestructura física, mantenimiento y dotación (Sedes construidas, mantenidas reforzadas)</v>
      </c>
      <c r="Z525" s="167" t="str">
        <f>CONCATENATE(X525,"-",Y525)</f>
        <v>08-Infraestructura física, mantenimiento y dotación (Sedes construidas, mantenidas reforzadas)</v>
      </c>
      <c r="AA525" s="165" t="s">
        <v>227</v>
      </c>
      <c r="AB525" s="166" t="str">
        <f>IFERROR(VLOOKUP(AA525,TD!$N$51:$O$66,2,0)," ")</f>
        <v>Sedes mantenidas</v>
      </c>
      <c r="AC525" s="167" t="str">
        <f>CONCATENATE(AA525,"_",AB525)</f>
        <v>016_Sedes mantenidas</v>
      </c>
      <c r="AD525" s="167" t="str">
        <f>CONCATENATE(Z525," ",AC525)</f>
        <v>08-Infraestructura física, mantenimiento y dotación (Sedes construidas, mantenidas reforzadas) 016_Sedes mantenidas</v>
      </c>
      <c r="AE525" s="166" t="str">
        <f>CONCATENATE(U525,V525,W525,X525,AA525)</f>
        <v>O23011745992024020708016</v>
      </c>
      <c r="AF525" s="166" t="str">
        <f>IFERROR(VLOOKUP(AD525,TD!$J$66:$K$89,2,0)," ")</f>
        <v>PM/0131/0108/45990160207</v>
      </c>
      <c r="AG525" s="117" t="s">
        <v>385</v>
      </c>
      <c r="AH525" s="174" t="s">
        <v>193</v>
      </c>
      <c r="AI525" s="168" t="str">
        <f>CONCATENATE(PAA[[#This Row],[Id Interno]],"-",PAA[[#This Row],[tipo de Contrato (TH talento humano - B/S bienes y/o servicios)]],"-",S525,"-",T525,"-",PAA[[#This Row],[Objeto de la contratación]])</f>
        <v>20260466-TH-8126-9--Prestación de servicios profesionales en el marco de las actividades administrativas de la Subdirección de Gestión Corporativa--SGC</v>
      </c>
    </row>
    <row r="526" spans="2:35" ht="84" x14ac:dyDescent="0.35">
      <c r="B526" s="23">
        <v>20260467</v>
      </c>
      <c r="C526" s="99" t="s">
        <v>684</v>
      </c>
      <c r="D526" s="23" t="s">
        <v>105</v>
      </c>
      <c r="E526" s="23" t="s">
        <v>363</v>
      </c>
      <c r="F526" s="162" t="s">
        <v>144</v>
      </c>
      <c r="G526" s="163" t="s">
        <v>373</v>
      </c>
      <c r="H526" s="164">
        <v>11</v>
      </c>
      <c r="I526" s="164">
        <v>0</v>
      </c>
      <c r="J526" s="125">
        <v>56771957</v>
      </c>
      <c r="K526" s="88" t="s">
        <v>398</v>
      </c>
      <c r="L526" s="162" t="s">
        <v>155</v>
      </c>
      <c r="M526" s="165" t="s">
        <v>422</v>
      </c>
      <c r="N526" s="23" t="s">
        <v>197</v>
      </c>
      <c r="O526" s="147" t="s">
        <v>889</v>
      </c>
      <c r="P526" s="162" t="s">
        <v>348</v>
      </c>
      <c r="Q526" s="53" t="s">
        <v>728</v>
      </c>
      <c r="R526" s="165" t="s">
        <v>208</v>
      </c>
      <c r="S526" s="165" t="str">
        <f>MID(PAA[[#This Row],[Meta Proyecto de Inversión]],1,4)</f>
        <v>8126</v>
      </c>
      <c r="T526" s="165" t="str">
        <f>MID(PAA[[#This Row],[Meta Proyecto de Inversión]],6,2)</f>
        <v>9-</v>
      </c>
      <c r="U526" s="166" t="str">
        <f>IFERROR(VLOOKUP(N526,TD!$B$50:$F$54,2,0)," ")</f>
        <v>O230117</v>
      </c>
      <c r="V526" s="166" t="str">
        <f>IFERROR(VLOOKUP(N526,TD!$B$50:$F$54,3,0)," ")</f>
        <v>4599</v>
      </c>
      <c r="W526" s="166">
        <f>IFERROR(VLOOKUP(N526,TD!$B$50:$F$54,4,0)," ")</f>
        <v>20240207</v>
      </c>
      <c r="X526" s="165" t="s">
        <v>174</v>
      </c>
      <c r="Y526" s="166" t="str">
        <f>IFERROR(VLOOKUP(X526,TD!$J$51:$K$64,2,0)," ")</f>
        <v>Infraestructura física, mantenimiento y dotación (Sedes construidas, mantenidas reforzadas)</v>
      </c>
      <c r="Z526" s="167" t="str">
        <f>CONCATENATE(X526,"-",Y526)</f>
        <v>08-Infraestructura física, mantenimiento y dotación (Sedes construidas, mantenidas reforzadas)</v>
      </c>
      <c r="AA526" s="165" t="s">
        <v>227</v>
      </c>
      <c r="AB526" s="166" t="str">
        <f>IFERROR(VLOOKUP(AA526,TD!$N$51:$O$66,2,0)," ")</f>
        <v>Sedes mantenidas</v>
      </c>
      <c r="AC526" s="167" t="str">
        <f>CONCATENATE(AA526,"_",AB526)</f>
        <v>016_Sedes mantenidas</v>
      </c>
      <c r="AD526" s="167" t="str">
        <f>CONCATENATE(Z526," ",AC526)</f>
        <v>08-Infraestructura física, mantenimiento y dotación (Sedes construidas, mantenidas reforzadas) 016_Sedes mantenidas</v>
      </c>
      <c r="AE526" s="166" t="str">
        <f>CONCATENATE(U526,V526,W526,X526,AA526)</f>
        <v>O23011745992024020708016</v>
      </c>
      <c r="AF526" s="166" t="str">
        <f>IFERROR(VLOOKUP(AD526,TD!$J$66:$K$89,2,0)," ")</f>
        <v>PM/0131/0108/45990160207</v>
      </c>
      <c r="AG526" s="117" t="s">
        <v>385</v>
      </c>
      <c r="AH526" s="174" t="s">
        <v>193</v>
      </c>
      <c r="AI526" s="168" t="str">
        <f>CONCATENATE(PAA[[#This Row],[Id Interno]],"-",PAA[[#This Row],[tipo de Contrato (TH talento humano - B/S bienes y/o servicios)]],"-",S526,"-",T526,"-",PAA[[#This Row],[Objeto de la contratación]])</f>
        <v>20260467-TH-8126-9--Prestar los servicios profesionales de la gestión administrativa, así como la adquisición de bienes y servicios de la Subdirección de Gestión Corporativa  SGC</v>
      </c>
    </row>
    <row r="527" spans="2:35" ht="56" x14ac:dyDescent="0.35">
      <c r="B527" s="23">
        <v>20260468</v>
      </c>
      <c r="C527" s="99" t="s">
        <v>685</v>
      </c>
      <c r="D527" s="23" t="s">
        <v>105</v>
      </c>
      <c r="E527" s="23" t="s">
        <v>363</v>
      </c>
      <c r="F527" s="162" t="s">
        <v>144</v>
      </c>
      <c r="G527" s="163" t="s">
        <v>373</v>
      </c>
      <c r="H527" s="164">
        <v>11</v>
      </c>
      <c r="I527" s="164">
        <v>0</v>
      </c>
      <c r="J527" s="125">
        <v>74976512</v>
      </c>
      <c r="K527" s="88" t="s">
        <v>398</v>
      </c>
      <c r="L527" s="162" t="s">
        <v>155</v>
      </c>
      <c r="M527" s="165" t="s">
        <v>422</v>
      </c>
      <c r="N527" s="23" t="s">
        <v>198</v>
      </c>
      <c r="O527" s="147" t="s">
        <v>890</v>
      </c>
      <c r="P527" s="162" t="s">
        <v>348</v>
      </c>
      <c r="Q527" s="53" t="s">
        <v>728</v>
      </c>
      <c r="R527" s="165" t="s">
        <v>216</v>
      </c>
      <c r="S527" s="165" t="str">
        <f>MID(PAA[[#This Row],[Meta Proyecto de Inversión]],1,4)</f>
        <v>8173</v>
      </c>
      <c r="T527" s="165" t="str">
        <f>MID(PAA[[#This Row],[Meta Proyecto de Inversión]],6,2)</f>
        <v>7-</v>
      </c>
      <c r="U527" s="166" t="str">
        <f>IFERROR(VLOOKUP(N527,TD!$B$50:$F$54,2,0)," ")</f>
        <v>O230117</v>
      </c>
      <c r="V527" s="166" t="str">
        <f>IFERROR(VLOOKUP(N527,TD!$B$50:$F$54,3,0)," ")</f>
        <v>4503</v>
      </c>
      <c r="W527" s="166">
        <f>IFERROR(VLOOKUP(N527,TD!$B$50:$F$54,4,0)," ")</f>
        <v>20240255</v>
      </c>
      <c r="X527" s="165">
        <v>14</v>
      </c>
      <c r="Y527" s="166" t="str">
        <f>IFERROR(VLOOKUP(X527,TD!$J$51:$K$64,2,0)," ")</f>
        <v xml:space="preserve">Infraestructura física misional construida mantenida y dotada </v>
      </c>
      <c r="Z527" s="167" t="str">
        <f>CONCATENATE(X527,"-",Y527)</f>
        <v xml:space="preserve">14-Infraestructura física misional construida mantenida y dotada </v>
      </c>
      <c r="AA527" s="165" t="s">
        <v>225</v>
      </c>
      <c r="AB527" s="166" t="str">
        <f>IFERROR(VLOOKUP(AA527,TD!$N$51:$O$66,2,0)," ")</f>
        <v>Estaciones de bomberos adecuadas</v>
      </c>
      <c r="AC527" s="167" t="str">
        <f>CONCATENATE(AA527,"_",AB527)</f>
        <v>014_Estaciones de bomberos adecuadas</v>
      </c>
      <c r="AD527" s="167" t="str">
        <f>CONCATENATE(Z527," ",AC527)</f>
        <v>14-Infraestructura física misional construida mantenida y dotada  014_Estaciones de bomberos adecuadas</v>
      </c>
      <c r="AE527" s="166" t="str">
        <f>CONCATENATE(U527,V527,W527,X527,AA527)</f>
        <v>O23011745032024025514014</v>
      </c>
      <c r="AF527" s="166" t="str">
        <f>IFERROR(VLOOKUP(AD527,TD!$J$66:$K$89,2,0)," ")</f>
        <v>PM/0131/0114/45030140255</v>
      </c>
      <c r="AG527" s="117" t="s">
        <v>385</v>
      </c>
      <c r="AH527" s="174" t="s">
        <v>193</v>
      </c>
      <c r="AI527" s="168" t="str">
        <f>CONCATENATE(PAA[[#This Row],[Id Interno]],"-",PAA[[#This Row],[tipo de Contrato (TH talento humano - B/S bienes y/o servicios)]],"-",S527,"-",T527,"-",PAA[[#This Row],[Objeto de la contratación]])</f>
        <v>20260468-TH-8173-7--Prestar servicios profesionales para realizar acompañamiento en los procesos contractuales adelantados por la Subdirección Gestión Corporativa -SGC</v>
      </c>
    </row>
    <row r="528" spans="2:35" ht="56" x14ac:dyDescent="0.35">
      <c r="B528" s="23">
        <v>20260469</v>
      </c>
      <c r="C528" s="99" t="s">
        <v>686</v>
      </c>
      <c r="D528" s="23" t="s">
        <v>105</v>
      </c>
      <c r="E528" s="23" t="s">
        <v>363</v>
      </c>
      <c r="F528" s="162" t="s">
        <v>144</v>
      </c>
      <c r="G528" s="163" t="s">
        <v>373</v>
      </c>
      <c r="H528" s="164">
        <v>11</v>
      </c>
      <c r="I528" s="164">
        <v>0</v>
      </c>
      <c r="J528" s="125">
        <v>75133333</v>
      </c>
      <c r="K528" s="88" t="s">
        <v>398</v>
      </c>
      <c r="L528" s="162" t="s">
        <v>155</v>
      </c>
      <c r="M528" s="165" t="s">
        <v>422</v>
      </c>
      <c r="N528" s="23" t="s">
        <v>198</v>
      </c>
      <c r="O528" s="147" t="s">
        <v>890</v>
      </c>
      <c r="P528" s="162" t="s">
        <v>348</v>
      </c>
      <c r="Q528" s="53" t="s">
        <v>728</v>
      </c>
      <c r="R528" s="165" t="s">
        <v>217</v>
      </c>
      <c r="S528" s="165" t="str">
        <f>MID(PAA[[#This Row],[Meta Proyecto de Inversión]],1,4)</f>
        <v>8173</v>
      </c>
      <c r="T528" s="165" t="str">
        <f>MID(PAA[[#This Row],[Meta Proyecto de Inversión]],6,2)</f>
        <v>8-</v>
      </c>
      <c r="U528" s="166" t="str">
        <f>IFERROR(VLOOKUP(N528,TD!$B$50:$F$54,2,0)," ")</f>
        <v>O230117</v>
      </c>
      <c r="V528" s="166" t="str">
        <f>IFERROR(VLOOKUP(N528,TD!$B$50:$F$54,3,0)," ")</f>
        <v>4503</v>
      </c>
      <c r="W528" s="166">
        <f>IFERROR(VLOOKUP(N528,TD!$B$50:$F$54,4,0)," ")</f>
        <v>20240255</v>
      </c>
      <c r="X528" s="165">
        <v>14</v>
      </c>
      <c r="Y528" s="166" t="str">
        <f>IFERROR(VLOOKUP(X528,TD!$J$51:$K$64,2,0)," ")</f>
        <v xml:space="preserve">Infraestructura física misional construida mantenida y dotada </v>
      </c>
      <c r="Z528" s="167" t="str">
        <f>CONCATENATE(X528,"-",Y528)</f>
        <v xml:space="preserve">14-Infraestructura física misional construida mantenida y dotada </v>
      </c>
      <c r="AA528" s="165" t="s">
        <v>226</v>
      </c>
      <c r="AB528" s="166" t="str">
        <f>IFERROR(VLOOKUP(AA528,TD!$N$51:$O$66,2,0)," ")</f>
        <v>Estaciones de bomberos construidas</v>
      </c>
      <c r="AC528" s="167" t="str">
        <f>CONCATENATE(AA528,"_",AB528)</f>
        <v>015_Estaciones de bomberos construidas</v>
      </c>
      <c r="AD528" s="167" t="str">
        <f>CONCATENATE(Z528," ",AC528)</f>
        <v>14-Infraestructura física misional construida mantenida y dotada  015_Estaciones de bomberos construidas</v>
      </c>
      <c r="AE528" s="166" t="str">
        <f>CONCATENATE(U528,V528,W528,X528,AA528)</f>
        <v>O23011745032024025514015</v>
      </c>
      <c r="AF528" s="166" t="str">
        <f>IFERROR(VLOOKUP(AD528,TD!$J$66:$K$89,2,0)," ")</f>
        <v>PM/0131/0114/45030150255</v>
      </c>
      <c r="AG528" s="117" t="s">
        <v>385</v>
      </c>
      <c r="AH528" s="174" t="s">
        <v>193</v>
      </c>
      <c r="AI528" s="168" t="str">
        <f>CONCATENATE(PAA[[#This Row],[Id Interno]],"-",PAA[[#This Row],[tipo de Contrato (TH talento humano - B/S bienes y/o servicios)]],"-",S528,"-",T528,"-",PAA[[#This Row],[Objeto de la contratación]])</f>
        <v>20260469-TH-8173-8--Prestar los servicios profesionales jurídicos para apoyar las actividades propias, en procesos prediales que contribuyan al desarrollo de la infraestructura requerida por la entidad para la adecuada prestación del servicio-SGC</v>
      </c>
    </row>
    <row r="529" spans="2:35" ht="56" x14ac:dyDescent="0.35">
      <c r="B529" s="23">
        <v>20260470</v>
      </c>
      <c r="C529" s="99" t="s">
        <v>687</v>
      </c>
      <c r="D529" s="23" t="s">
        <v>105</v>
      </c>
      <c r="E529" s="23" t="s">
        <v>363</v>
      </c>
      <c r="F529" s="162" t="s">
        <v>144</v>
      </c>
      <c r="G529" s="163" t="s">
        <v>373</v>
      </c>
      <c r="H529" s="164">
        <v>11</v>
      </c>
      <c r="I529" s="164">
        <v>0</v>
      </c>
      <c r="J529" s="125">
        <v>75133333</v>
      </c>
      <c r="K529" s="88" t="s">
        <v>398</v>
      </c>
      <c r="L529" s="162" t="s">
        <v>155</v>
      </c>
      <c r="M529" s="165" t="s">
        <v>422</v>
      </c>
      <c r="N529" s="23" t="s">
        <v>198</v>
      </c>
      <c r="O529" s="147" t="s">
        <v>890</v>
      </c>
      <c r="P529" s="162" t="s">
        <v>348</v>
      </c>
      <c r="Q529" s="53" t="s">
        <v>728</v>
      </c>
      <c r="R529" s="165" t="s">
        <v>219</v>
      </c>
      <c r="S529" s="165" t="str">
        <f>MID(PAA[[#This Row],[Meta Proyecto de Inversión]],1,4)</f>
        <v>8173</v>
      </c>
      <c r="T529" s="165" t="str">
        <f>MID(PAA[[#This Row],[Meta Proyecto de Inversión]],6,2)</f>
        <v>10</v>
      </c>
      <c r="U529" s="166" t="str">
        <f>IFERROR(VLOOKUP(N529,TD!$B$50:$F$54,2,0)," ")</f>
        <v>O230117</v>
      </c>
      <c r="V529" s="166" t="str">
        <f>IFERROR(VLOOKUP(N529,TD!$B$50:$F$54,3,0)," ")</f>
        <v>4503</v>
      </c>
      <c r="W529" s="166">
        <f>IFERROR(VLOOKUP(N529,TD!$B$50:$F$54,4,0)," ")</f>
        <v>20240255</v>
      </c>
      <c r="X529" s="165" t="s">
        <v>174</v>
      </c>
      <c r="Y529" s="166" t="str">
        <f>IFERROR(VLOOKUP(X529,TD!$J$51:$K$64,2,0)," ")</f>
        <v>Infraestructura física, mantenimiento y dotación (Sedes construidas, mantenidas reforzadas)</v>
      </c>
      <c r="Z529" s="167" t="str">
        <f>CONCATENATE(X529,"-",Y529)</f>
        <v>08-Infraestructura física, mantenimiento y dotación (Sedes construidas, mantenidas reforzadas)</v>
      </c>
      <c r="AA529" s="165" t="s">
        <v>282</v>
      </c>
      <c r="AB529" s="166" t="str">
        <f>IFERROR(VLOOKUP(AA529,TD!$N$51:$O$66,2,0)," ")</f>
        <v>Documentos de lineamientos técnicos</v>
      </c>
      <c r="AC529" s="167" t="str">
        <f>CONCATENATE(AA529,"_",AB529)</f>
        <v>031__Documentos de lineamientos técnicos</v>
      </c>
      <c r="AD529" s="167" t="str">
        <f>CONCATENATE(Z529," ",AC529)</f>
        <v>08-Infraestructura física, mantenimiento y dotación (Sedes construidas, mantenidas reforzadas) 031__Documentos de lineamientos técnicos</v>
      </c>
      <c r="AE529" s="166" t="str">
        <f>CONCATENATE(U529,V529,W529,X529,AA529)</f>
        <v>O23011745032024025508031_</v>
      </c>
      <c r="AF529" s="166" t="str">
        <f>IFERROR(VLOOKUP(AD529,TD!$J$66:$K$89,2,0)," ")</f>
        <v>PM/0131/0108/45030310255</v>
      </c>
      <c r="AG529" s="117" t="s">
        <v>385</v>
      </c>
      <c r="AH529" s="174" t="s">
        <v>193</v>
      </c>
      <c r="AI529" s="168" t="str">
        <f>CONCATENATE(PAA[[#This Row],[Id Interno]],"-",PAA[[#This Row],[tipo de Contrato (TH talento humano - B/S bienes y/o servicios)]],"-",S529,"-",T529,"-",PAA[[#This Row],[Objeto de la contratación]])</f>
        <v>20260470-TH-8173-10-Prestar los servicios profesionales técnicos para apoyar las actividades propias que contribuyan al desarrollo de la infraestructura requerida por la entidad para la adecuada prestación del servicio-SGC</v>
      </c>
    </row>
    <row r="530" spans="2:35" ht="56" x14ac:dyDescent="0.35">
      <c r="B530" s="23">
        <v>20260471</v>
      </c>
      <c r="C530" s="99" t="s">
        <v>688</v>
      </c>
      <c r="D530" s="23" t="s">
        <v>105</v>
      </c>
      <c r="E530" s="23" t="s">
        <v>363</v>
      </c>
      <c r="F530" s="162" t="s">
        <v>144</v>
      </c>
      <c r="G530" s="163" t="s">
        <v>373</v>
      </c>
      <c r="H530" s="164">
        <v>11</v>
      </c>
      <c r="I530" s="164">
        <v>0</v>
      </c>
      <c r="J530" s="125">
        <v>66356829</v>
      </c>
      <c r="K530" s="88" t="s">
        <v>398</v>
      </c>
      <c r="L530" s="162" t="s">
        <v>155</v>
      </c>
      <c r="M530" s="165" t="s">
        <v>422</v>
      </c>
      <c r="N530" s="23" t="s">
        <v>198</v>
      </c>
      <c r="O530" s="147" t="s">
        <v>890</v>
      </c>
      <c r="P530" s="162" t="s">
        <v>348</v>
      </c>
      <c r="Q530" s="53" t="s">
        <v>728</v>
      </c>
      <c r="R530" s="165" t="s">
        <v>216</v>
      </c>
      <c r="S530" s="165" t="str">
        <f>MID(PAA[[#This Row],[Meta Proyecto de Inversión]],1,4)</f>
        <v>8173</v>
      </c>
      <c r="T530" s="165" t="str">
        <f>MID(PAA[[#This Row],[Meta Proyecto de Inversión]],6,2)</f>
        <v>7-</v>
      </c>
      <c r="U530" s="166" t="str">
        <f>IFERROR(VLOOKUP(N530,TD!$B$50:$F$54,2,0)," ")</f>
        <v>O230117</v>
      </c>
      <c r="V530" s="166" t="str">
        <f>IFERROR(VLOOKUP(N530,TD!$B$50:$F$54,3,0)," ")</f>
        <v>4503</v>
      </c>
      <c r="W530" s="166">
        <f>IFERROR(VLOOKUP(N530,TD!$B$50:$F$54,4,0)," ")</f>
        <v>20240255</v>
      </c>
      <c r="X530" s="165">
        <v>14</v>
      </c>
      <c r="Y530" s="166" t="str">
        <f>IFERROR(VLOOKUP(X530,TD!$J$51:$K$64,2,0)," ")</f>
        <v xml:space="preserve">Infraestructura física misional construida mantenida y dotada </v>
      </c>
      <c r="Z530" s="167" t="str">
        <f>CONCATENATE(X530,"-",Y530)</f>
        <v xml:space="preserve">14-Infraestructura física misional construida mantenida y dotada </v>
      </c>
      <c r="AA530" s="165" t="s">
        <v>225</v>
      </c>
      <c r="AB530" s="166" t="str">
        <f>IFERROR(VLOOKUP(AA530,TD!$N$51:$O$66,2,0)," ")</f>
        <v>Estaciones de bomberos adecuadas</v>
      </c>
      <c r="AC530" s="167" t="str">
        <f>CONCATENATE(AA530,"_",AB530)</f>
        <v>014_Estaciones de bomberos adecuadas</v>
      </c>
      <c r="AD530" s="167" t="str">
        <f>CONCATENATE(Z530," ",AC530)</f>
        <v>14-Infraestructura física misional construida mantenida y dotada  014_Estaciones de bomberos adecuadas</v>
      </c>
      <c r="AE530" s="166" t="str">
        <f>CONCATENATE(U530,V530,W530,X530,AA530)</f>
        <v>O23011745032024025514014</v>
      </c>
      <c r="AF530" s="166" t="str">
        <f>IFERROR(VLOOKUP(AD530,TD!$J$66:$K$89,2,0)," ")</f>
        <v>PM/0131/0114/45030140255</v>
      </c>
      <c r="AG530" s="117" t="s">
        <v>385</v>
      </c>
      <c r="AH530" s="174" t="s">
        <v>193</v>
      </c>
      <c r="AI530" s="168" t="str">
        <f>CONCATENATE(PAA[[#This Row],[Id Interno]],"-",PAA[[#This Row],[tipo de Contrato (TH talento humano - B/S bienes y/o servicios)]],"-",S530,"-",T530,"-",PAA[[#This Row],[Objeto de la contratación]])</f>
        <v>20260471-TH-8173-7--Prestar los servicios profesionales para apoyar las actividades de bienestar, orientación y acompañamiento dirigidas al personal bomberil y/o cuando haya lugar o se requiera, a la comunidad adyacente a las estaciones, contribuyendo al fortalecimiento del equipo de infraestructura de la entidad para la adecuada prestación del servicio - SGC.</v>
      </c>
    </row>
    <row r="531" spans="2:35" ht="56" x14ac:dyDescent="0.35">
      <c r="B531" s="23">
        <v>20260472</v>
      </c>
      <c r="C531" s="99" t="s">
        <v>689</v>
      </c>
      <c r="D531" s="23" t="s">
        <v>105</v>
      </c>
      <c r="E531" s="23" t="s">
        <v>363</v>
      </c>
      <c r="F531" s="162" t="s">
        <v>144</v>
      </c>
      <c r="G531" s="163" t="s">
        <v>373</v>
      </c>
      <c r="H531" s="164">
        <v>11</v>
      </c>
      <c r="I531" s="164">
        <v>0</v>
      </c>
      <c r="J531" s="125">
        <v>82250000</v>
      </c>
      <c r="K531" s="88" t="s">
        <v>398</v>
      </c>
      <c r="L531" s="162" t="s">
        <v>155</v>
      </c>
      <c r="M531" s="165" t="s">
        <v>422</v>
      </c>
      <c r="N531" s="23" t="s">
        <v>198</v>
      </c>
      <c r="O531" s="147" t="s">
        <v>890</v>
      </c>
      <c r="P531" s="162" t="s">
        <v>348</v>
      </c>
      <c r="Q531" s="53" t="s">
        <v>728</v>
      </c>
      <c r="R531" s="165" t="s">
        <v>216</v>
      </c>
      <c r="S531" s="165" t="str">
        <f>MID(PAA[[#This Row],[Meta Proyecto de Inversión]],1,4)</f>
        <v>8173</v>
      </c>
      <c r="T531" s="165" t="str">
        <f>MID(PAA[[#This Row],[Meta Proyecto de Inversión]],6,2)</f>
        <v>7-</v>
      </c>
      <c r="U531" s="166" t="str">
        <f>IFERROR(VLOOKUP(N531,TD!$B$50:$F$54,2,0)," ")</f>
        <v>O230117</v>
      </c>
      <c r="V531" s="166" t="str">
        <f>IFERROR(VLOOKUP(N531,TD!$B$50:$F$54,3,0)," ")</f>
        <v>4503</v>
      </c>
      <c r="W531" s="166">
        <f>IFERROR(VLOOKUP(N531,TD!$B$50:$F$54,4,0)," ")</f>
        <v>20240255</v>
      </c>
      <c r="X531" s="165">
        <v>14</v>
      </c>
      <c r="Y531" s="166" t="str">
        <f>IFERROR(VLOOKUP(X531,TD!$J$51:$K$64,2,0)," ")</f>
        <v xml:space="preserve">Infraestructura física misional construida mantenida y dotada </v>
      </c>
      <c r="Z531" s="167" t="str">
        <f>CONCATENATE(X531,"-",Y531)</f>
        <v xml:space="preserve">14-Infraestructura física misional construida mantenida y dotada </v>
      </c>
      <c r="AA531" s="165" t="s">
        <v>225</v>
      </c>
      <c r="AB531" s="166" t="str">
        <f>IFERROR(VLOOKUP(AA531,TD!$N$51:$O$66,2,0)," ")</f>
        <v>Estaciones de bomberos adecuadas</v>
      </c>
      <c r="AC531" s="167" t="str">
        <f>CONCATENATE(AA531,"_",AB531)</f>
        <v>014_Estaciones de bomberos adecuadas</v>
      </c>
      <c r="AD531" s="167" t="str">
        <f>CONCATENATE(Z531," ",AC531)</f>
        <v>14-Infraestructura física misional construida mantenida y dotada  014_Estaciones de bomberos adecuadas</v>
      </c>
      <c r="AE531" s="166" t="str">
        <f>CONCATENATE(U531,V531,W531,X531,AA531)</f>
        <v>O23011745032024025514014</v>
      </c>
      <c r="AF531" s="166" t="str">
        <f>IFERROR(VLOOKUP(AD531,TD!$J$66:$K$89,2,0)," ")</f>
        <v>PM/0131/0114/45030140255</v>
      </c>
      <c r="AG531" s="117" t="s">
        <v>385</v>
      </c>
      <c r="AH531" s="174" t="s">
        <v>193</v>
      </c>
      <c r="AI531" s="168" t="str">
        <f>CONCATENATE(PAA[[#This Row],[Id Interno]],"-",PAA[[#This Row],[tipo de Contrato (TH talento humano - B/S bienes y/o servicios)]],"-",S531,"-",T531,"-",PAA[[#This Row],[Objeto de la contratación]])</f>
        <v>20260472-TH-8173-7--Prestar servicios profesionales como ingeniero mecanico para apoyar las actividades propias que contribuyan al desarrollo de la infraestructura requerida por la entidad para la adecuada prestación del servicio-SGC</v>
      </c>
    </row>
    <row r="532" spans="2:35" ht="56" x14ac:dyDescent="0.35">
      <c r="B532" s="23">
        <v>20260473</v>
      </c>
      <c r="C532" s="99" t="s">
        <v>649</v>
      </c>
      <c r="D532" s="23" t="s">
        <v>105</v>
      </c>
      <c r="E532" s="23" t="s">
        <v>363</v>
      </c>
      <c r="F532" s="162" t="s">
        <v>145</v>
      </c>
      <c r="G532" s="163" t="s">
        <v>373</v>
      </c>
      <c r="H532" s="164">
        <v>11</v>
      </c>
      <c r="I532" s="164">
        <v>0</v>
      </c>
      <c r="J532" s="125">
        <v>30872691</v>
      </c>
      <c r="K532" s="88" t="s">
        <v>398</v>
      </c>
      <c r="L532" s="162" t="s">
        <v>155</v>
      </c>
      <c r="M532" s="165" t="s">
        <v>422</v>
      </c>
      <c r="N532" s="23" t="s">
        <v>197</v>
      </c>
      <c r="O532" s="147" t="s">
        <v>889</v>
      </c>
      <c r="P532" s="162" t="s">
        <v>348</v>
      </c>
      <c r="Q532" s="53" t="s">
        <v>728</v>
      </c>
      <c r="R532" s="165" t="s">
        <v>208</v>
      </c>
      <c r="S532" s="165" t="str">
        <f>MID(PAA[[#This Row],[Meta Proyecto de Inversión]],1,4)</f>
        <v>8126</v>
      </c>
      <c r="T532" s="165" t="str">
        <f>MID(PAA[[#This Row],[Meta Proyecto de Inversión]],6,2)</f>
        <v>9-</v>
      </c>
      <c r="U532" s="166" t="str">
        <f>IFERROR(VLOOKUP(N532,TD!$B$50:$F$54,2,0)," ")</f>
        <v>O230117</v>
      </c>
      <c r="V532" s="166" t="str">
        <f>IFERROR(VLOOKUP(N532,TD!$B$50:$F$54,3,0)," ")</f>
        <v>4599</v>
      </c>
      <c r="W532" s="166">
        <f>IFERROR(VLOOKUP(N532,TD!$B$50:$F$54,4,0)," ")</f>
        <v>20240207</v>
      </c>
      <c r="X532" s="165" t="s">
        <v>174</v>
      </c>
      <c r="Y532" s="166" t="str">
        <f>IFERROR(VLOOKUP(X532,TD!$J$51:$K$64,2,0)," ")</f>
        <v>Infraestructura física, mantenimiento y dotación (Sedes construidas, mantenidas reforzadas)</v>
      </c>
      <c r="Z532" s="167" t="str">
        <f>CONCATENATE(X532,"-",Y532)</f>
        <v>08-Infraestructura física, mantenimiento y dotación (Sedes construidas, mantenidas reforzadas)</v>
      </c>
      <c r="AA532" s="165" t="s">
        <v>227</v>
      </c>
      <c r="AB532" s="166" t="str">
        <f>IFERROR(VLOOKUP(AA532,TD!$N$51:$O$66,2,0)," ")</f>
        <v>Sedes mantenidas</v>
      </c>
      <c r="AC532" s="167" t="str">
        <f>CONCATENATE(AA532,"_",AB532)</f>
        <v>016_Sedes mantenidas</v>
      </c>
      <c r="AD532" s="167" t="str">
        <f>CONCATENATE(Z532," ",AC532)</f>
        <v>08-Infraestructura física, mantenimiento y dotación (Sedes construidas, mantenidas reforzadas) 016_Sedes mantenidas</v>
      </c>
      <c r="AE532" s="166" t="str">
        <f>CONCATENATE(U532,V532,W532,X532,AA532)</f>
        <v>O23011745992024020708016</v>
      </c>
      <c r="AF532" s="166" t="str">
        <f>IFERROR(VLOOKUP(AD532,TD!$J$66:$K$89,2,0)," ")</f>
        <v>PM/0131/0108/45990160207</v>
      </c>
      <c r="AG532" s="117" t="s">
        <v>385</v>
      </c>
      <c r="AH532" s="174" t="s">
        <v>193</v>
      </c>
      <c r="AI532" s="168" t="str">
        <f>CONCATENATE(PAA[[#This Row],[Id Interno]],"-",PAA[[#This Row],[tipo de Contrato (TH talento humano - B/S bienes y/o servicios)]],"-",S532,"-",T532,"-",PAA[[#This Row],[Objeto de la contratación]])</f>
        <v>20260473-TH-8126-9--Prestación de servicios de apoyo a la gestión del proceso de inventarios de la Subdirección de Gestión Corporativa.-SGC</v>
      </c>
    </row>
    <row r="533" spans="2:35" ht="56" x14ac:dyDescent="0.35">
      <c r="B533" s="23">
        <v>20260474</v>
      </c>
      <c r="C533" s="99" t="s">
        <v>649</v>
      </c>
      <c r="D533" s="23" t="s">
        <v>105</v>
      </c>
      <c r="E533" s="23" t="s">
        <v>363</v>
      </c>
      <c r="F533" s="162" t="s">
        <v>145</v>
      </c>
      <c r="G533" s="163" t="s">
        <v>373</v>
      </c>
      <c r="H533" s="164">
        <v>10</v>
      </c>
      <c r="I533" s="164">
        <v>0</v>
      </c>
      <c r="J533" s="125">
        <v>28057552</v>
      </c>
      <c r="K533" s="88" t="s">
        <v>398</v>
      </c>
      <c r="L533" s="162" t="s">
        <v>155</v>
      </c>
      <c r="M533" s="165" t="s">
        <v>422</v>
      </c>
      <c r="N533" s="23" t="s">
        <v>197</v>
      </c>
      <c r="O533" s="147" t="s">
        <v>889</v>
      </c>
      <c r="P533" s="162" t="s">
        <v>348</v>
      </c>
      <c r="Q533" s="53" t="s">
        <v>728</v>
      </c>
      <c r="R533" s="165" t="s">
        <v>208</v>
      </c>
      <c r="S533" s="165" t="str">
        <f>MID(PAA[[#This Row],[Meta Proyecto de Inversión]],1,4)</f>
        <v>8126</v>
      </c>
      <c r="T533" s="165" t="str">
        <f>MID(PAA[[#This Row],[Meta Proyecto de Inversión]],6,2)</f>
        <v>9-</v>
      </c>
      <c r="U533" s="166" t="str">
        <f>IFERROR(VLOOKUP(N533,TD!$B$50:$F$54,2,0)," ")</f>
        <v>O230117</v>
      </c>
      <c r="V533" s="166" t="str">
        <f>IFERROR(VLOOKUP(N533,TD!$B$50:$F$54,3,0)," ")</f>
        <v>4599</v>
      </c>
      <c r="W533" s="166">
        <f>IFERROR(VLOOKUP(N533,TD!$B$50:$F$54,4,0)," ")</f>
        <v>20240207</v>
      </c>
      <c r="X533" s="165" t="s">
        <v>174</v>
      </c>
      <c r="Y533" s="166" t="str">
        <f>IFERROR(VLOOKUP(X533,TD!$J$51:$K$64,2,0)," ")</f>
        <v>Infraestructura física, mantenimiento y dotación (Sedes construidas, mantenidas reforzadas)</v>
      </c>
      <c r="Z533" s="167" t="str">
        <f>CONCATENATE(X533,"-",Y533)</f>
        <v>08-Infraestructura física, mantenimiento y dotación (Sedes construidas, mantenidas reforzadas)</v>
      </c>
      <c r="AA533" s="165" t="s">
        <v>227</v>
      </c>
      <c r="AB533" s="166" t="str">
        <f>IFERROR(VLOOKUP(AA533,TD!$N$51:$O$66,2,0)," ")</f>
        <v>Sedes mantenidas</v>
      </c>
      <c r="AC533" s="167" t="str">
        <f>CONCATENATE(AA533,"_",AB533)</f>
        <v>016_Sedes mantenidas</v>
      </c>
      <c r="AD533" s="167" t="str">
        <f>CONCATENATE(Z533," ",AC533)</f>
        <v>08-Infraestructura física, mantenimiento y dotación (Sedes construidas, mantenidas reforzadas) 016_Sedes mantenidas</v>
      </c>
      <c r="AE533" s="166" t="str">
        <f>CONCATENATE(U533,V533,W533,X533,AA533)</f>
        <v>O23011745992024020708016</v>
      </c>
      <c r="AF533" s="166" t="str">
        <f>IFERROR(VLOOKUP(AD533,TD!$J$66:$K$89,2,0)," ")</f>
        <v>PM/0131/0108/45990160207</v>
      </c>
      <c r="AG533" s="117" t="s">
        <v>385</v>
      </c>
      <c r="AH533" s="174" t="s">
        <v>193</v>
      </c>
      <c r="AI533" s="168" t="str">
        <f>CONCATENATE(PAA[[#This Row],[Id Interno]],"-",PAA[[#This Row],[tipo de Contrato (TH talento humano - B/S bienes y/o servicios)]],"-",S533,"-",T533,"-",PAA[[#This Row],[Objeto de la contratación]])</f>
        <v>20260474-TH-8126-9--Prestación de servicios de apoyo a la gestión del proceso de inventarios de la Subdirección de Gestión Corporativa.-SGC</v>
      </c>
    </row>
    <row r="534" spans="2:35" ht="56" x14ac:dyDescent="0.35">
      <c r="B534" s="23">
        <v>20260475</v>
      </c>
      <c r="C534" s="99" t="s">
        <v>654</v>
      </c>
      <c r="D534" s="23" t="s">
        <v>105</v>
      </c>
      <c r="E534" s="23" t="s">
        <v>363</v>
      </c>
      <c r="F534" s="162" t="s">
        <v>145</v>
      </c>
      <c r="G534" s="163" t="s">
        <v>373</v>
      </c>
      <c r="H534" s="164">
        <v>11</v>
      </c>
      <c r="I534" s="164">
        <v>0</v>
      </c>
      <c r="J534" s="125">
        <v>16890834</v>
      </c>
      <c r="K534" s="88" t="s">
        <v>398</v>
      </c>
      <c r="L534" s="162" t="s">
        <v>155</v>
      </c>
      <c r="M534" s="165" t="s">
        <v>422</v>
      </c>
      <c r="N534" s="23" t="s">
        <v>197</v>
      </c>
      <c r="O534" s="147" t="s">
        <v>889</v>
      </c>
      <c r="P534" s="162" t="s">
        <v>348</v>
      </c>
      <c r="Q534" s="53" t="s">
        <v>728</v>
      </c>
      <c r="R534" s="165" t="s">
        <v>208</v>
      </c>
      <c r="S534" s="165" t="str">
        <f>MID(PAA[[#This Row],[Meta Proyecto de Inversión]],1,4)</f>
        <v>8126</v>
      </c>
      <c r="T534" s="165" t="str">
        <f>MID(PAA[[#This Row],[Meta Proyecto de Inversión]],6,2)</f>
        <v>9-</v>
      </c>
      <c r="U534" s="166" t="str">
        <f>IFERROR(VLOOKUP(N534,TD!$B$50:$F$54,2,0)," ")</f>
        <v>O230117</v>
      </c>
      <c r="V534" s="166" t="str">
        <f>IFERROR(VLOOKUP(N534,TD!$B$50:$F$54,3,0)," ")</f>
        <v>4599</v>
      </c>
      <c r="W534" s="166">
        <f>IFERROR(VLOOKUP(N534,TD!$B$50:$F$54,4,0)," ")</f>
        <v>20240207</v>
      </c>
      <c r="X534" s="165" t="s">
        <v>174</v>
      </c>
      <c r="Y534" s="166" t="str">
        <f>IFERROR(VLOOKUP(X534,TD!$J$51:$K$64,2,0)," ")</f>
        <v>Infraestructura física, mantenimiento y dotación (Sedes construidas, mantenidas reforzadas)</v>
      </c>
      <c r="Z534" s="167" t="str">
        <f>CONCATENATE(X534,"-",Y534)</f>
        <v>08-Infraestructura física, mantenimiento y dotación (Sedes construidas, mantenidas reforzadas)</v>
      </c>
      <c r="AA534" s="165" t="s">
        <v>227</v>
      </c>
      <c r="AB534" s="166" t="str">
        <f>IFERROR(VLOOKUP(AA534,TD!$N$51:$O$66,2,0)," ")</f>
        <v>Sedes mantenidas</v>
      </c>
      <c r="AC534" s="167" t="str">
        <f>CONCATENATE(AA534,"_",AB534)</f>
        <v>016_Sedes mantenidas</v>
      </c>
      <c r="AD534" s="167" t="str">
        <f>CONCATENATE(Z534," ",AC534)</f>
        <v>08-Infraestructura física, mantenimiento y dotación (Sedes construidas, mantenidas reforzadas) 016_Sedes mantenidas</v>
      </c>
      <c r="AE534" s="166" t="str">
        <f>CONCATENATE(U534,V534,W534,X534,AA534)</f>
        <v>O23011745992024020708016</v>
      </c>
      <c r="AF534" s="166" t="str">
        <f>IFERROR(VLOOKUP(AD534,TD!$J$66:$K$89,2,0)," ")</f>
        <v>PM/0131/0108/45990160207</v>
      </c>
      <c r="AG534" s="117" t="s">
        <v>385</v>
      </c>
      <c r="AH534" s="174" t="s">
        <v>193</v>
      </c>
      <c r="AI534" s="168" t="str">
        <f>CONCATENATE(PAA[[#This Row],[Id Interno]],"-",PAA[[#This Row],[tipo de Contrato (TH talento humano - B/S bienes y/o servicios)]],"-",S534,"-",T534,"-",PAA[[#This Row],[Objeto de la contratación]])</f>
        <v>20260475-TH-8126-9--Prestación de servicios de apoyo a la gestión documental de la Subdirección de Gestión Corporativa de la Unidad.-SGC</v>
      </c>
    </row>
    <row r="535" spans="2:35" ht="56" x14ac:dyDescent="0.35">
      <c r="B535" s="23">
        <v>20260476</v>
      </c>
      <c r="C535" s="99" t="s">
        <v>654</v>
      </c>
      <c r="D535" s="23" t="s">
        <v>105</v>
      </c>
      <c r="E535" s="23" t="s">
        <v>363</v>
      </c>
      <c r="F535" s="162" t="s">
        <v>145</v>
      </c>
      <c r="G535" s="163" t="s">
        <v>373</v>
      </c>
      <c r="H535" s="164">
        <v>11</v>
      </c>
      <c r="I535" s="164">
        <v>0</v>
      </c>
      <c r="J535" s="125">
        <v>42025995</v>
      </c>
      <c r="K535" s="88" t="s">
        <v>398</v>
      </c>
      <c r="L535" s="162" t="s">
        <v>155</v>
      </c>
      <c r="M535" s="165" t="s">
        <v>422</v>
      </c>
      <c r="N535" s="23" t="s">
        <v>197</v>
      </c>
      <c r="O535" s="147" t="s">
        <v>889</v>
      </c>
      <c r="P535" s="162" t="s">
        <v>348</v>
      </c>
      <c r="Q535" s="53" t="s">
        <v>728</v>
      </c>
      <c r="R535" s="165" t="s">
        <v>208</v>
      </c>
      <c r="S535" s="165" t="str">
        <f>MID(PAA[[#This Row],[Meta Proyecto de Inversión]],1,4)</f>
        <v>8126</v>
      </c>
      <c r="T535" s="165" t="str">
        <f>MID(PAA[[#This Row],[Meta Proyecto de Inversión]],6,2)</f>
        <v>9-</v>
      </c>
      <c r="U535" s="166" t="str">
        <f>IFERROR(VLOOKUP(N535,TD!$B$50:$F$54,2,0)," ")</f>
        <v>O230117</v>
      </c>
      <c r="V535" s="166" t="str">
        <f>IFERROR(VLOOKUP(N535,TD!$B$50:$F$54,3,0)," ")</f>
        <v>4599</v>
      </c>
      <c r="W535" s="166">
        <f>IFERROR(VLOOKUP(N535,TD!$B$50:$F$54,4,0)," ")</f>
        <v>20240207</v>
      </c>
      <c r="X535" s="165" t="s">
        <v>174</v>
      </c>
      <c r="Y535" s="166" t="str">
        <f>IFERROR(VLOOKUP(X535,TD!$J$51:$K$64,2,0)," ")</f>
        <v>Infraestructura física, mantenimiento y dotación (Sedes construidas, mantenidas reforzadas)</v>
      </c>
      <c r="Z535" s="167" t="str">
        <f>CONCATENATE(X535,"-",Y535)</f>
        <v>08-Infraestructura física, mantenimiento y dotación (Sedes construidas, mantenidas reforzadas)</v>
      </c>
      <c r="AA535" s="165" t="s">
        <v>227</v>
      </c>
      <c r="AB535" s="166" t="str">
        <f>IFERROR(VLOOKUP(AA535,TD!$N$51:$O$66,2,0)," ")</f>
        <v>Sedes mantenidas</v>
      </c>
      <c r="AC535" s="167" t="str">
        <f>CONCATENATE(AA535,"_",AB535)</f>
        <v>016_Sedes mantenidas</v>
      </c>
      <c r="AD535" s="167" t="str">
        <f>CONCATENATE(Z535," ",AC535)</f>
        <v>08-Infraestructura física, mantenimiento y dotación (Sedes construidas, mantenidas reforzadas) 016_Sedes mantenidas</v>
      </c>
      <c r="AE535" s="166" t="str">
        <f>CONCATENATE(U535,V535,W535,X535,AA535)</f>
        <v>O23011745992024020708016</v>
      </c>
      <c r="AF535" s="166" t="str">
        <f>IFERROR(VLOOKUP(AD535,TD!$J$66:$K$89,2,0)," ")</f>
        <v>PM/0131/0108/45990160207</v>
      </c>
      <c r="AG535" s="117" t="s">
        <v>385</v>
      </c>
      <c r="AH535" s="174" t="s">
        <v>193</v>
      </c>
      <c r="AI535" s="168" t="str">
        <f>CONCATENATE(PAA[[#This Row],[Id Interno]],"-",PAA[[#This Row],[tipo de Contrato (TH talento humano - B/S bienes y/o servicios)]],"-",S535,"-",T535,"-",PAA[[#This Row],[Objeto de la contratación]])</f>
        <v>20260476-TH-8126-9--Prestación de servicios de apoyo a la gestión documental de la Subdirección de Gestión Corporativa de la Unidad.-SGC</v>
      </c>
    </row>
    <row r="536" spans="2:35" ht="56" x14ac:dyDescent="0.35">
      <c r="B536" s="23">
        <v>20260477</v>
      </c>
      <c r="C536" s="99" t="s">
        <v>690</v>
      </c>
      <c r="D536" s="23" t="s">
        <v>105</v>
      </c>
      <c r="E536" s="23" t="s">
        <v>363</v>
      </c>
      <c r="F536" s="162" t="s">
        <v>145</v>
      </c>
      <c r="G536" s="163" t="s">
        <v>373</v>
      </c>
      <c r="H536" s="164">
        <v>11</v>
      </c>
      <c r="I536" s="164">
        <v>0</v>
      </c>
      <c r="J536" s="125">
        <v>30872688</v>
      </c>
      <c r="K536" s="88" t="s">
        <v>398</v>
      </c>
      <c r="L536" s="162" t="s">
        <v>155</v>
      </c>
      <c r="M536" s="165" t="s">
        <v>422</v>
      </c>
      <c r="N536" s="23" t="s">
        <v>197</v>
      </c>
      <c r="O536" s="147" t="s">
        <v>889</v>
      </c>
      <c r="P536" s="162" t="s">
        <v>348</v>
      </c>
      <c r="Q536" s="53" t="s">
        <v>728</v>
      </c>
      <c r="R536" s="165" t="s">
        <v>208</v>
      </c>
      <c r="S536" s="165" t="str">
        <f>MID(PAA[[#This Row],[Meta Proyecto de Inversión]],1,4)</f>
        <v>8126</v>
      </c>
      <c r="T536" s="165" t="str">
        <f>MID(PAA[[#This Row],[Meta Proyecto de Inversión]],6,2)</f>
        <v>9-</v>
      </c>
      <c r="U536" s="166" t="str">
        <f>IFERROR(VLOOKUP(N536,TD!$B$50:$F$54,2,0)," ")</f>
        <v>O230117</v>
      </c>
      <c r="V536" s="166" t="str">
        <f>IFERROR(VLOOKUP(N536,TD!$B$50:$F$54,3,0)," ")</f>
        <v>4599</v>
      </c>
      <c r="W536" s="166">
        <f>IFERROR(VLOOKUP(N536,TD!$B$50:$F$54,4,0)," ")</f>
        <v>20240207</v>
      </c>
      <c r="X536" s="165" t="s">
        <v>174</v>
      </c>
      <c r="Y536" s="166" t="str">
        <f>IFERROR(VLOOKUP(X536,TD!$J$51:$K$64,2,0)," ")</f>
        <v>Infraestructura física, mantenimiento y dotación (Sedes construidas, mantenidas reforzadas)</v>
      </c>
      <c r="Z536" s="167" t="str">
        <f>CONCATENATE(X536,"-",Y536)</f>
        <v>08-Infraestructura física, mantenimiento y dotación (Sedes construidas, mantenidas reforzadas)</v>
      </c>
      <c r="AA536" s="165" t="s">
        <v>227</v>
      </c>
      <c r="AB536" s="166" t="str">
        <f>IFERROR(VLOOKUP(AA536,TD!$N$51:$O$66,2,0)," ")</f>
        <v>Sedes mantenidas</v>
      </c>
      <c r="AC536" s="167" t="str">
        <f>CONCATENATE(AA536,"_",AB536)</f>
        <v>016_Sedes mantenidas</v>
      </c>
      <c r="AD536" s="167" t="str">
        <f>CONCATENATE(Z536," ",AC536)</f>
        <v>08-Infraestructura física, mantenimiento y dotación (Sedes construidas, mantenidas reforzadas) 016_Sedes mantenidas</v>
      </c>
      <c r="AE536" s="166" t="str">
        <f>CONCATENATE(U536,V536,W536,X536,AA536)</f>
        <v>O23011745992024020708016</v>
      </c>
      <c r="AF536" s="166" t="str">
        <f>IFERROR(VLOOKUP(AD536,TD!$J$66:$K$89,2,0)," ")</f>
        <v>PM/0131/0108/45990160207</v>
      </c>
      <c r="AG536" s="117" t="s">
        <v>385</v>
      </c>
      <c r="AH536" s="174" t="s">
        <v>193</v>
      </c>
      <c r="AI536" s="168" t="str">
        <f>CONCATENATE(PAA[[#This Row],[Id Interno]],"-",PAA[[#This Row],[tipo de Contrato (TH talento humano - B/S bienes y/o servicios)]],"-",S536,"-",T536,"-",PAA[[#This Row],[Objeto de la contratación]])</f>
        <v>20260477-TH-8126-9--Prestación de servicios de apoyo en las actividades asociadas a los procesos de gestión de inventarios de la Subdirección de Gestión Corporativa.-SGC</v>
      </c>
    </row>
    <row r="537" spans="2:35" ht="56" x14ac:dyDescent="0.35">
      <c r="B537" s="23">
        <v>20260478</v>
      </c>
      <c r="C537" s="99" t="s">
        <v>691</v>
      </c>
      <c r="D537" s="23" t="s">
        <v>105</v>
      </c>
      <c r="E537" s="23" t="s">
        <v>363</v>
      </c>
      <c r="F537" s="162" t="s">
        <v>145</v>
      </c>
      <c r="G537" s="163" t="s">
        <v>373</v>
      </c>
      <c r="H537" s="164">
        <v>11</v>
      </c>
      <c r="I537" s="164">
        <v>0</v>
      </c>
      <c r="J537" s="125">
        <v>47044094</v>
      </c>
      <c r="K537" s="88" t="s">
        <v>398</v>
      </c>
      <c r="L537" s="162" t="s">
        <v>155</v>
      </c>
      <c r="M537" s="165" t="s">
        <v>422</v>
      </c>
      <c r="N537" s="23" t="s">
        <v>197</v>
      </c>
      <c r="O537" s="147" t="s">
        <v>889</v>
      </c>
      <c r="P537" s="162" t="s">
        <v>348</v>
      </c>
      <c r="Q537" s="53" t="s">
        <v>728</v>
      </c>
      <c r="R537" s="165" t="s">
        <v>208</v>
      </c>
      <c r="S537" s="165" t="str">
        <f>MID(PAA[[#This Row],[Meta Proyecto de Inversión]],1,4)</f>
        <v>8126</v>
      </c>
      <c r="T537" s="165" t="str">
        <f>MID(PAA[[#This Row],[Meta Proyecto de Inversión]],6,2)</f>
        <v>9-</v>
      </c>
      <c r="U537" s="166" t="str">
        <f>IFERROR(VLOOKUP(N537,TD!$B$50:$F$54,2,0)," ")</f>
        <v>O230117</v>
      </c>
      <c r="V537" s="166" t="str">
        <f>IFERROR(VLOOKUP(N537,TD!$B$50:$F$54,3,0)," ")</f>
        <v>4599</v>
      </c>
      <c r="W537" s="166">
        <f>IFERROR(VLOOKUP(N537,TD!$B$50:$F$54,4,0)," ")</f>
        <v>20240207</v>
      </c>
      <c r="X537" s="165" t="s">
        <v>174</v>
      </c>
      <c r="Y537" s="166" t="str">
        <f>IFERROR(VLOOKUP(X537,TD!$J$51:$K$64,2,0)," ")</f>
        <v>Infraestructura física, mantenimiento y dotación (Sedes construidas, mantenidas reforzadas)</v>
      </c>
      <c r="Z537" s="167" t="str">
        <f>CONCATENATE(X537,"-",Y537)</f>
        <v>08-Infraestructura física, mantenimiento y dotación (Sedes construidas, mantenidas reforzadas)</v>
      </c>
      <c r="AA537" s="165" t="s">
        <v>227</v>
      </c>
      <c r="AB537" s="166" t="str">
        <f>IFERROR(VLOOKUP(AA537,TD!$N$51:$O$66,2,0)," ")</f>
        <v>Sedes mantenidas</v>
      </c>
      <c r="AC537" s="167" t="str">
        <f>CONCATENATE(AA537,"_",AB537)</f>
        <v>016_Sedes mantenidas</v>
      </c>
      <c r="AD537" s="167" t="str">
        <f>CONCATENATE(Z537," ",AC537)</f>
        <v>08-Infraestructura física, mantenimiento y dotación (Sedes construidas, mantenidas reforzadas) 016_Sedes mantenidas</v>
      </c>
      <c r="AE537" s="166" t="str">
        <f>CONCATENATE(U537,V537,W537,X537,AA537)</f>
        <v>O23011745992024020708016</v>
      </c>
      <c r="AF537" s="166" t="str">
        <f>IFERROR(VLOOKUP(AD537,TD!$J$66:$K$89,2,0)," ")</f>
        <v>PM/0131/0108/45990160207</v>
      </c>
      <c r="AG537" s="117" t="s">
        <v>385</v>
      </c>
      <c r="AH537" s="174" t="s">
        <v>193</v>
      </c>
      <c r="AI537" s="168" t="str">
        <f>CONCATENATE(PAA[[#This Row],[Id Interno]],"-",PAA[[#This Row],[tipo de Contrato (TH talento humano - B/S bienes y/o servicios)]],"-",S537,"-",T537,"-",PAA[[#This Row],[Objeto de la contratación]])</f>
        <v>20260478-TH-8126-9--Prestación de servicios de apoyo técnico en la gestión documental de la Subdirección de Gestión Corporativa de la Unidad-SGC</v>
      </c>
    </row>
    <row r="538" spans="2:35" ht="70" x14ac:dyDescent="0.35">
      <c r="B538" s="23">
        <v>20260479</v>
      </c>
      <c r="C538" s="99" t="s">
        <v>641</v>
      </c>
      <c r="D538" s="23" t="s">
        <v>105</v>
      </c>
      <c r="E538" s="23" t="s">
        <v>363</v>
      </c>
      <c r="F538" s="162" t="s">
        <v>145</v>
      </c>
      <c r="G538" s="163" t="s">
        <v>373</v>
      </c>
      <c r="H538" s="164">
        <v>11</v>
      </c>
      <c r="I538" s="164">
        <v>0</v>
      </c>
      <c r="J538" s="125">
        <v>36127608</v>
      </c>
      <c r="K538" s="88" t="s">
        <v>398</v>
      </c>
      <c r="L538" s="162" t="s">
        <v>155</v>
      </c>
      <c r="M538" s="165" t="s">
        <v>422</v>
      </c>
      <c r="N538" s="23" t="s">
        <v>197</v>
      </c>
      <c r="O538" s="147" t="s">
        <v>889</v>
      </c>
      <c r="P538" s="162" t="s">
        <v>348</v>
      </c>
      <c r="Q538" s="53" t="s">
        <v>728</v>
      </c>
      <c r="R538" s="165" t="s">
        <v>208</v>
      </c>
      <c r="S538" s="165" t="str">
        <f>MID(PAA[[#This Row],[Meta Proyecto de Inversión]],1,4)</f>
        <v>8126</v>
      </c>
      <c r="T538" s="165" t="str">
        <f>MID(PAA[[#This Row],[Meta Proyecto de Inversión]],6,2)</f>
        <v>9-</v>
      </c>
      <c r="U538" s="166" t="str">
        <f>IFERROR(VLOOKUP(N538,TD!$B$50:$F$54,2,0)," ")</f>
        <v>O230117</v>
      </c>
      <c r="V538" s="166" t="str">
        <f>IFERROR(VLOOKUP(N538,TD!$B$50:$F$54,3,0)," ")</f>
        <v>4599</v>
      </c>
      <c r="W538" s="166">
        <f>IFERROR(VLOOKUP(N538,TD!$B$50:$F$54,4,0)," ")</f>
        <v>20240207</v>
      </c>
      <c r="X538" s="165" t="s">
        <v>174</v>
      </c>
      <c r="Y538" s="166" t="str">
        <f>IFERROR(VLOOKUP(X538,TD!$J$51:$K$64,2,0)," ")</f>
        <v>Infraestructura física, mantenimiento y dotación (Sedes construidas, mantenidas reforzadas)</v>
      </c>
      <c r="Z538" s="167" t="str">
        <f>CONCATENATE(X538,"-",Y538)</f>
        <v>08-Infraestructura física, mantenimiento y dotación (Sedes construidas, mantenidas reforzadas)</v>
      </c>
      <c r="AA538" s="165" t="s">
        <v>227</v>
      </c>
      <c r="AB538" s="166" t="str">
        <f>IFERROR(VLOOKUP(AA538,TD!$N$51:$O$66,2,0)," ")</f>
        <v>Sedes mantenidas</v>
      </c>
      <c r="AC538" s="167" t="str">
        <f>CONCATENATE(AA538,"_",AB538)</f>
        <v>016_Sedes mantenidas</v>
      </c>
      <c r="AD538" s="167" t="str">
        <f>CONCATENATE(Z538," ",AC538)</f>
        <v>08-Infraestructura física, mantenimiento y dotación (Sedes construidas, mantenidas reforzadas) 016_Sedes mantenidas</v>
      </c>
      <c r="AE538" s="166" t="str">
        <f>CONCATENATE(U538,V538,W538,X538,AA538)</f>
        <v>O23011745992024020708016</v>
      </c>
      <c r="AF538" s="166" t="str">
        <f>IFERROR(VLOOKUP(AD538,TD!$J$66:$K$89,2,0)," ")</f>
        <v>PM/0131/0108/45990160207</v>
      </c>
      <c r="AG538" s="117" t="s">
        <v>385</v>
      </c>
      <c r="AH538" s="174" t="s">
        <v>193</v>
      </c>
      <c r="AI538" s="168" t="str">
        <f>CONCATENATE(PAA[[#This Row],[Id Interno]],"-",PAA[[#This Row],[tipo de Contrato (TH talento humano - B/S bienes y/o servicios)]],"-",S538,"-",T538,"-",PAA[[#This Row],[Objeto de la contratación]])</f>
        <v>20260479-TH-8126-9--Prestación de servicios de apoyo a la gestión en la ejecución de los planes y programas de servicio al ciudadano a cargo de la Subdirección de Gestión Corporativa.-SGC</v>
      </c>
    </row>
    <row r="539" spans="2:35" ht="70" x14ac:dyDescent="0.35">
      <c r="B539" s="23">
        <v>20260480</v>
      </c>
      <c r="C539" s="99" t="s">
        <v>641</v>
      </c>
      <c r="D539" s="23" t="s">
        <v>105</v>
      </c>
      <c r="E539" s="23" t="s">
        <v>363</v>
      </c>
      <c r="F539" s="162" t="s">
        <v>145</v>
      </c>
      <c r="G539" s="163" t="s">
        <v>373</v>
      </c>
      <c r="H539" s="164">
        <v>11</v>
      </c>
      <c r="I539" s="164">
        <v>0</v>
      </c>
      <c r="J539" s="125">
        <v>19705968</v>
      </c>
      <c r="K539" s="88" t="s">
        <v>398</v>
      </c>
      <c r="L539" s="162" t="s">
        <v>155</v>
      </c>
      <c r="M539" s="165" t="s">
        <v>422</v>
      </c>
      <c r="N539" s="23" t="s">
        <v>197</v>
      </c>
      <c r="O539" s="147" t="s">
        <v>889</v>
      </c>
      <c r="P539" s="162" t="s">
        <v>348</v>
      </c>
      <c r="Q539" s="53" t="s">
        <v>728</v>
      </c>
      <c r="R539" s="165" t="s">
        <v>208</v>
      </c>
      <c r="S539" s="165" t="str">
        <f>MID(PAA[[#This Row],[Meta Proyecto de Inversión]],1,4)</f>
        <v>8126</v>
      </c>
      <c r="T539" s="165" t="str">
        <f>MID(PAA[[#This Row],[Meta Proyecto de Inversión]],6,2)</f>
        <v>9-</v>
      </c>
      <c r="U539" s="166" t="str">
        <f>IFERROR(VLOOKUP(N539,TD!$B$50:$F$54,2,0)," ")</f>
        <v>O230117</v>
      </c>
      <c r="V539" s="166" t="str">
        <f>IFERROR(VLOOKUP(N539,TD!$B$50:$F$54,3,0)," ")</f>
        <v>4599</v>
      </c>
      <c r="W539" s="166">
        <f>IFERROR(VLOOKUP(N539,TD!$B$50:$F$54,4,0)," ")</f>
        <v>20240207</v>
      </c>
      <c r="X539" s="165" t="s">
        <v>174</v>
      </c>
      <c r="Y539" s="166" t="str">
        <f>IFERROR(VLOOKUP(X539,TD!$J$51:$K$64,2,0)," ")</f>
        <v>Infraestructura física, mantenimiento y dotación (Sedes construidas, mantenidas reforzadas)</v>
      </c>
      <c r="Z539" s="167" t="str">
        <f>CONCATENATE(X539,"-",Y539)</f>
        <v>08-Infraestructura física, mantenimiento y dotación (Sedes construidas, mantenidas reforzadas)</v>
      </c>
      <c r="AA539" s="165" t="s">
        <v>227</v>
      </c>
      <c r="AB539" s="166" t="str">
        <f>IFERROR(VLOOKUP(AA539,TD!$N$51:$O$66,2,0)," ")</f>
        <v>Sedes mantenidas</v>
      </c>
      <c r="AC539" s="167" t="str">
        <f>CONCATENATE(AA539,"_",AB539)</f>
        <v>016_Sedes mantenidas</v>
      </c>
      <c r="AD539" s="167" t="str">
        <f>CONCATENATE(Z539," ",AC539)</f>
        <v>08-Infraestructura física, mantenimiento y dotación (Sedes construidas, mantenidas reforzadas) 016_Sedes mantenidas</v>
      </c>
      <c r="AE539" s="166" t="str">
        <f>CONCATENATE(U539,V539,W539,X539,AA539)</f>
        <v>O23011745992024020708016</v>
      </c>
      <c r="AF539" s="166" t="str">
        <f>IFERROR(VLOOKUP(AD539,TD!$J$66:$K$89,2,0)," ")</f>
        <v>PM/0131/0108/45990160207</v>
      </c>
      <c r="AG539" s="117" t="s">
        <v>385</v>
      </c>
      <c r="AH539" s="174" t="s">
        <v>193</v>
      </c>
      <c r="AI539" s="168" t="str">
        <f>CONCATENATE(PAA[[#This Row],[Id Interno]],"-",PAA[[#This Row],[tipo de Contrato (TH talento humano - B/S bienes y/o servicios)]],"-",S539,"-",T539,"-",PAA[[#This Row],[Objeto de la contratación]])</f>
        <v>20260480-TH-8126-9--Prestación de servicios de apoyo a la gestión en la ejecución de los planes y programas de servicio al ciudadano a cargo de la Subdirección de Gestión Corporativa.-SGC</v>
      </c>
    </row>
    <row r="540" spans="2:35" ht="70" x14ac:dyDescent="0.35">
      <c r="B540" s="140">
        <v>20260481</v>
      </c>
      <c r="C540" s="120" t="s">
        <v>641</v>
      </c>
      <c r="D540" s="128" t="s">
        <v>105</v>
      </c>
      <c r="E540" s="128" t="s">
        <v>363</v>
      </c>
      <c r="F540" s="175" t="s">
        <v>145</v>
      </c>
      <c r="G540" s="181" t="s">
        <v>373</v>
      </c>
      <c r="H540" s="215">
        <v>11</v>
      </c>
      <c r="I540" s="215">
        <v>0</v>
      </c>
      <c r="J540" s="130">
        <v>19705968</v>
      </c>
      <c r="K540" s="131" t="s">
        <v>398</v>
      </c>
      <c r="L540" s="175" t="s">
        <v>155</v>
      </c>
      <c r="M540" s="176" t="s">
        <v>422</v>
      </c>
      <c r="N540" s="128" t="s">
        <v>197</v>
      </c>
      <c r="O540" s="147" t="s">
        <v>889</v>
      </c>
      <c r="P540" s="181" t="s">
        <v>348</v>
      </c>
      <c r="Q540" s="132" t="s">
        <v>728</v>
      </c>
      <c r="R540" s="176" t="s">
        <v>208</v>
      </c>
      <c r="S540" s="176" t="str">
        <f>MID(PAA[[#This Row],[Meta Proyecto de Inversión]],1,4)</f>
        <v>8126</v>
      </c>
      <c r="T540" s="176" t="str">
        <f>MID(PAA[[#This Row],[Meta Proyecto de Inversión]],6,2)</f>
        <v>9-</v>
      </c>
      <c r="U540" s="177" t="str">
        <f>IFERROR(VLOOKUP(N540,TD!$B$50:$F$54,2,0)," ")</f>
        <v>O230117</v>
      </c>
      <c r="V540" s="177" t="str">
        <f>IFERROR(VLOOKUP(N540,TD!$B$50:$F$54,3,0)," ")</f>
        <v>4599</v>
      </c>
      <c r="W540" s="177">
        <f>IFERROR(VLOOKUP(N540,TD!$B$50:$F$54,4,0)," ")</f>
        <v>20240207</v>
      </c>
      <c r="X540" s="176" t="s">
        <v>174</v>
      </c>
      <c r="Y540" s="166" t="str">
        <f>IFERROR(VLOOKUP(X540,TD!$J$51:$K$64,2,0)," ")</f>
        <v>Infraestructura física, mantenimiento y dotación (Sedes construidas, mantenidas reforzadas)</v>
      </c>
      <c r="Z540" s="178" t="str">
        <f>CONCATENATE(X540,"-",Y540)</f>
        <v>08-Infraestructura física, mantenimiento y dotación (Sedes construidas, mantenidas reforzadas)</v>
      </c>
      <c r="AA540" s="165" t="s">
        <v>227</v>
      </c>
      <c r="AB540" s="166" t="str">
        <f>IFERROR(VLOOKUP(AA540,TD!$N$51:$O$66,2,0)," ")</f>
        <v>Sedes mantenidas</v>
      </c>
      <c r="AC540" s="178" t="str">
        <f>CONCATENATE(AA540,"_",AB540)</f>
        <v>016_Sedes mantenidas</v>
      </c>
      <c r="AD540" s="178" t="str">
        <f>CONCATENATE(Z540," ",AC540)</f>
        <v>08-Infraestructura física, mantenimiento y dotación (Sedes construidas, mantenidas reforzadas) 016_Sedes mantenidas</v>
      </c>
      <c r="AE540" s="177" t="str">
        <f>CONCATENATE(U540,V540,W540,X540,AA540)</f>
        <v>O23011745992024020708016</v>
      </c>
      <c r="AF540" s="166" t="str">
        <f>IFERROR(VLOOKUP(AD540,TD!$J$66:$K$89,2,0)," ")</f>
        <v>PM/0131/0108/45990160207</v>
      </c>
      <c r="AG540" s="117" t="s">
        <v>385</v>
      </c>
      <c r="AH540" s="174" t="s">
        <v>193</v>
      </c>
      <c r="AI540" s="168" t="str">
        <f>CONCATENATE(PAA[[#This Row],[Id Interno]],"-",PAA[[#This Row],[tipo de Contrato (TH talento humano - B/S bienes y/o servicios)]],"-",S540,"-",T540,"-",PAA[[#This Row],[Objeto de la contratación]])</f>
        <v>20260481-TH-8126-9--Prestación de servicios de apoyo a la gestión en la ejecución de los planes y programas de servicio al ciudadano a cargo de la Subdirección de Gestión Corporativa.-SGC</v>
      </c>
    </row>
    <row r="541" spans="2:35" ht="56" x14ac:dyDescent="0.35">
      <c r="B541" s="140">
        <v>20260482</v>
      </c>
      <c r="C541" s="120" t="s">
        <v>641</v>
      </c>
      <c r="D541" s="128" t="s">
        <v>105</v>
      </c>
      <c r="E541" s="128" t="s">
        <v>363</v>
      </c>
      <c r="F541" s="175" t="s">
        <v>145</v>
      </c>
      <c r="G541" s="181" t="s">
        <v>373</v>
      </c>
      <c r="H541" s="215">
        <v>11</v>
      </c>
      <c r="I541" s="215">
        <v>0</v>
      </c>
      <c r="J541" s="130">
        <v>19705968</v>
      </c>
      <c r="K541" s="131" t="s">
        <v>398</v>
      </c>
      <c r="L541" s="175" t="s">
        <v>155</v>
      </c>
      <c r="M541" s="176" t="s">
        <v>422</v>
      </c>
      <c r="N541" s="128" t="s">
        <v>197</v>
      </c>
      <c r="O541" s="147" t="s">
        <v>889</v>
      </c>
      <c r="P541" s="175" t="s">
        <v>348</v>
      </c>
      <c r="Q541" s="132" t="s">
        <v>728</v>
      </c>
      <c r="R541" s="176" t="s">
        <v>208</v>
      </c>
      <c r="S541" s="176" t="str">
        <f>MID(PAA[[#This Row],[Meta Proyecto de Inversión]],1,4)</f>
        <v>8126</v>
      </c>
      <c r="T541" s="176" t="str">
        <f>MID(PAA[[#This Row],[Meta Proyecto de Inversión]],6,2)</f>
        <v>9-</v>
      </c>
      <c r="U541" s="177" t="str">
        <f>IFERROR(VLOOKUP(N541,TD!$B$50:$F$54,2,0)," ")</f>
        <v>O230117</v>
      </c>
      <c r="V541" s="177" t="str">
        <f>IFERROR(VLOOKUP(N541,TD!$B$50:$F$54,3,0)," ")</f>
        <v>4599</v>
      </c>
      <c r="W541" s="177">
        <f>IFERROR(VLOOKUP(N541,TD!$B$50:$F$54,4,0)," ")</f>
        <v>20240207</v>
      </c>
      <c r="X541" s="176" t="s">
        <v>174</v>
      </c>
      <c r="Y541" s="166" t="str">
        <f>IFERROR(VLOOKUP(X541,TD!$J$51:$K$64,2,0)," ")</f>
        <v>Infraestructura física, mantenimiento y dotación (Sedes construidas, mantenidas reforzadas)</v>
      </c>
      <c r="Z541" s="178" t="str">
        <f>CONCATENATE(X541,"-",Y541)</f>
        <v>08-Infraestructura física, mantenimiento y dotación (Sedes construidas, mantenidas reforzadas)</v>
      </c>
      <c r="AA541" s="165" t="s">
        <v>227</v>
      </c>
      <c r="AB541" s="166" t="str">
        <f>IFERROR(VLOOKUP(AA541,TD!$N$51:$O$66,2,0)," ")</f>
        <v>Sedes mantenidas</v>
      </c>
      <c r="AC541" s="178" t="str">
        <f>CONCATENATE(AA541,"_",AB541)</f>
        <v>016_Sedes mantenidas</v>
      </c>
      <c r="AD541" s="178" t="str">
        <f>CONCATENATE(Z541," ",AC541)</f>
        <v>08-Infraestructura física, mantenimiento y dotación (Sedes construidas, mantenidas reforzadas) 016_Sedes mantenidas</v>
      </c>
      <c r="AE541" s="177" t="str">
        <f>CONCATENATE(U541,V541,W541,X541,AA541)</f>
        <v>O23011745992024020708016</v>
      </c>
      <c r="AF541" s="166" t="str">
        <f>IFERROR(VLOOKUP(AD541,TD!$J$66:$K$89,2,0)," ")</f>
        <v>PM/0131/0108/45990160207</v>
      </c>
      <c r="AG541" s="117" t="s">
        <v>385</v>
      </c>
      <c r="AH541" s="174" t="s">
        <v>193</v>
      </c>
      <c r="AI541" s="168" t="str">
        <f>CONCATENATE(PAA[[#This Row],[Id Interno]],"-",PAA[[#This Row],[tipo de Contrato (TH talento humano - B/S bienes y/o servicios)]],"-",S541,"-",T541,"-",PAA[[#This Row],[Objeto de la contratación]])</f>
        <v>20260482-TH-8126-9--Prestación de servicios de apoyo a la gestión en la ejecución de los planes y programas de servicio al ciudadano a cargo de la Subdirección de Gestión Corporativa.-SGC</v>
      </c>
    </row>
    <row r="542" spans="2:35" ht="56" x14ac:dyDescent="0.35">
      <c r="B542" s="140">
        <v>20260483</v>
      </c>
      <c r="C542" s="120" t="s">
        <v>668</v>
      </c>
      <c r="D542" s="128" t="s">
        <v>105</v>
      </c>
      <c r="E542" s="128" t="s">
        <v>363</v>
      </c>
      <c r="F542" s="175" t="s">
        <v>145</v>
      </c>
      <c r="G542" s="181" t="s">
        <v>373</v>
      </c>
      <c r="H542" s="215">
        <v>11</v>
      </c>
      <c r="I542" s="215">
        <v>0</v>
      </c>
      <c r="J542" s="130">
        <v>36127608</v>
      </c>
      <c r="K542" s="131" t="s">
        <v>398</v>
      </c>
      <c r="L542" s="175" t="s">
        <v>155</v>
      </c>
      <c r="M542" s="176" t="s">
        <v>422</v>
      </c>
      <c r="N542" s="128" t="s">
        <v>197</v>
      </c>
      <c r="O542" s="147" t="s">
        <v>889</v>
      </c>
      <c r="P542" s="175" t="s">
        <v>348</v>
      </c>
      <c r="Q542" s="250" t="s">
        <v>728</v>
      </c>
      <c r="R542" s="176" t="s">
        <v>207</v>
      </c>
      <c r="S542" s="176" t="str">
        <f>MID(PAA[[#This Row],[Meta Proyecto de Inversión]],1,4)</f>
        <v>8126</v>
      </c>
      <c r="T542" s="176" t="str">
        <f>MID(PAA[[#This Row],[Meta Proyecto de Inversión]],6,2)</f>
        <v>8-</v>
      </c>
      <c r="U542" s="177" t="str">
        <f>IFERROR(VLOOKUP(N542,TD!$B$50:$F$54,2,0)," ")</f>
        <v>O230117</v>
      </c>
      <c r="V542" s="177" t="str">
        <f>IFERROR(VLOOKUP(N542,TD!$B$50:$F$54,3,0)," ")</f>
        <v>4599</v>
      </c>
      <c r="W542" s="177">
        <f>IFERROR(VLOOKUP(N542,TD!$B$50:$F$54,4,0)," ")</f>
        <v>20240207</v>
      </c>
      <c r="X542" s="176" t="s">
        <v>174</v>
      </c>
      <c r="Y542" s="166" t="str">
        <f>IFERROR(VLOOKUP(X542,TD!$J$51:$K$64,2,0)," ")</f>
        <v>Infraestructura física, mantenimiento y dotación (Sedes construidas, mantenidas reforzadas)</v>
      </c>
      <c r="Z542" s="178" t="str">
        <f>CONCATENATE(X542,"-",Y542)</f>
        <v>08-Infraestructura física, mantenimiento y dotación (Sedes construidas, mantenidas reforzadas)</v>
      </c>
      <c r="AA542" s="165" t="s">
        <v>227</v>
      </c>
      <c r="AB542" s="166" t="str">
        <f>IFERROR(VLOOKUP(AA542,TD!$N$51:$O$66,2,0)," ")</f>
        <v>Sedes mantenidas</v>
      </c>
      <c r="AC542" s="178" t="str">
        <f>CONCATENATE(AA542,"_",AB542)</f>
        <v>016_Sedes mantenidas</v>
      </c>
      <c r="AD542" s="178" t="str">
        <f>CONCATENATE(Z542," ",AC542)</f>
        <v>08-Infraestructura física, mantenimiento y dotación (Sedes construidas, mantenidas reforzadas) 016_Sedes mantenidas</v>
      </c>
      <c r="AE542" s="177" t="str">
        <f>CONCATENATE(U542,V542,W542,X542,AA542)</f>
        <v>O23011745992024020708016</v>
      </c>
      <c r="AF542" s="166" t="str">
        <f>IFERROR(VLOOKUP(AD542,TD!$J$66:$K$89,2,0)," ")</f>
        <v>PM/0131/0108/45990160207</v>
      </c>
      <c r="AG542" s="117" t="s">
        <v>385</v>
      </c>
      <c r="AH542" s="174" t="s">
        <v>193</v>
      </c>
      <c r="AI542" s="217" t="str">
        <f>CONCATENATE(PAA[[#This Row],[Id Interno]],"-",PAA[[#This Row],[tipo de Contrato (TH talento humano - B/S bienes y/o servicios)]],"-",S542,"-",T542,"-",PAA[[#This Row],[Objeto de la contratación]])</f>
        <v>20260483-TH-8126-8--Prestación de servicios de apoyo a la gestión, en la Subdirección de Gestión Corporativa en temas de infraestructura para el sostenimiento y mejoramiento de los equipamientos de la Unidad Administrativa Especial Cuerpo Oficial de Bomberos de Bogotá-SGC</v>
      </c>
    </row>
    <row r="543" spans="2:35" ht="56" x14ac:dyDescent="0.35">
      <c r="B543" s="140">
        <v>20260484</v>
      </c>
      <c r="C543" s="120" t="s">
        <v>668</v>
      </c>
      <c r="D543" s="128" t="s">
        <v>105</v>
      </c>
      <c r="E543" s="128" t="s">
        <v>363</v>
      </c>
      <c r="F543" s="175" t="s">
        <v>145</v>
      </c>
      <c r="G543" s="181" t="s">
        <v>373</v>
      </c>
      <c r="H543" s="215">
        <v>11</v>
      </c>
      <c r="I543" s="215">
        <v>0</v>
      </c>
      <c r="J543" s="130">
        <v>36127608</v>
      </c>
      <c r="K543" s="131" t="s">
        <v>398</v>
      </c>
      <c r="L543" s="175" t="s">
        <v>155</v>
      </c>
      <c r="M543" s="176" t="s">
        <v>422</v>
      </c>
      <c r="N543" s="128" t="s">
        <v>197</v>
      </c>
      <c r="O543" s="147" t="s">
        <v>889</v>
      </c>
      <c r="P543" s="175" t="s">
        <v>348</v>
      </c>
      <c r="Q543" s="132" t="s">
        <v>728</v>
      </c>
      <c r="R543" s="176" t="s">
        <v>207</v>
      </c>
      <c r="S543" s="176" t="str">
        <f>MID(PAA[[#This Row],[Meta Proyecto de Inversión]],1,4)</f>
        <v>8126</v>
      </c>
      <c r="T543" s="176" t="str">
        <f>MID(PAA[[#This Row],[Meta Proyecto de Inversión]],6,2)</f>
        <v>8-</v>
      </c>
      <c r="U543" s="177" t="str">
        <f>IFERROR(VLOOKUP(N543,TD!$B$50:$F$54,2,0)," ")</f>
        <v>O230117</v>
      </c>
      <c r="V543" s="177" t="str">
        <f>IFERROR(VLOOKUP(N543,TD!$B$50:$F$54,3,0)," ")</f>
        <v>4599</v>
      </c>
      <c r="W543" s="177">
        <f>IFERROR(VLOOKUP(N543,TD!$B$50:$F$54,4,0)," ")</f>
        <v>20240207</v>
      </c>
      <c r="X543" s="176" t="s">
        <v>174</v>
      </c>
      <c r="Y543" s="166" t="str">
        <f>IFERROR(VLOOKUP(X543,TD!$J$51:$K$64,2,0)," ")</f>
        <v>Infraestructura física, mantenimiento y dotación (Sedes construidas, mantenidas reforzadas)</v>
      </c>
      <c r="Z543" s="178" t="str">
        <f>CONCATENATE(X543,"-",Y543)</f>
        <v>08-Infraestructura física, mantenimiento y dotación (Sedes construidas, mantenidas reforzadas)</v>
      </c>
      <c r="AA543" s="165" t="s">
        <v>227</v>
      </c>
      <c r="AB543" s="166" t="str">
        <f>IFERROR(VLOOKUP(AA543,TD!$N$51:$O$66,2,0)," ")</f>
        <v>Sedes mantenidas</v>
      </c>
      <c r="AC543" s="178" t="str">
        <f>CONCATENATE(AA543,"_",AB543)</f>
        <v>016_Sedes mantenidas</v>
      </c>
      <c r="AD543" s="178" t="str">
        <f>CONCATENATE(Z543," ",AC543)</f>
        <v>08-Infraestructura física, mantenimiento y dotación (Sedes construidas, mantenidas reforzadas) 016_Sedes mantenidas</v>
      </c>
      <c r="AE543" s="177" t="str">
        <f>CONCATENATE(U543,V543,W543,X543,AA543)</f>
        <v>O23011745992024020708016</v>
      </c>
      <c r="AF543" s="166" t="str">
        <f>IFERROR(VLOOKUP(AD543,TD!$J$66:$K$89,2,0)," ")</f>
        <v>PM/0131/0108/45990160207</v>
      </c>
      <c r="AG543" s="117" t="s">
        <v>385</v>
      </c>
      <c r="AH543" s="174" t="s">
        <v>193</v>
      </c>
      <c r="AI543" s="217" t="str">
        <f>CONCATENATE(PAA[[#This Row],[Id Interno]],"-",PAA[[#This Row],[tipo de Contrato (TH talento humano - B/S bienes y/o servicios)]],"-",S543,"-",T543,"-",PAA[[#This Row],[Objeto de la contratación]])</f>
        <v>20260484-TH-8126-8--Prestación de servicios de apoyo a la gestión, en la Subdirección de Gestión Corporativa en temas de infraestructura para el sostenimiento y mejoramiento de los equipamientos de la Unidad Administrativa Especial Cuerpo Oficial de Bomberos de Bogotá-SGC</v>
      </c>
    </row>
    <row r="544" spans="2:35" ht="56" x14ac:dyDescent="0.35">
      <c r="B544" s="140">
        <v>20260485</v>
      </c>
      <c r="C544" s="120" t="s">
        <v>668</v>
      </c>
      <c r="D544" s="128" t="s">
        <v>105</v>
      </c>
      <c r="E544" s="128" t="s">
        <v>363</v>
      </c>
      <c r="F544" s="175" t="s">
        <v>145</v>
      </c>
      <c r="G544" s="181" t="s">
        <v>373</v>
      </c>
      <c r="H544" s="215">
        <v>11</v>
      </c>
      <c r="I544" s="215">
        <v>0</v>
      </c>
      <c r="J544" s="130">
        <v>36127608</v>
      </c>
      <c r="K544" s="131" t="s">
        <v>398</v>
      </c>
      <c r="L544" s="175" t="s">
        <v>155</v>
      </c>
      <c r="M544" s="176" t="s">
        <v>422</v>
      </c>
      <c r="N544" s="128" t="s">
        <v>197</v>
      </c>
      <c r="O544" s="147" t="s">
        <v>889</v>
      </c>
      <c r="P544" s="175" t="s">
        <v>348</v>
      </c>
      <c r="Q544" s="132" t="s">
        <v>728</v>
      </c>
      <c r="R544" s="176" t="s">
        <v>207</v>
      </c>
      <c r="S544" s="176" t="str">
        <f>MID(PAA[[#This Row],[Meta Proyecto de Inversión]],1,4)</f>
        <v>8126</v>
      </c>
      <c r="T544" s="165" t="str">
        <f>MID(PAA[[#This Row],[Meta Proyecto de Inversión]],6,2)</f>
        <v>8-</v>
      </c>
      <c r="U544" s="177" t="str">
        <f>IFERROR(VLOOKUP(N544,TD!$B$50:$F$54,2,0)," ")</f>
        <v>O230117</v>
      </c>
      <c r="V544" s="177" t="str">
        <f>IFERROR(VLOOKUP(N544,TD!$B$50:$F$54,3,0)," ")</f>
        <v>4599</v>
      </c>
      <c r="W544" s="177">
        <f>IFERROR(VLOOKUP(N544,TD!$B$50:$F$54,4,0)," ")</f>
        <v>20240207</v>
      </c>
      <c r="X544" s="176" t="s">
        <v>174</v>
      </c>
      <c r="Y544" s="166" t="str">
        <f>IFERROR(VLOOKUP(X544,TD!$J$51:$K$64,2,0)," ")</f>
        <v>Infraestructura física, mantenimiento y dotación (Sedes construidas, mantenidas reforzadas)</v>
      </c>
      <c r="Z544" s="178" t="str">
        <f>CONCATENATE(X544,"-",Y544)</f>
        <v>08-Infraestructura física, mantenimiento y dotación (Sedes construidas, mantenidas reforzadas)</v>
      </c>
      <c r="AA544" s="165" t="s">
        <v>227</v>
      </c>
      <c r="AB544" s="166" t="str">
        <f>IFERROR(VLOOKUP(AA544,TD!$N$51:$O$66,2,0)," ")</f>
        <v>Sedes mantenidas</v>
      </c>
      <c r="AC544" s="178" t="str">
        <f>CONCATENATE(AA544,"_",AB544)</f>
        <v>016_Sedes mantenidas</v>
      </c>
      <c r="AD544" s="178" t="str">
        <f>CONCATENATE(Z544," ",AC544)</f>
        <v>08-Infraestructura física, mantenimiento y dotación (Sedes construidas, mantenidas reforzadas) 016_Sedes mantenidas</v>
      </c>
      <c r="AE544" s="177" t="str">
        <f>CONCATENATE(U544,V544,W544,X544,AA544)</f>
        <v>O23011745992024020708016</v>
      </c>
      <c r="AF544" s="166" t="str">
        <f>IFERROR(VLOOKUP(AD544,TD!$J$66:$K$89,2,0)," ")</f>
        <v>PM/0131/0108/45990160207</v>
      </c>
      <c r="AG544" s="117" t="s">
        <v>385</v>
      </c>
      <c r="AH544" s="174" t="s">
        <v>193</v>
      </c>
      <c r="AI544" s="217" t="str">
        <f>CONCATENATE(PAA[[#This Row],[Id Interno]],"-",PAA[[#This Row],[tipo de Contrato (TH talento humano - B/S bienes y/o servicios)]],"-",S544,"-",T544,"-",PAA[[#This Row],[Objeto de la contratación]])</f>
        <v>20260485-TH-8126-8--Prestación de servicios de apoyo a la gestión, en la Subdirección de Gestión Corporativa en temas de infraestructura para el sostenimiento y mejoramiento de los equipamientos de la Unidad Administrativa Especial Cuerpo Oficial de Bomberos de Bogotá-SGC</v>
      </c>
    </row>
    <row r="545" spans="2:35" ht="84" x14ac:dyDescent="0.35">
      <c r="B545" s="140">
        <v>20260486</v>
      </c>
      <c r="C545" s="120" t="s">
        <v>692</v>
      </c>
      <c r="D545" s="128" t="s">
        <v>105</v>
      </c>
      <c r="E545" s="128" t="s">
        <v>363</v>
      </c>
      <c r="F545" s="175" t="s">
        <v>144</v>
      </c>
      <c r="G545" s="181" t="s">
        <v>373</v>
      </c>
      <c r="H545" s="215">
        <v>11</v>
      </c>
      <c r="I545" s="215">
        <v>0</v>
      </c>
      <c r="J545" s="130">
        <v>100178834</v>
      </c>
      <c r="K545" s="131" t="s">
        <v>398</v>
      </c>
      <c r="L545" s="175" t="s">
        <v>155</v>
      </c>
      <c r="M545" s="176" t="s">
        <v>422</v>
      </c>
      <c r="N545" s="128" t="s">
        <v>197</v>
      </c>
      <c r="O545" s="147" t="s">
        <v>889</v>
      </c>
      <c r="P545" s="175" t="s">
        <v>348</v>
      </c>
      <c r="Q545" s="132" t="s">
        <v>728</v>
      </c>
      <c r="R545" s="176" t="s">
        <v>208</v>
      </c>
      <c r="S545" s="176" t="str">
        <f>MID(PAA[[#This Row],[Meta Proyecto de Inversión]],1,4)</f>
        <v>8126</v>
      </c>
      <c r="T545" s="176" t="str">
        <f>MID(PAA[[#This Row],[Meta Proyecto de Inversión]],6,2)</f>
        <v>9-</v>
      </c>
      <c r="U545" s="177" t="str">
        <f>IFERROR(VLOOKUP(N545,TD!$B$50:$F$54,2,0)," ")</f>
        <v>O230117</v>
      </c>
      <c r="V545" s="177" t="str">
        <f>IFERROR(VLOOKUP(N545,TD!$B$50:$F$54,3,0)," ")</f>
        <v>4599</v>
      </c>
      <c r="W545" s="177">
        <f>IFERROR(VLOOKUP(N545,TD!$B$50:$F$54,4,0)," ")</f>
        <v>20240207</v>
      </c>
      <c r="X545" s="176" t="s">
        <v>174</v>
      </c>
      <c r="Y545" s="166" t="str">
        <f>IFERROR(VLOOKUP(X545,TD!$J$51:$K$64,2,0)," ")</f>
        <v>Infraestructura física, mantenimiento y dotación (Sedes construidas, mantenidas reforzadas)</v>
      </c>
      <c r="Z545" s="178" t="str">
        <f>CONCATENATE(X545,"-",Y545)</f>
        <v>08-Infraestructura física, mantenimiento y dotación (Sedes construidas, mantenidas reforzadas)</v>
      </c>
      <c r="AA545" s="176" t="s">
        <v>227</v>
      </c>
      <c r="AB545" s="166" t="str">
        <f>IFERROR(VLOOKUP(AA545,TD!$N$51:$O$66,2,0)," ")</f>
        <v>Sedes mantenidas</v>
      </c>
      <c r="AC545" s="178" t="str">
        <f>CONCATENATE(AA545,"_",AB545)</f>
        <v>016_Sedes mantenidas</v>
      </c>
      <c r="AD545" s="178" t="str">
        <f>CONCATENATE(Z545," ",AC545)</f>
        <v>08-Infraestructura física, mantenimiento y dotación (Sedes construidas, mantenidas reforzadas) 016_Sedes mantenidas</v>
      </c>
      <c r="AE545" s="177" t="str">
        <f>CONCATENATE(U545,V545,W545,X545,AA545)</f>
        <v>O23011745992024020708016</v>
      </c>
      <c r="AF545" s="166" t="str">
        <f>IFERROR(VLOOKUP(AD545,TD!$J$66:$K$89,2,0)," ")</f>
        <v>PM/0131/0108/45990160207</v>
      </c>
      <c r="AG545" s="133" t="s">
        <v>385</v>
      </c>
      <c r="AH545" s="174" t="s">
        <v>193</v>
      </c>
      <c r="AI545" s="217" t="str">
        <f>CONCATENATE(PAA[[#This Row],[Id Interno]],"-",PAA[[#This Row],[tipo de Contrato (TH talento humano - B/S bienes y/o servicios)]],"-",S545,"-",T545,"-",PAA[[#This Row],[Objeto de la contratación]])</f>
        <v>20260486-TH-8126-9--Prestar los servicios profesionales para el acompañamiento y seguimiento de los planes y proyectos del area de inventarios de la Subdireccion de Gestión Corporativa-SGC</v>
      </c>
    </row>
    <row r="546" spans="2:35" ht="56" x14ac:dyDescent="0.35">
      <c r="B546" s="140">
        <v>20260487</v>
      </c>
      <c r="C546" s="120" t="s">
        <v>693</v>
      </c>
      <c r="D546" s="128" t="s">
        <v>105</v>
      </c>
      <c r="E546" s="128" t="s">
        <v>363</v>
      </c>
      <c r="F546" s="175" t="s">
        <v>144</v>
      </c>
      <c r="G546" s="181" t="s">
        <v>373</v>
      </c>
      <c r="H546" s="215">
        <v>11</v>
      </c>
      <c r="I546" s="215">
        <v>0</v>
      </c>
      <c r="J546" s="130">
        <v>56771957</v>
      </c>
      <c r="K546" s="131" t="s">
        <v>398</v>
      </c>
      <c r="L546" s="175" t="s">
        <v>155</v>
      </c>
      <c r="M546" s="176" t="s">
        <v>422</v>
      </c>
      <c r="N546" s="128" t="s">
        <v>197</v>
      </c>
      <c r="O546" s="147" t="s">
        <v>889</v>
      </c>
      <c r="P546" s="175" t="s">
        <v>348</v>
      </c>
      <c r="Q546" s="132" t="s">
        <v>728</v>
      </c>
      <c r="R546" s="176" t="s">
        <v>208</v>
      </c>
      <c r="S546" s="176" t="str">
        <f>MID(PAA[[#This Row],[Meta Proyecto de Inversión]],1,4)</f>
        <v>8126</v>
      </c>
      <c r="T546" s="176" t="str">
        <f>MID(PAA[[#This Row],[Meta Proyecto de Inversión]],6,2)</f>
        <v>9-</v>
      </c>
      <c r="U546" s="177" t="str">
        <f>IFERROR(VLOOKUP(N546,TD!$B$50:$F$54,2,0)," ")</f>
        <v>O230117</v>
      </c>
      <c r="V546" s="177" t="str">
        <f>IFERROR(VLOOKUP(N546,TD!$B$50:$F$54,3,0)," ")</f>
        <v>4599</v>
      </c>
      <c r="W546" s="177">
        <f>IFERROR(VLOOKUP(N546,TD!$B$50:$F$54,4,0)," ")</f>
        <v>20240207</v>
      </c>
      <c r="X546" s="176" t="s">
        <v>174</v>
      </c>
      <c r="Y546" s="166" t="str">
        <f>IFERROR(VLOOKUP(X546,TD!$J$51:$K$64,2,0)," ")</f>
        <v>Infraestructura física, mantenimiento y dotación (Sedes construidas, mantenidas reforzadas)</v>
      </c>
      <c r="Z546" s="178" t="str">
        <f>CONCATENATE(X546,"-",Y546)</f>
        <v>08-Infraestructura física, mantenimiento y dotación (Sedes construidas, mantenidas reforzadas)</v>
      </c>
      <c r="AA546" s="176" t="s">
        <v>227</v>
      </c>
      <c r="AB546" s="166" t="str">
        <f>IFERROR(VLOOKUP(AA546,TD!$N$51:$O$66,2,0)," ")</f>
        <v>Sedes mantenidas</v>
      </c>
      <c r="AC546" s="178" t="str">
        <f>CONCATENATE(AA546,"_",AB546)</f>
        <v>016_Sedes mantenidas</v>
      </c>
      <c r="AD546" s="178" t="str">
        <f>CONCATENATE(Z546," ",AC546)</f>
        <v>08-Infraestructura física, mantenimiento y dotación (Sedes construidas, mantenidas reforzadas) 016_Sedes mantenidas</v>
      </c>
      <c r="AE546" s="177" t="str">
        <f>CONCATENATE(U546,V546,W546,X546,AA546)</f>
        <v>O23011745992024020708016</v>
      </c>
      <c r="AF546" s="166" t="str">
        <f>IFERROR(VLOOKUP(AD546,TD!$J$66:$K$89,2,0)," ")</f>
        <v>PM/0131/0108/45990160207</v>
      </c>
      <c r="AG546" s="133" t="s">
        <v>385</v>
      </c>
      <c r="AH546" s="174" t="s">
        <v>193</v>
      </c>
      <c r="AI546" s="217" t="str">
        <f>CONCATENATE(PAA[[#This Row],[Id Interno]],"-",PAA[[#This Row],[tipo de Contrato (TH talento humano - B/S bienes y/o servicios)]],"-",S546,"-",T546,"-",PAA[[#This Row],[Objeto de la contratación]])</f>
        <v>20260487-TH-8126-9--Prestar los servicios profesionales en el area de inventarios de la Subdireccion de Gestión Corporativa-SGC</v>
      </c>
    </row>
    <row r="547" spans="2:35" ht="56" x14ac:dyDescent="0.35">
      <c r="B547" s="140">
        <v>20260488</v>
      </c>
      <c r="C547" s="120" t="s">
        <v>694</v>
      </c>
      <c r="D547" s="128" t="s">
        <v>105</v>
      </c>
      <c r="E547" s="128" t="s">
        <v>363</v>
      </c>
      <c r="F547" s="175" t="s">
        <v>145</v>
      </c>
      <c r="G547" s="181" t="s">
        <v>373</v>
      </c>
      <c r="H547" s="215">
        <v>10</v>
      </c>
      <c r="I547" s="215">
        <v>0</v>
      </c>
      <c r="J547" s="130">
        <v>38078099</v>
      </c>
      <c r="K547" s="131" t="s">
        <v>398</v>
      </c>
      <c r="L547" s="175" t="s">
        <v>155</v>
      </c>
      <c r="M547" s="176" t="s">
        <v>422</v>
      </c>
      <c r="N547" s="128" t="s">
        <v>197</v>
      </c>
      <c r="O547" s="147" t="s">
        <v>889</v>
      </c>
      <c r="P547" s="175" t="s">
        <v>348</v>
      </c>
      <c r="Q547" s="132" t="s">
        <v>728</v>
      </c>
      <c r="R547" s="176" t="s">
        <v>208</v>
      </c>
      <c r="S547" s="176" t="str">
        <f>MID(PAA[[#This Row],[Meta Proyecto de Inversión]],1,4)</f>
        <v>8126</v>
      </c>
      <c r="T547" s="176" t="str">
        <f>MID(PAA[[#This Row],[Meta Proyecto de Inversión]],6,2)</f>
        <v>9-</v>
      </c>
      <c r="U547" s="177" t="str">
        <f>IFERROR(VLOOKUP(N547,TD!$B$50:$F$54,2,0)," ")</f>
        <v>O230117</v>
      </c>
      <c r="V547" s="177" t="str">
        <f>IFERROR(VLOOKUP(N547,TD!$B$50:$F$54,3,0)," ")</f>
        <v>4599</v>
      </c>
      <c r="W547" s="177">
        <f>IFERROR(VLOOKUP(N547,TD!$B$50:$F$54,4,0)," ")</f>
        <v>20240207</v>
      </c>
      <c r="X547" s="176" t="s">
        <v>174</v>
      </c>
      <c r="Y547" s="166" t="str">
        <f>IFERROR(VLOOKUP(X547,TD!$J$51:$K$64,2,0)," ")</f>
        <v>Infraestructura física, mantenimiento y dotación (Sedes construidas, mantenidas reforzadas)</v>
      </c>
      <c r="Z547" s="178" t="str">
        <f>CONCATENATE(X547,"-",Y547)</f>
        <v>08-Infraestructura física, mantenimiento y dotación (Sedes construidas, mantenidas reforzadas)</v>
      </c>
      <c r="AA547" s="176" t="s">
        <v>227</v>
      </c>
      <c r="AB547" s="166" t="str">
        <f>IFERROR(VLOOKUP(AA547,TD!$N$51:$O$66,2,0)," ")</f>
        <v>Sedes mantenidas</v>
      </c>
      <c r="AC547" s="178" t="str">
        <f>CONCATENATE(AA547,"_",AB547)</f>
        <v>016_Sedes mantenidas</v>
      </c>
      <c r="AD547" s="178" t="str">
        <f>CONCATENATE(Z547," ",AC547)</f>
        <v>08-Infraestructura física, mantenimiento y dotación (Sedes construidas, mantenidas reforzadas) 016_Sedes mantenidas</v>
      </c>
      <c r="AE547" s="177" t="str">
        <f>CONCATENATE(U547,V547,W547,X547,AA547)</f>
        <v>O23011745992024020708016</v>
      </c>
      <c r="AF547" s="166" t="str">
        <f>IFERROR(VLOOKUP(AD547,TD!$J$66:$K$89,2,0)," ")</f>
        <v>PM/0131/0108/45990160207</v>
      </c>
      <c r="AG547" s="133" t="s">
        <v>385</v>
      </c>
      <c r="AH547" s="174" t="s">
        <v>193</v>
      </c>
      <c r="AI547" s="217" t="str">
        <f>CONCATENATE(PAA[[#This Row],[Id Interno]],"-",PAA[[#This Row],[tipo de Contrato (TH talento humano - B/S bienes y/o servicios)]],"-",S547,"-",T547,"-",PAA[[#This Row],[Objeto de la contratación]])</f>
        <v>20260488-TH-8126-9--Prestación de servicios de apoyo en las actividades asociadas a los procesos administrativo de la Subdirección de Gestión Corporativa- SGC</v>
      </c>
    </row>
    <row r="548" spans="2:35" ht="56" x14ac:dyDescent="0.35">
      <c r="B548" s="140">
        <v>20260489</v>
      </c>
      <c r="C548" s="120" t="s">
        <v>695</v>
      </c>
      <c r="D548" s="128" t="s">
        <v>105</v>
      </c>
      <c r="E548" s="128" t="s">
        <v>363</v>
      </c>
      <c r="F548" s="175" t="s">
        <v>144</v>
      </c>
      <c r="G548" s="181" t="s">
        <v>373</v>
      </c>
      <c r="H548" s="215">
        <v>11</v>
      </c>
      <c r="I548" s="215">
        <v>0</v>
      </c>
      <c r="J548" s="130">
        <v>77000000</v>
      </c>
      <c r="K548" s="131" t="s">
        <v>398</v>
      </c>
      <c r="L548" s="175" t="s">
        <v>155</v>
      </c>
      <c r="M548" s="176" t="s">
        <v>422</v>
      </c>
      <c r="N548" s="128" t="s">
        <v>197</v>
      </c>
      <c r="O548" s="147" t="s">
        <v>889</v>
      </c>
      <c r="P548" s="175" t="s">
        <v>348</v>
      </c>
      <c r="Q548" s="132" t="s">
        <v>728</v>
      </c>
      <c r="R548" s="176" t="s">
        <v>208</v>
      </c>
      <c r="S548" s="176" t="str">
        <f>MID(PAA[[#This Row],[Meta Proyecto de Inversión]],1,4)</f>
        <v>8126</v>
      </c>
      <c r="T548" s="176" t="str">
        <f>MID(PAA[[#This Row],[Meta Proyecto de Inversión]],6,2)</f>
        <v>9-</v>
      </c>
      <c r="U548" s="177" t="str">
        <f>IFERROR(VLOOKUP(N548,TD!$B$50:$F$54,2,0)," ")</f>
        <v>O230117</v>
      </c>
      <c r="V548" s="177" t="str">
        <f>IFERROR(VLOOKUP(N548,TD!$B$50:$F$54,3,0)," ")</f>
        <v>4599</v>
      </c>
      <c r="W548" s="177">
        <f>IFERROR(VLOOKUP(N548,TD!$B$50:$F$54,4,0)," ")</f>
        <v>20240207</v>
      </c>
      <c r="X548" s="176" t="s">
        <v>174</v>
      </c>
      <c r="Y548" s="166" t="str">
        <f>IFERROR(VLOOKUP(X548,TD!$J$51:$K$64,2,0)," ")</f>
        <v>Infraestructura física, mantenimiento y dotación (Sedes construidas, mantenidas reforzadas)</v>
      </c>
      <c r="Z548" s="178" t="str">
        <f>CONCATENATE(X548,"-",Y548)</f>
        <v>08-Infraestructura física, mantenimiento y dotación (Sedes construidas, mantenidas reforzadas)</v>
      </c>
      <c r="AA548" s="176" t="s">
        <v>227</v>
      </c>
      <c r="AB548" s="166" t="str">
        <f>IFERROR(VLOOKUP(AA548,TD!$N$51:$O$66,2,0)," ")</f>
        <v>Sedes mantenidas</v>
      </c>
      <c r="AC548" s="178" t="str">
        <f>CONCATENATE(AA548,"_",AB548)</f>
        <v>016_Sedes mantenidas</v>
      </c>
      <c r="AD548" s="178" t="str">
        <f>CONCATENATE(Z548," ",AC548)</f>
        <v>08-Infraestructura física, mantenimiento y dotación (Sedes construidas, mantenidas reforzadas) 016_Sedes mantenidas</v>
      </c>
      <c r="AE548" s="177" t="str">
        <f>CONCATENATE(U548,V548,W548,X548,AA548)</f>
        <v>O23011745992024020708016</v>
      </c>
      <c r="AF548" s="166" t="str">
        <f>IFERROR(VLOOKUP(AD548,TD!$J$66:$K$89,2,0)," ")</f>
        <v>PM/0131/0108/45990160207</v>
      </c>
      <c r="AG548" s="133" t="s">
        <v>385</v>
      </c>
      <c r="AH548" s="174" t="s">
        <v>193</v>
      </c>
      <c r="AI548" s="217" t="str">
        <f>CONCATENATE(PAA[[#This Row],[Id Interno]],"-",PAA[[#This Row],[tipo de Contrato (TH talento humano - B/S bienes y/o servicios)]],"-",S548,"-",T548,"-",PAA[[#This Row],[Objeto de la contratación]])</f>
        <v>20260489-TH-8126-9--Prestar los servicios profesionales para el acompañamiento y seguimiento de los planes y proyectos del grupo del almacén de la Subdireccion de Gestión Corporativa-SGC</v>
      </c>
    </row>
    <row r="549" spans="2:35" ht="56" x14ac:dyDescent="0.35">
      <c r="B549" s="140">
        <v>20260490</v>
      </c>
      <c r="C549" s="120" t="s">
        <v>688</v>
      </c>
      <c r="D549" s="128" t="s">
        <v>105</v>
      </c>
      <c r="E549" s="128" t="s">
        <v>363</v>
      </c>
      <c r="F549" s="175" t="s">
        <v>144</v>
      </c>
      <c r="G549" s="181" t="s">
        <v>373</v>
      </c>
      <c r="H549" s="215">
        <v>11</v>
      </c>
      <c r="I549" s="215">
        <v>0</v>
      </c>
      <c r="J549" s="130">
        <v>56771957</v>
      </c>
      <c r="K549" s="131" t="s">
        <v>398</v>
      </c>
      <c r="L549" s="175" t="s">
        <v>155</v>
      </c>
      <c r="M549" s="176" t="s">
        <v>422</v>
      </c>
      <c r="N549" s="128" t="s">
        <v>197</v>
      </c>
      <c r="O549" s="147" t="s">
        <v>889</v>
      </c>
      <c r="P549" s="175" t="s">
        <v>348</v>
      </c>
      <c r="Q549" s="132" t="s">
        <v>728</v>
      </c>
      <c r="R549" s="176" t="s">
        <v>207</v>
      </c>
      <c r="S549" s="176" t="str">
        <f>MID(PAA[[#This Row],[Meta Proyecto de Inversión]],1,4)</f>
        <v>8126</v>
      </c>
      <c r="T549" s="176" t="str">
        <f>MID(PAA[[#This Row],[Meta Proyecto de Inversión]],6,2)</f>
        <v>8-</v>
      </c>
      <c r="U549" s="177" t="str">
        <f>IFERROR(VLOOKUP(N549,TD!$B$50:$F$54,2,0)," ")</f>
        <v>O230117</v>
      </c>
      <c r="V549" s="177" t="str">
        <f>IFERROR(VLOOKUP(N549,TD!$B$50:$F$54,3,0)," ")</f>
        <v>4599</v>
      </c>
      <c r="W549" s="177">
        <f>IFERROR(VLOOKUP(N549,TD!$B$50:$F$54,4,0)," ")</f>
        <v>20240207</v>
      </c>
      <c r="X549" s="176" t="s">
        <v>174</v>
      </c>
      <c r="Y549" s="166" t="str">
        <f>IFERROR(VLOOKUP(X549,TD!$J$51:$K$64,2,0)," ")</f>
        <v>Infraestructura física, mantenimiento y dotación (Sedes construidas, mantenidas reforzadas)</v>
      </c>
      <c r="Z549" s="178" t="str">
        <f>CONCATENATE(X549,"-",Y549)</f>
        <v>08-Infraestructura física, mantenimiento y dotación (Sedes construidas, mantenidas reforzadas)</v>
      </c>
      <c r="AA549" s="176" t="s">
        <v>227</v>
      </c>
      <c r="AB549" s="166" t="str">
        <f>IFERROR(VLOOKUP(AA549,TD!$N$51:$O$66,2,0)," ")</f>
        <v>Sedes mantenidas</v>
      </c>
      <c r="AC549" s="178" t="str">
        <f>CONCATENATE(AA549,"_",AB549)</f>
        <v>016_Sedes mantenidas</v>
      </c>
      <c r="AD549" s="178" t="str">
        <f>CONCATENATE(Z549," ",AC549)</f>
        <v>08-Infraestructura física, mantenimiento y dotación (Sedes construidas, mantenidas reforzadas) 016_Sedes mantenidas</v>
      </c>
      <c r="AE549" s="177" t="str">
        <f>CONCATENATE(U549,V549,W549,X549,AA549)</f>
        <v>O23011745992024020708016</v>
      </c>
      <c r="AF549" s="166" t="str">
        <f>IFERROR(VLOOKUP(AD549,TD!$J$66:$K$89,2,0)," ")</f>
        <v>PM/0131/0108/45990160207</v>
      </c>
      <c r="AG549" s="133" t="s">
        <v>385</v>
      </c>
      <c r="AH549" s="174" t="s">
        <v>193</v>
      </c>
      <c r="AI549" s="217" t="str">
        <f>CONCATENATE(PAA[[#This Row],[Id Interno]],"-",PAA[[#This Row],[tipo de Contrato (TH talento humano - B/S bienes y/o servicios)]],"-",S549,"-",T549,"-",PAA[[#This Row],[Objeto de la contratación]])</f>
        <v>20260490-TH-8126-8--Prestar los servicios profesionales para apoyar las actividades de bienestar, orientación y acompañamiento dirigidas al personal bomberil y/o cuando haya lugar o se requiera, a la comunidad adyacente a las estaciones, contribuyendo al fortalecimiento del equipo de infraestructura de la entidad para la adecuada prestación del servicio - SGC.</v>
      </c>
    </row>
    <row r="550" spans="2:35" ht="56" x14ac:dyDescent="0.35">
      <c r="B550" s="140">
        <v>20260491</v>
      </c>
      <c r="C550" s="120" t="s">
        <v>696</v>
      </c>
      <c r="D550" s="128" t="s">
        <v>105</v>
      </c>
      <c r="E550" s="128" t="s">
        <v>363</v>
      </c>
      <c r="F550" s="175" t="s">
        <v>144</v>
      </c>
      <c r="G550" s="181" t="s">
        <v>373</v>
      </c>
      <c r="H550" s="215">
        <v>6</v>
      </c>
      <c r="I550" s="215">
        <v>0</v>
      </c>
      <c r="J550" s="130">
        <v>42000000</v>
      </c>
      <c r="K550" s="131" t="s">
        <v>398</v>
      </c>
      <c r="L550" s="175" t="s">
        <v>155</v>
      </c>
      <c r="M550" s="176" t="s">
        <v>422</v>
      </c>
      <c r="N550" s="128" t="s">
        <v>197</v>
      </c>
      <c r="O550" s="147" t="s">
        <v>889</v>
      </c>
      <c r="P550" s="175" t="s">
        <v>348</v>
      </c>
      <c r="Q550" s="132" t="s">
        <v>728</v>
      </c>
      <c r="R550" s="176" t="s">
        <v>208</v>
      </c>
      <c r="S550" s="176" t="str">
        <f>MID(PAA[[#This Row],[Meta Proyecto de Inversión]],1,4)</f>
        <v>8126</v>
      </c>
      <c r="T550" s="176" t="str">
        <f>MID(PAA[[#This Row],[Meta Proyecto de Inversión]],6,2)</f>
        <v>9-</v>
      </c>
      <c r="U550" s="177" t="str">
        <f>IFERROR(VLOOKUP(N550,TD!$B$50:$F$54,2,0)," ")</f>
        <v>O230117</v>
      </c>
      <c r="V550" s="177" t="str">
        <f>IFERROR(VLOOKUP(N550,TD!$B$50:$F$54,3,0)," ")</f>
        <v>4599</v>
      </c>
      <c r="W550" s="177">
        <f>IFERROR(VLOOKUP(N550,TD!$B$50:$F$54,4,0)," ")</f>
        <v>20240207</v>
      </c>
      <c r="X550" s="176" t="s">
        <v>174</v>
      </c>
      <c r="Y550" s="166" t="str">
        <f>IFERROR(VLOOKUP(X550,TD!$J$51:$K$64,2,0)," ")</f>
        <v>Infraestructura física, mantenimiento y dotación (Sedes construidas, mantenidas reforzadas)</v>
      </c>
      <c r="Z550" s="178" t="str">
        <f>CONCATENATE(X550,"-",Y550)</f>
        <v>08-Infraestructura física, mantenimiento y dotación (Sedes construidas, mantenidas reforzadas)</v>
      </c>
      <c r="AA550" s="176" t="s">
        <v>227</v>
      </c>
      <c r="AB550" s="166" t="str">
        <f>IFERROR(VLOOKUP(AA550,TD!$N$51:$O$66,2,0)," ")</f>
        <v>Sedes mantenidas</v>
      </c>
      <c r="AC550" s="178" t="str">
        <f>CONCATENATE(AA550,"_",AB550)</f>
        <v>016_Sedes mantenidas</v>
      </c>
      <c r="AD550" s="178" t="str">
        <f>CONCATENATE(Z550," ",AC550)</f>
        <v>08-Infraestructura física, mantenimiento y dotación (Sedes construidas, mantenidas reforzadas) 016_Sedes mantenidas</v>
      </c>
      <c r="AE550" s="177" t="str">
        <f>CONCATENATE(U550,V550,W550,X550,AA550)</f>
        <v>O23011745992024020708016</v>
      </c>
      <c r="AF550" s="166" t="str">
        <f>IFERROR(VLOOKUP(AD550,TD!$J$66:$K$89,2,0)," ")</f>
        <v>PM/0131/0108/45990160207</v>
      </c>
      <c r="AG550" s="133" t="s">
        <v>385</v>
      </c>
      <c r="AH550" s="174" t="s">
        <v>193</v>
      </c>
      <c r="AI550" s="217" t="str">
        <f>CONCATENATE(PAA[[#This Row],[Id Interno]],"-",PAA[[#This Row],[tipo de Contrato (TH talento humano - B/S bienes y/o servicios)]],"-",S550,"-",T550,"-",PAA[[#This Row],[Objeto de la contratación]])</f>
        <v>20260491-TH-8126-9--Prestación de servicios profesionales en el acompañamiento y asistencia al proceso de gestión documental de la UAE Cuerpo oficial de Bomberos. -SGC</v>
      </c>
    </row>
    <row r="551" spans="2:35" ht="56" x14ac:dyDescent="0.35">
      <c r="B551" s="140">
        <v>20260492</v>
      </c>
      <c r="C551" s="120" t="s">
        <v>697</v>
      </c>
      <c r="D551" s="128" t="s">
        <v>105</v>
      </c>
      <c r="E551" s="128" t="s">
        <v>363</v>
      </c>
      <c r="F551" s="175" t="s">
        <v>144</v>
      </c>
      <c r="G551" s="181" t="s">
        <v>373</v>
      </c>
      <c r="H551" s="215">
        <v>11</v>
      </c>
      <c r="I551" s="215">
        <v>0</v>
      </c>
      <c r="J551" s="130">
        <v>76800000</v>
      </c>
      <c r="K551" s="131" t="s">
        <v>398</v>
      </c>
      <c r="L551" s="175" t="s">
        <v>155</v>
      </c>
      <c r="M551" s="176" t="s">
        <v>422</v>
      </c>
      <c r="N551" s="128" t="s">
        <v>197</v>
      </c>
      <c r="O551" s="147" t="s">
        <v>889</v>
      </c>
      <c r="P551" s="175" t="s">
        <v>348</v>
      </c>
      <c r="Q551" s="132" t="s">
        <v>728</v>
      </c>
      <c r="R551" s="176" t="s">
        <v>207</v>
      </c>
      <c r="S551" s="176" t="str">
        <f>MID(PAA[[#This Row],[Meta Proyecto de Inversión]],1,4)</f>
        <v>8126</v>
      </c>
      <c r="T551" s="176" t="str">
        <f>MID(PAA[[#This Row],[Meta Proyecto de Inversión]],6,2)</f>
        <v>8-</v>
      </c>
      <c r="U551" s="177" t="str">
        <f>IFERROR(VLOOKUP(N551,TD!$B$50:$F$54,2,0)," ")</f>
        <v>O230117</v>
      </c>
      <c r="V551" s="177" t="str">
        <f>IFERROR(VLOOKUP(N551,TD!$B$50:$F$54,3,0)," ")</f>
        <v>4599</v>
      </c>
      <c r="W551" s="177">
        <f>IFERROR(VLOOKUP(N551,TD!$B$50:$F$54,4,0)," ")</f>
        <v>20240207</v>
      </c>
      <c r="X551" s="176" t="s">
        <v>174</v>
      </c>
      <c r="Y551" s="166" t="str">
        <f>IFERROR(VLOOKUP(X551,TD!$J$51:$K$64,2,0)," ")</f>
        <v>Infraestructura física, mantenimiento y dotación (Sedes construidas, mantenidas reforzadas)</v>
      </c>
      <c r="Z551" s="178" t="str">
        <f>CONCATENATE(X551,"-",Y551)</f>
        <v>08-Infraestructura física, mantenimiento y dotación (Sedes construidas, mantenidas reforzadas)</v>
      </c>
      <c r="AA551" s="176" t="s">
        <v>227</v>
      </c>
      <c r="AB551" s="166" t="str">
        <f>IFERROR(VLOOKUP(AA551,TD!$N$51:$O$66,2,0)," ")</f>
        <v>Sedes mantenidas</v>
      </c>
      <c r="AC551" s="178" t="str">
        <f>CONCATENATE(AA551,"_",AB551)</f>
        <v>016_Sedes mantenidas</v>
      </c>
      <c r="AD551" s="178" t="str">
        <f>CONCATENATE(Z551," ",AC551)</f>
        <v>08-Infraestructura física, mantenimiento y dotación (Sedes construidas, mantenidas reforzadas) 016_Sedes mantenidas</v>
      </c>
      <c r="AE551" s="177" t="str">
        <f>CONCATENATE(U551,V551,W551,X551,AA551)</f>
        <v>O23011745992024020708016</v>
      </c>
      <c r="AF551" s="166" t="str">
        <f>IFERROR(VLOOKUP(AD551,TD!$J$66:$K$89,2,0)," ")</f>
        <v>PM/0131/0108/45990160207</v>
      </c>
      <c r="AG551" s="133" t="s">
        <v>385</v>
      </c>
      <c r="AH551" s="174" t="s">
        <v>193</v>
      </c>
      <c r="AI551" s="217" t="str">
        <f>CONCATENATE(PAA[[#This Row],[Id Interno]],"-",PAA[[#This Row],[tipo de Contrato (TH talento humano - B/S bienes y/o servicios)]],"-",S551,"-",T551,"-",PAA[[#This Row],[Objeto de la contratación]])</f>
        <v>20260492-TH-8126-8--Prestación de servicios profesionales especializados para desarrollar las actividades técnicas y administrativas del Área de Infraestructura de la Subdirección de Gestión Corporativa-SGC.</v>
      </c>
    </row>
    <row r="552" spans="2:35" ht="70" x14ac:dyDescent="0.35">
      <c r="B552" s="140">
        <v>20260493</v>
      </c>
      <c r="C552" s="120" t="s">
        <v>698</v>
      </c>
      <c r="D552" s="128" t="s">
        <v>105</v>
      </c>
      <c r="E552" s="128" t="s">
        <v>363</v>
      </c>
      <c r="F552" s="175" t="s">
        <v>144</v>
      </c>
      <c r="G552" s="181" t="s">
        <v>373</v>
      </c>
      <c r="H552" s="215">
        <v>11</v>
      </c>
      <c r="I552" s="215">
        <v>0</v>
      </c>
      <c r="J552" s="130">
        <v>77000000</v>
      </c>
      <c r="K552" s="131" t="s">
        <v>398</v>
      </c>
      <c r="L552" s="175" t="s">
        <v>155</v>
      </c>
      <c r="M552" s="176" t="s">
        <v>422</v>
      </c>
      <c r="N552" s="128" t="s">
        <v>197</v>
      </c>
      <c r="O552" s="147" t="s">
        <v>889</v>
      </c>
      <c r="P552" s="175" t="s">
        <v>348</v>
      </c>
      <c r="Q552" s="132" t="s">
        <v>728</v>
      </c>
      <c r="R552" s="176" t="s">
        <v>207</v>
      </c>
      <c r="S552" s="176" t="str">
        <f>MID(PAA[[#This Row],[Meta Proyecto de Inversión]],1,4)</f>
        <v>8126</v>
      </c>
      <c r="T552" s="176" t="str">
        <f>MID(PAA[[#This Row],[Meta Proyecto de Inversión]],6,2)</f>
        <v>8-</v>
      </c>
      <c r="U552" s="177" t="str">
        <f>IFERROR(VLOOKUP(N552,TD!$B$50:$F$54,2,0)," ")</f>
        <v>O230117</v>
      </c>
      <c r="V552" s="177" t="str">
        <f>IFERROR(VLOOKUP(N552,TD!$B$50:$F$54,3,0)," ")</f>
        <v>4599</v>
      </c>
      <c r="W552" s="177">
        <f>IFERROR(VLOOKUP(N552,TD!$B$50:$F$54,4,0)," ")</f>
        <v>20240207</v>
      </c>
      <c r="X552" s="176" t="s">
        <v>174</v>
      </c>
      <c r="Y552" s="166" t="str">
        <f>IFERROR(VLOOKUP(X552,TD!$J$51:$K$64,2,0)," ")</f>
        <v>Infraestructura física, mantenimiento y dotación (Sedes construidas, mantenidas reforzadas)</v>
      </c>
      <c r="Z552" s="178" t="str">
        <f>CONCATENATE(X552,"-",Y552)</f>
        <v>08-Infraestructura física, mantenimiento y dotación (Sedes construidas, mantenidas reforzadas)</v>
      </c>
      <c r="AA552" s="176" t="s">
        <v>227</v>
      </c>
      <c r="AB552" s="166" t="str">
        <f>IFERROR(VLOOKUP(AA552,TD!$N$51:$O$66,2,0)," ")</f>
        <v>Sedes mantenidas</v>
      </c>
      <c r="AC552" s="178" t="str">
        <f>CONCATENATE(AA552,"_",AB552)</f>
        <v>016_Sedes mantenidas</v>
      </c>
      <c r="AD552" s="178" t="str">
        <f>CONCATENATE(Z552," ",AC552)</f>
        <v>08-Infraestructura física, mantenimiento y dotación (Sedes construidas, mantenidas reforzadas) 016_Sedes mantenidas</v>
      </c>
      <c r="AE552" s="177" t="str">
        <f>CONCATENATE(U552,V552,W552,X552,AA552)</f>
        <v>O23011745992024020708016</v>
      </c>
      <c r="AF552" s="166" t="str">
        <f>IFERROR(VLOOKUP(AD552,TD!$J$66:$K$89,2,0)," ")</f>
        <v>PM/0131/0108/45990160207</v>
      </c>
      <c r="AG552" s="133" t="s">
        <v>385</v>
      </c>
      <c r="AH552" s="174" t="s">
        <v>193</v>
      </c>
      <c r="AI552" s="217" t="str">
        <f>CONCATENATE(PAA[[#This Row],[Id Interno]],"-",PAA[[#This Row],[tipo de Contrato (TH talento humano - B/S bienes y/o servicios)]],"-",S552,"-",T552,"-",PAA[[#This Row],[Objeto de la contratación]])</f>
        <v>20260493-TH-8126-8--Prestación de servicios profesionales especializados para desarrollar las actividades técnicas y administrativas del Área de Infraestructura de la Subdirección de Gestión Corporativa-SGC</v>
      </c>
    </row>
    <row r="553" spans="2:35" ht="56" x14ac:dyDescent="0.35">
      <c r="B553" s="140">
        <v>20260494</v>
      </c>
      <c r="C553" s="120" t="s">
        <v>699</v>
      </c>
      <c r="D553" s="128" t="s">
        <v>105</v>
      </c>
      <c r="E553" s="128" t="s">
        <v>363</v>
      </c>
      <c r="F553" s="175" t="s">
        <v>144</v>
      </c>
      <c r="G553" s="181" t="s">
        <v>373</v>
      </c>
      <c r="H553" s="215">
        <v>6</v>
      </c>
      <c r="I553" s="215">
        <v>0</v>
      </c>
      <c r="J553" s="130">
        <v>42000000</v>
      </c>
      <c r="K553" s="131" t="s">
        <v>398</v>
      </c>
      <c r="L553" s="175" t="s">
        <v>155</v>
      </c>
      <c r="M553" s="176" t="s">
        <v>422</v>
      </c>
      <c r="N553" s="128" t="s">
        <v>197</v>
      </c>
      <c r="O553" s="147" t="s">
        <v>889</v>
      </c>
      <c r="P553" s="224" t="s">
        <v>348</v>
      </c>
      <c r="Q553" s="132" t="s">
        <v>728</v>
      </c>
      <c r="R553" s="176" t="s">
        <v>207</v>
      </c>
      <c r="S553" s="176" t="str">
        <f>MID(PAA[[#This Row],[Meta Proyecto de Inversión]],1,4)</f>
        <v>8126</v>
      </c>
      <c r="T553" s="176" t="str">
        <f>MID(PAA[[#This Row],[Meta Proyecto de Inversión]],6,2)</f>
        <v>8-</v>
      </c>
      <c r="U553" s="177" t="str">
        <f>IFERROR(VLOOKUP(N553,TD!$B$50:$F$54,2,0)," ")</f>
        <v>O230117</v>
      </c>
      <c r="V553" s="177" t="str">
        <f>IFERROR(VLOOKUP(N553,TD!$B$50:$F$54,3,0)," ")</f>
        <v>4599</v>
      </c>
      <c r="W553" s="177">
        <f>IFERROR(VLOOKUP(N553,TD!$B$50:$F$54,4,0)," ")</f>
        <v>20240207</v>
      </c>
      <c r="X553" s="176" t="s">
        <v>174</v>
      </c>
      <c r="Y553" s="166" t="str">
        <f>IFERROR(VLOOKUP(X553,TD!$J$51:$K$64,2,0)," ")</f>
        <v>Infraestructura física, mantenimiento y dotación (Sedes construidas, mantenidas reforzadas)</v>
      </c>
      <c r="Z553" s="178" t="str">
        <f>CONCATENATE(X553,"-",Y553)</f>
        <v>08-Infraestructura física, mantenimiento y dotación (Sedes construidas, mantenidas reforzadas)</v>
      </c>
      <c r="AA553" s="176" t="s">
        <v>227</v>
      </c>
      <c r="AB553" s="166" t="str">
        <f>IFERROR(VLOOKUP(AA553,TD!$N$51:$O$66,2,0)," ")</f>
        <v>Sedes mantenidas</v>
      </c>
      <c r="AC553" s="178" t="str">
        <f>CONCATENATE(AA553,"_",AB553)</f>
        <v>016_Sedes mantenidas</v>
      </c>
      <c r="AD553" s="178" t="str">
        <f>CONCATENATE(Z553," ",AC553)</f>
        <v>08-Infraestructura física, mantenimiento y dotación (Sedes construidas, mantenidas reforzadas) 016_Sedes mantenidas</v>
      </c>
      <c r="AE553" s="177" t="str">
        <f>CONCATENATE(U553,V553,W553,X553,AA553)</f>
        <v>O23011745992024020708016</v>
      </c>
      <c r="AF553" s="166" t="str">
        <f>IFERROR(VLOOKUP(AD553,TD!$J$66:$K$89,2,0)," ")</f>
        <v>PM/0131/0108/45990160207</v>
      </c>
      <c r="AG553" s="133" t="s">
        <v>385</v>
      </c>
      <c r="AH553" s="174" t="s">
        <v>193</v>
      </c>
      <c r="AI553" s="217" t="str">
        <f>CONCATENATE(PAA[[#This Row],[Id Interno]],"-",PAA[[#This Row],[tipo de Contrato (TH talento humano - B/S bienes y/o servicios)]],"-",S553,"-",T553,"-",PAA[[#This Row],[Objeto de la contratación]])</f>
        <v>20260494-TH-8126-8--Prestar servicios profesionales especializados como ingeniero electrónico para apoyar las actividades propias que contribuyan al desarrollo de la infraestructura requerida por la entidad para la adecuada prestación del servicio-SGC</v>
      </c>
    </row>
    <row r="554" spans="2:35" ht="112" x14ac:dyDescent="0.35">
      <c r="B554" s="149">
        <v>20260495</v>
      </c>
      <c r="C554" s="120" t="s">
        <v>700</v>
      </c>
      <c r="D554" s="120" t="s">
        <v>114</v>
      </c>
      <c r="E554" s="120" t="s">
        <v>402</v>
      </c>
      <c r="F554" s="181" t="s">
        <v>89</v>
      </c>
      <c r="G554" s="181" t="s">
        <v>374</v>
      </c>
      <c r="H554" s="188">
        <v>10</v>
      </c>
      <c r="I554" s="188">
        <v>0</v>
      </c>
      <c r="J554" s="133">
        <v>91253900</v>
      </c>
      <c r="K554" s="151" t="s">
        <v>398</v>
      </c>
      <c r="L554" s="181" t="s">
        <v>155</v>
      </c>
      <c r="M554" s="182" t="s">
        <v>422</v>
      </c>
      <c r="N554" s="120" t="s">
        <v>197</v>
      </c>
      <c r="O554" s="147" t="s">
        <v>889</v>
      </c>
      <c r="P554" s="181" t="s">
        <v>348</v>
      </c>
      <c r="Q554" s="152" t="s">
        <v>729</v>
      </c>
      <c r="R554" s="182" t="s">
        <v>207</v>
      </c>
      <c r="S554" s="176" t="str">
        <f>MID(PAA[[#This Row],[Meta Proyecto de Inversión]],1,4)</f>
        <v>8126</v>
      </c>
      <c r="T554" s="176" t="str">
        <f>MID(PAA[[#This Row],[Meta Proyecto de Inversión]],6,2)</f>
        <v>8-</v>
      </c>
      <c r="U554" s="183" t="str">
        <f>IFERROR(VLOOKUP(N554,TD!$B$50:$F$54,2,0)," ")</f>
        <v>O230117</v>
      </c>
      <c r="V554" s="183" t="str">
        <f>IFERROR(VLOOKUP(N554,TD!$B$50:$F$54,3,0)," ")</f>
        <v>4599</v>
      </c>
      <c r="W554" s="183">
        <f>IFERROR(VLOOKUP(N554,TD!$B$50:$F$54,4,0)," ")</f>
        <v>20240207</v>
      </c>
      <c r="X554" s="182" t="s">
        <v>174</v>
      </c>
      <c r="Y554" s="171" t="str">
        <f>IFERROR(VLOOKUP(X554,TD!$J$51:$K$64,2,0)," ")</f>
        <v>Infraestructura física, mantenimiento y dotación (Sedes construidas, mantenidas reforzadas)</v>
      </c>
      <c r="Z554" s="178" t="str">
        <f>CONCATENATE(X554,"-",Y554)</f>
        <v>08-Infraestructura física, mantenimiento y dotación (Sedes construidas, mantenidas reforzadas)</v>
      </c>
      <c r="AA554" s="182" t="s">
        <v>227</v>
      </c>
      <c r="AB554" s="171" t="str">
        <f>IFERROR(VLOOKUP(AA554,TD!$N$51:$O$66,2,0)," ")</f>
        <v>Sedes mantenidas</v>
      </c>
      <c r="AC554" s="178" t="str">
        <f>CONCATENATE(AA554,"_",AB554)</f>
        <v>016_Sedes mantenidas</v>
      </c>
      <c r="AD554" s="178" t="str">
        <f>CONCATENATE(Z554," ",AC554)</f>
        <v>08-Infraestructura física, mantenimiento y dotación (Sedes construidas, mantenidas reforzadas) 016_Sedes mantenidas</v>
      </c>
      <c r="AE554" s="183" t="str">
        <f>CONCATENATE(U554,V554,W554,X554,AA554)</f>
        <v>O23011745992024020708016</v>
      </c>
      <c r="AF554" s="171" t="str">
        <f>IFERROR(VLOOKUP(AD554,TD!$J$66:$K$89,2,0)," ")</f>
        <v>PM/0131/0108/45990160207</v>
      </c>
      <c r="AG554" s="133" t="s">
        <v>134</v>
      </c>
      <c r="AH554" s="180" t="s">
        <v>193</v>
      </c>
      <c r="AI554" s="226" t="str">
        <f>CONCATENATE(PAA[[#This Row],[Id Interno]],"-",PAA[[#This Row],[tipo de Contrato (TH talento humano - B/S bienes y/o servicios)]],"-",S554,"-",T554,"-",PAA[[#This Row],[Objeto de la contratación]])</f>
        <v>20260495-BS-8126-8--Contratar la prestación del servicio de aseo y cafetería incluido insumos para la Unidad Administrativa Especial Cuerpo Oficial de Bomberos Bogotá -SGC</v>
      </c>
    </row>
    <row r="555" spans="2:35" ht="56" x14ac:dyDescent="0.35">
      <c r="B555" s="149">
        <v>20260496</v>
      </c>
      <c r="C555" s="120" t="s">
        <v>933</v>
      </c>
      <c r="D555" s="120" t="s">
        <v>92</v>
      </c>
      <c r="E555" s="120" t="s">
        <v>402</v>
      </c>
      <c r="F555" s="181" t="s">
        <v>111</v>
      </c>
      <c r="G555" s="181" t="s">
        <v>377</v>
      </c>
      <c r="H555" s="188">
        <v>8</v>
      </c>
      <c r="I555" s="188">
        <v>0</v>
      </c>
      <c r="J555" s="133">
        <v>16000000</v>
      </c>
      <c r="K555" s="151" t="s">
        <v>398</v>
      </c>
      <c r="L555" s="181" t="s">
        <v>155</v>
      </c>
      <c r="M555" s="182" t="s">
        <v>422</v>
      </c>
      <c r="N555" s="120" t="s">
        <v>197</v>
      </c>
      <c r="O555" s="147" t="s">
        <v>889</v>
      </c>
      <c r="P555" s="181" t="s">
        <v>348</v>
      </c>
      <c r="Q555" s="152" t="s">
        <v>730</v>
      </c>
      <c r="R555" s="182" t="s">
        <v>207</v>
      </c>
      <c r="S555" s="176" t="str">
        <f>MID(PAA[[#This Row],[Meta Proyecto de Inversión]],1,4)</f>
        <v>8126</v>
      </c>
      <c r="T555" s="176" t="str">
        <f>MID(PAA[[#This Row],[Meta Proyecto de Inversión]],6,2)</f>
        <v>8-</v>
      </c>
      <c r="U555" s="183" t="str">
        <f>IFERROR(VLOOKUP(N555,TD!$B$50:$F$54,2,0)," ")</f>
        <v>O230117</v>
      </c>
      <c r="V555" s="183" t="str">
        <f>IFERROR(VLOOKUP(N555,TD!$B$50:$F$54,3,0)," ")</f>
        <v>4599</v>
      </c>
      <c r="W555" s="183">
        <f>IFERROR(VLOOKUP(N555,TD!$B$50:$F$54,4,0)," ")</f>
        <v>20240207</v>
      </c>
      <c r="X555" s="182" t="s">
        <v>174</v>
      </c>
      <c r="Y555" s="171" t="str">
        <f>IFERROR(VLOOKUP(X555,TD!$J$51:$K$64,2,0)," ")</f>
        <v>Infraestructura física, mantenimiento y dotación (Sedes construidas, mantenidas reforzadas)</v>
      </c>
      <c r="Z555" s="178" t="str">
        <f>CONCATENATE(X555,"-",Y555)</f>
        <v>08-Infraestructura física, mantenimiento y dotación (Sedes construidas, mantenidas reforzadas)</v>
      </c>
      <c r="AA555" s="182" t="s">
        <v>227</v>
      </c>
      <c r="AB555" s="171" t="str">
        <f>IFERROR(VLOOKUP(AA555,TD!$N$51:$O$66,2,0)," ")</f>
        <v>Sedes mantenidas</v>
      </c>
      <c r="AC555" s="178" t="str">
        <f>CONCATENATE(AA555,"_",AB555)</f>
        <v>016_Sedes mantenidas</v>
      </c>
      <c r="AD555" s="178" t="str">
        <f>CONCATENATE(Z555," ",AC555)</f>
        <v>08-Infraestructura física, mantenimiento y dotación (Sedes construidas, mantenidas reforzadas) 016_Sedes mantenidas</v>
      </c>
      <c r="AE555" s="183" t="str">
        <f>CONCATENATE(U555,V555,W555,X555,AA555)</f>
        <v>O23011745992024020708016</v>
      </c>
      <c r="AF555" s="171" t="str">
        <f>IFERROR(VLOOKUP(AD555,TD!$J$66:$K$89,2,0)," ")</f>
        <v>PM/0131/0108/45990160207</v>
      </c>
      <c r="AG555" s="133" t="s">
        <v>871</v>
      </c>
      <c r="AH555" s="180" t="s">
        <v>193</v>
      </c>
      <c r="AI555" s="226" t="str">
        <f>CONCATENATE(PAA[[#This Row],[Id Interno]],"-",PAA[[#This Row],[tipo de Contrato (TH talento humano - B/S bienes y/o servicios)]],"-",S555,"-",T555,"-",PAA[[#This Row],[Objeto de la contratación]])</f>
        <v>20260496-BS-8126-8--Prestar el servicio y mantenimiento de equipos de higienización, desodorización y aromatización para la Unidad Administrativa Especial Cuerpo Oficial de Bomberos Bogotá-SGC</v>
      </c>
    </row>
    <row r="556" spans="2:35" ht="56" x14ac:dyDescent="0.35">
      <c r="B556" s="149">
        <v>20260497</v>
      </c>
      <c r="C556" s="120" t="s">
        <v>892</v>
      </c>
      <c r="D556" s="120" t="s">
        <v>92</v>
      </c>
      <c r="E556" s="120" t="s">
        <v>402</v>
      </c>
      <c r="F556" s="181" t="s">
        <v>136</v>
      </c>
      <c r="G556" s="181" t="s">
        <v>377</v>
      </c>
      <c r="H556" s="188">
        <v>8</v>
      </c>
      <c r="I556" s="188">
        <v>0</v>
      </c>
      <c r="J556" s="133">
        <v>48000000</v>
      </c>
      <c r="K556" s="151" t="s">
        <v>398</v>
      </c>
      <c r="L556" s="181" t="s">
        <v>155</v>
      </c>
      <c r="M556" s="182" t="s">
        <v>422</v>
      </c>
      <c r="N556" s="120" t="s">
        <v>197</v>
      </c>
      <c r="O556" s="147" t="s">
        <v>889</v>
      </c>
      <c r="P556" s="181" t="s">
        <v>348</v>
      </c>
      <c r="Q556" s="152" t="s">
        <v>980</v>
      </c>
      <c r="R556" s="182" t="s">
        <v>207</v>
      </c>
      <c r="S556" s="176" t="str">
        <f>MID(PAA[[#This Row],[Meta Proyecto de Inversión]],1,4)</f>
        <v>8126</v>
      </c>
      <c r="T556" s="176" t="str">
        <f>MID(PAA[[#This Row],[Meta Proyecto de Inversión]],6,2)</f>
        <v>8-</v>
      </c>
      <c r="U556" s="183" t="str">
        <f>IFERROR(VLOOKUP(N556,TD!$B$50:$F$54,2,0)," ")</f>
        <v>O230117</v>
      </c>
      <c r="V556" s="183" t="str">
        <f>IFERROR(VLOOKUP(N556,TD!$B$50:$F$54,3,0)," ")</f>
        <v>4599</v>
      </c>
      <c r="W556" s="183">
        <f>IFERROR(VLOOKUP(N556,TD!$B$50:$F$54,4,0)," ")</f>
        <v>20240207</v>
      </c>
      <c r="X556" s="182" t="s">
        <v>174</v>
      </c>
      <c r="Y556" s="171" t="str">
        <f>IFERROR(VLOOKUP(X556,TD!$J$51:$K$64,2,0)," ")</f>
        <v>Infraestructura física, mantenimiento y dotación (Sedes construidas, mantenidas reforzadas)</v>
      </c>
      <c r="Z556" s="178" t="str">
        <f>CONCATENATE(X556,"-",Y556)</f>
        <v>08-Infraestructura física, mantenimiento y dotación (Sedes construidas, mantenidas reforzadas)</v>
      </c>
      <c r="AA556" s="182" t="s">
        <v>227</v>
      </c>
      <c r="AB556" s="171" t="str">
        <f>IFERROR(VLOOKUP(AA556,TD!$N$51:$O$66,2,0)," ")</f>
        <v>Sedes mantenidas</v>
      </c>
      <c r="AC556" s="178" t="str">
        <f>CONCATENATE(AA556,"_",AB556)</f>
        <v>016_Sedes mantenidas</v>
      </c>
      <c r="AD556" s="178" t="str">
        <f>CONCATENATE(Z556," ",AC556)</f>
        <v>08-Infraestructura física, mantenimiento y dotación (Sedes construidas, mantenidas reforzadas) 016_Sedes mantenidas</v>
      </c>
      <c r="AE556" s="183" t="str">
        <f>CONCATENATE(U556,V556,W556,X556,AA556)</f>
        <v>O23011745992024020708016</v>
      </c>
      <c r="AF556" s="171" t="str">
        <f>IFERROR(VLOOKUP(AD556,TD!$J$66:$K$89,2,0)," ")</f>
        <v>PM/0131/0108/45990160207</v>
      </c>
      <c r="AG556" s="133" t="s">
        <v>80</v>
      </c>
      <c r="AH556" s="184" t="s">
        <v>193</v>
      </c>
      <c r="AI556" s="226" t="str">
        <f>CONCATENATE(PAA[[#This Row],[Id Interno]],"-",PAA[[#This Row],[tipo de Contrato (TH talento humano - B/S bienes y/o servicios)]],"-",S556,"-",T556,"-",PAA[[#This Row],[Objeto de la contratación]])</f>
        <v>20260497-BS-8126-8--Mantenimiento preventivo y/o correctivo, y suministros de repuestos de los equipos gasodomésticos y solares y adecuaciones de las redes de gas natural para las Estaciones de la Unidad Administrativa Especial Cuerpo Oficial de Bomberos Bogotá -SGC</v>
      </c>
    </row>
    <row r="557" spans="2:35" ht="84" x14ac:dyDescent="0.35">
      <c r="B557" s="149">
        <v>20260498</v>
      </c>
      <c r="C557" s="120" t="s">
        <v>893</v>
      </c>
      <c r="D557" s="120" t="s">
        <v>92</v>
      </c>
      <c r="E557" s="120" t="s">
        <v>402</v>
      </c>
      <c r="F557" s="181" t="s">
        <v>136</v>
      </c>
      <c r="G557" s="181" t="s">
        <v>377</v>
      </c>
      <c r="H557" s="188">
        <v>8</v>
      </c>
      <c r="I557" s="188">
        <v>0</v>
      </c>
      <c r="J557" s="133">
        <v>48000000</v>
      </c>
      <c r="K557" s="151" t="s">
        <v>398</v>
      </c>
      <c r="L557" s="181" t="s">
        <v>155</v>
      </c>
      <c r="M557" s="182" t="s">
        <v>422</v>
      </c>
      <c r="N557" s="120" t="s">
        <v>197</v>
      </c>
      <c r="O557" s="147" t="s">
        <v>889</v>
      </c>
      <c r="P557" s="181" t="s">
        <v>348</v>
      </c>
      <c r="Q557" s="152">
        <v>72151802</v>
      </c>
      <c r="R557" s="182" t="s">
        <v>207</v>
      </c>
      <c r="S557" s="176" t="str">
        <f>MID(PAA[[#This Row],[Meta Proyecto de Inversión]],1,4)</f>
        <v>8126</v>
      </c>
      <c r="T557" s="176" t="str">
        <f>MID(PAA[[#This Row],[Meta Proyecto de Inversión]],6,2)</f>
        <v>8-</v>
      </c>
      <c r="U557" s="183" t="str">
        <f>IFERROR(VLOOKUP(N557,TD!$B$50:$F$54,2,0)," ")</f>
        <v>O230117</v>
      </c>
      <c r="V557" s="183" t="str">
        <f>IFERROR(VLOOKUP(N557,TD!$B$50:$F$54,3,0)," ")</f>
        <v>4599</v>
      </c>
      <c r="W557" s="183">
        <f>IFERROR(VLOOKUP(N557,TD!$B$50:$F$54,4,0)," ")</f>
        <v>20240207</v>
      </c>
      <c r="X557" s="182" t="s">
        <v>174</v>
      </c>
      <c r="Y557" s="171" t="str">
        <f>IFERROR(VLOOKUP(X557,TD!$J$51:$K$64,2,0)," ")</f>
        <v>Infraestructura física, mantenimiento y dotación (Sedes construidas, mantenidas reforzadas)</v>
      </c>
      <c r="Z557" s="178" t="str">
        <f>CONCATENATE(X557,"-",Y557)</f>
        <v>08-Infraestructura física, mantenimiento y dotación (Sedes construidas, mantenidas reforzadas)</v>
      </c>
      <c r="AA557" s="182" t="s">
        <v>227</v>
      </c>
      <c r="AB557" s="171" t="str">
        <f>IFERROR(VLOOKUP(AA557,TD!$N$51:$O$66,2,0)," ")</f>
        <v>Sedes mantenidas</v>
      </c>
      <c r="AC557" s="178" t="str">
        <f>CONCATENATE(AA557,"_",AB557)</f>
        <v>016_Sedes mantenidas</v>
      </c>
      <c r="AD557" s="178" t="str">
        <f>CONCATENATE(Z557," ",AC557)</f>
        <v>08-Infraestructura física, mantenimiento y dotación (Sedes construidas, mantenidas reforzadas) 016_Sedes mantenidas</v>
      </c>
      <c r="AE557" s="183" t="str">
        <f>CONCATENATE(U557,V557,W557,X557,AA557)</f>
        <v>O23011745992024020708016</v>
      </c>
      <c r="AF557" s="171" t="str">
        <f>IFERROR(VLOOKUP(AD557,TD!$J$66:$K$89,2,0)," ")</f>
        <v>PM/0131/0108/45990160207</v>
      </c>
      <c r="AG557" s="133" t="s">
        <v>80</v>
      </c>
      <c r="AH557" s="184" t="s">
        <v>193</v>
      </c>
      <c r="AI557" s="226" t="str">
        <f>CONCATENATE(PAA[[#This Row],[Id Interno]],"-",PAA[[#This Row],[tipo de Contrato (TH talento humano - B/S bienes y/o servicios)]],"-",S557,"-",T557,"-",PAA[[#This Row],[Objeto de la contratación]])</f>
        <v>20260498-BS-8126-8--Mantenimiento preventivo y/o correctivo, y suministro de repuestos de los equipos de gimnasio de las diferentes instalaciones a cargo de la Unidad Administrativa Especial Cuerpo Oficial de Bomberos Bogotá -SGC</v>
      </c>
    </row>
    <row r="558" spans="2:35" ht="56" x14ac:dyDescent="0.35">
      <c r="B558" s="149">
        <v>20260499</v>
      </c>
      <c r="C558" s="120" t="s">
        <v>701</v>
      </c>
      <c r="D558" s="120" t="s">
        <v>88</v>
      </c>
      <c r="E558" s="120" t="s">
        <v>402</v>
      </c>
      <c r="F558" s="181" t="s">
        <v>141</v>
      </c>
      <c r="G558" s="181" t="s">
        <v>377</v>
      </c>
      <c r="H558" s="188">
        <v>4</v>
      </c>
      <c r="I558" s="188">
        <v>0</v>
      </c>
      <c r="J558" s="133">
        <v>340735168</v>
      </c>
      <c r="K558" s="151" t="s">
        <v>398</v>
      </c>
      <c r="L558" s="181" t="s">
        <v>155</v>
      </c>
      <c r="M558" s="182" t="s">
        <v>422</v>
      </c>
      <c r="N558" s="120" t="s">
        <v>198</v>
      </c>
      <c r="O558" s="147" t="s">
        <v>890</v>
      </c>
      <c r="P558" s="181" t="s">
        <v>348</v>
      </c>
      <c r="Q558" s="152" t="s">
        <v>731</v>
      </c>
      <c r="R558" s="182" t="s">
        <v>351</v>
      </c>
      <c r="S558" s="176" t="str">
        <f>MID(PAA[[#This Row],[Meta Proyecto de Inversión]],1,4)</f>
        <v>8173</v>
      </c>
      <c r="T558" s="176" t="str">
        <f>MID(PAA[[#This Row],[Meta Proyecto de Inversión]],6,2)</f>
        <v>11</v>
      </c>
      <c r="U558" s="183" t="str">
        <f>IFERROR(VLOOKUP(N558,TD!$B$50:$F$54,2,0)," ")</f>
        <v>O230117</v>
      </c>
      <c r="V558" s="183" t="str">
        <f>IFERROR(VLOOKUP(N558,TD!$B$50:$F$54,3,0)," ")</f>
        <v>4503</v>
      </c>
      <c r="W558" s="183">
        <f>IFERROR(VLOOKUP(N558,TD!$B$50:$F$54,4,0)," ")</f>
        <v>20240255</v>
      </c>
      <c r="X558" s="182">
        <v>14</v>
      </c>
      <c r="Y558" s="171" t="str">
        <f>IFERROR(VLOOKUP(X558,TD!$J$51:$K$64,2,0)," ")</f>
        <v xml:space="preserve">Infraestructura física misional construida mantenida y dotada </v>
      </c>
      <c r="Z558" s="178" t="str">
        <f>CONCATENATE(X558,"-",Y558)</f>
        <v xml:space="preserve">14-Infraestructura física misional construida mantenida y dotada </v>
      </c>
      <c r="AA558" s="182" t="s">
        <v>225</v>
      </c>
      <c r="AB558" s="171" t="str">
        <f>IFERROR(VLOOKUP(AA558,TD!$N$51:$O$66,2,0)," ")</f>
        <v>Estaciones de bomberos adecuadas</v>
      </c>
      <c r="AC558" s="178" t="str">
        <f>CONCATENATE(AA558,"_",AB558)</f>
        <v>014_Estaciones de bomberos adecuadas</v>
      </c>
      <c r="AD558" s="178" t="str">
        <f>CONCATENATE(Z558," ",AC558)</f>
        <v>14-Infraestructura física misional construida mantenida y dotada  014_Estaciones de bomberos adecuadas</v>
      </c>
      <c r="AE558" s="183" t="str">
        <f>CONCATENATE(U558,V558,W558,X558,AA558)</f>
        <v>O23011745032024025514014</v>
      </c>
      <c r="AF558" s="171" t="str">
        <f>IFERROR(VLOOKUP(AD558,TD!$J$66:$K$89,2,0)," ")</f>
        <v>PM/0131/0114/45030140255</v>
      </c>
      <c r="AG558" s="133" t="s">
        <v>355</v>
      </c>
      <c r="AH558" s="184" t="s">
        <v>193</v>
      </c>
      <c r="AI558" s="226" t="str">
        <f>CONCATENATE(PAA[[#This Row],[Id Interno]],"-",PAA[[#This Row],[tipo de Contrato (TH talento humano - B/S bienes y/o servicios)]],"-",S558,"-",T558,"-",PAA[[#This Row],[Objeto de la contratación]])</f>
        <v>20260499-BS-8173-11-Suministro  de muebles, enseres y demàs elementos requeridos para la Unidad Administrativa Especial Cuerpo Oficial de Bomberos Bogotá -SGC</v>
      </c>
    </row>
    <row r="559" spans="2:35" ht="56" x14ac:dyDescent="0.35">
      <c r="B559" s="140">
        <v>20260500</v>
      </c>
      <c r="C559" s="120" t="s">
        <v>702</v>
      </c>
      <c r="D559" s="128" t="s">
        <v>92</v>
      </c>
      <c r="E559" s="128" t="s">
        <v>402</v>
      </c>
      <c r="F559" s="175" t="s">
        <v>136</v>
      </c>
      <c r="G559" s="181" t="s">
        <v>377</v>
      </c>
      <c r="H559" s="215">
        <v>11</v>
      </c>
      <c r="I559" s="215">
        <v>0</v>
      </c>
      <c r="J559" s="130">
        <v>20000000</v>
      </c>
      <c r="K559" s="131" t="s">
        <v>398</v>
      </c>
      <c r="L559" s="175" t="s">
        <v>155</v>
      </c>
      <c r="M559" s="176" t="s">
        <v>422</v>
      </c>
      <c r="N559" s="128" t="s">
        <v>197</v>
      </c>
      <c r="O559" s="147" t="s">
        <v>889</v>
      </c>
      <c r="P559" s="175" t="s">
        <v>348</v>
      </c>
      <c r="Q559" s="132" t="s">
        <v>732</v>
      </c>
      <c r="R559" s="176" t="s">
        <v>207</v>
      </c>
      <c r="S559" s="176" t="str">
        <f>MID(PAA[[#This Row],[Meta Proyecto de Inversión]],1,4)</f>
        <v>8126</v>
      </c>
      <c r="T559" s="176" t="str">
        <f>MID(PAA[[#This Row],[Meta Proyecto de Inversión]],6,2)</f>
        <v>8-</v>
      </c>
      <c r="U559" s="177" t="str">
        <f>IFERROR(VLOOKUP(N559,TD!$B$50:$F$54,2,0)," ")</f>
        <v>O230117</v>
      </c>
      <c r="V559" s="177" t="str">
        <f>IFERROR(VLOOKUP(N559,TD!$B$50:$F$54,3,0)," ")</f>
        <v>4599</v>
      </c>
      <c r="W559" s="177">
        <f>IFERROR(VLOOKUP(N559,TD!$B$50:$F$54,4,0)," ")</f>
        <v>20240207</v>
      </c>
      <c r="X559" s="176" t="s">
        <v>174</v>
      </c>
      <c r="Y559" s="166" t="str">
        <f>IFERROR(VLOOKUP(X559,TD!$J$51:$K$64,2,0)," ")</f>
        <v>Infraestructura física, mantenimiento y dotación (Sedes construidas, mantenidas reforzadas)</v>
      </c>
      <c r="Z559" s="178" t="str">
        <f>CONCATENATE(X559,"-",Y559)</f>
        <v>08-Infraestructura física, mantenimiento y dotación (Sedes construidas, mantenidas reforzadas)</v>
      </c>
      <c r="AA559" s="176" t="s">
        <v>227</v>
      </c>
      <c r="AB559" s="166" t="str">
        <f>IFERROR(VLOOKUP(AA559,TD!$N$51:$O$66,2,0)," ")</f>
        <v>Sedes mantenidas</v>
      </c>
      <c r="AC559" s="178" t="str">
        <f>CONCATENATE(AA559,"_",AB559)</f>
        <v>016_Sedes mantenidas</v>
      </c>
      <c r="AD559" s="178" t="str">
        <f>CONCATENATE(Z559," ",AC559)</f>
        <v>08-Infraestructura física, mantenimiento y dotación (Sedes construidas, mantenidas reforzadas) 016_Sedes mantenidas</v>
      </c>
      <c r="AE559" s="177" t="str">
        <f>CONCATENATE(U559,V559,W559,X559,AA559)</f>
        <v>O23011745992024020708016</v>
      </c>
      <c r="AF559" s="166" t="str">
        <f>IFERROR(VLOOKUP(AD559,TD!$J$66:$K$89,2,0)," ")</f>
        <v>PM/0131/0108/45990160207</v>
      </c>
      <c r="AG559" s="133" t="s">
        <v>871</v>
      </c>
      <c r="AH559" s="179" t="s">
        <v>193</v>
      </c>
      <c r="AI559" s="217" t="str">
        <f>CONCATENATE(PAA[[#This Row],[Id Interno]],"-",PAA[[#This Row],[tipo de Contrato (TH talento humano - B/S bienes y/o servicios)]],"-",S559,"-",T559,"-",PAA[[#This Row],[Objeto de la contratación]])</f>
        <v>20260500-BS-8126-8--Mantenimiento preventivo y/o correctivo, suministros y repuestos de los electrodomésticos de las instalaciones a cargo de la UAE Cuerpo Oficial de Bomberos Bogotá-SGC</v>
      </c>
    </row>
    <row r="560" spans="2:35" ht="70" x14ac:dyDescent="0.35">
      <c r="B560" s="140">
        <v>20260501</v>
      </c>
      <c r="C560" s="120" t="s">
        <v>703</v>
      </c>
      <c r="D560" s="128" t="s">
        <v>83</v>
      </c>
      <c r="E560" s="128" t="s">
        <v>402</v>
      </c>
      <c r="F560" s="175" t="s">
        <v>136</v>
      </c>
      <c r="G560" s="181" t="s">
        <v>375</v>
      </c>
      <c r="H560" s="215">
        <v>11</v>
      </c>
      <c r="I560" s="215">
        <v>0</v>
      </c>
      <c r="J560" s="130">
        <v>120000000</v>
      </c>
      <c r="K560" s="131" t="s">
        <v>398</v>
      </c>
      <c r="L560" s="175" t="s">
        <v>155</v>
      </c>
      <c r="M560" s="176" t="s">
        <v>422</v>
      </c>
      <c r="N560" s="128" t="s">
        <v>197</v>
      </c>
      <c r="O560" s="147" t="s">
        <v>889</v>
      </c>
      <c r="P560" s="175" t="s">
        <v>348</v>
      </c>
      <c r="Q560" s="132" t="s">
        <v>733</v>
      </c>
      <c r="R560" s="176" t="s">
        <v>207</v>
      </c>
      <c r="S560" s="176" t="str">
        <f>MID(PAA[[#This Row],[Meta Proyecto de Inversión]],1,4)</f>
        <v>8126</v>
      </c>
      <c r="T560" s="176" t="str">
        <f>MID(PAA[[#This Row],[Meta Proyecto de Inversión]],6,2)</f>
        <v>8-</v>
      </c>
      <c r="U560" s="177" t="str">
        <f>IFERROR(VLOOKUP(N560,TD!$B$50:$F$54,2,0)," ")</f>
        <v>O230117</v>
      </c>
      <c r="V560" s="177" t="str">
        <f>IFERROR(VLOOKUP(N560,TD!$B$50:$F$54,3,0)," ")</f>
        <v>4599</v>
      </c>
      <c r="W560" s="177">
        <f>IFERROR(VLOOKUP(N560,TD!$B$50:$F$54,4,0)," ")</f>
        <v>20240207</v>
      </c>
      <c r="X560" s="176" t="s">
        <v>174</v>
      </c>
      <c r="Y560" s="166" t="str">
        <f>IFERROR(VLOOKUP(X560,TD!$J$51:$K$64,2,0)," ")</f>
        <v>Infraestructura física, mantenimiento y dotación (Sedes construidas, mantenidas reforzadas)</v>
      </c>
      <c r="Z560" s="178" t="str">
        <f>CONCATENATE(X560,"-",Y560)</f>
        <v>08-Infraestructura física, mantenimiento y dotación (Sedes construidas, mantenidas reforzadas)</v>
      </c>
      <c r="AA560" s="176" t="s">
        <v>227</v>
      </c>
      <c r="AB560" s="166" t="str">
        <f>IFERROR(VLOOKUP(AA560,TD!$N$51:$O$66,2,0)," ")</f>
        <v>Sedes mantenidas</v>
      </c>
      <c r="AC560" s="178" t="str">
        <f>CONCATENATE(AA560,"_",AB560)</f>
        <v>016_Sedes mantenidas</v>
      </c>
      <c r="AD560" s="178" t="str">
        <f>CONCATENATE(Z560," ",AC560)</f>
        <v>08-Infraestructura física, mantenimiento y dotación (Sedes construidas, mantenidas reforzadas) 016_Sedes mantenidas</v>
      </c>
      <c r="AE560" s="177" t="str">
        <f>CONCATENATE(U560,V560,W560,X560,AA560)</f>
        <v>O23011745992024020708016</v>
      </c>
      <c r="AF560" s="166" t="str">
        <f>IFERROR(VLOOKUP(AD560,TD!$J$66:$K$89,2,0)," ")</f>
        <v>PM/0131/0108/45990160207</v>
      </c>
      <c r="AG560" s="133" t="s">
        <v>873</v>
      </c>
      <c r="AH560" s="179" t="s">
        <v>193</v>
      </c>
      <c r="AI560" s="217" t="str">
        <f>CONCATENATE(PAA[[#This Row],[Id Interno]],"-",PAA[[#This Row],[tipo de Contrato (TH talento humano - B/S bienes y/o servicios)]],"-",S560,"-",T560,"-",PAA[[#This Row],[Objeto de la contratación]])</f>
        <v>20260501-BS-8126-8--Mantenimiento preventivo y correctivo, que incluye el suministro de insumos y repuestos de las plantas eléctricas ubicadas en los diferentes edificios de la Unidad Administrativa Especial Cuerpo Oficial de Bomberos Bogotá -SGC</v>
      </c>
    </row>
    <row r="561" spans="2:35" ht="56" x14ac:dyDescent="0.35">
      <c r="B561" s="140">
        <v>20260502</v>
      </c>
      <c r="C561" s="120" t="s">
        <v>704</v>
      </c>
      <c r="D561" s="128" t="s">
        <v>83</v>
      </c>
      <c r="E561" s="128" t="s">
        <v>402</v>
      </c>
      <c r="F561" s="175" t="s">
        <v>136</v>
      </c>
      <c r="G561" s="181" t="s">
        <v>376</v>
      </c>
      <c r="H561" s="215">
        <v>10</v>
      </c>
      <c r="I561" s="215">
        <v>0</v>
      </c>
      <c r="J561" s="130">
        <v>180000000</v>
      </c>
      <c r="K561" s="131" t="s">
        <v>398</v>
      </c>
      <c r="L561" s="175" t="s">
        <v>155</v>
      </c>
      <c r="M561" s="176" t="s">
        <v>422</v>
      </c>
      <c r="N561" s="128" t="s">
        <v>197</v>
      </c>
      <c r="O561" s="147" t="s">
        <v>889</v>
      </c>
      <c r="P561" s="175" t="s">
        <v>348</v>
      </c>
      <c r="Q561" s="132" t="s">
        <v>734</v>
      </c>
      <c r="R561" s="176" t="s">
        <v>207</v>
      </c>
      <c r="S561" s="176" t="str">
        <f>MID(PAA[[#This Row],[Meta Proyecto de Inversión]],1,4)</f>
        <v>8126</v>
      </c>
      <c r="T561" s="176" t="str">
        <f>MID(PAA[[#This Row],[Meta Proyecto de Inversión]],6,2)</f>
        <v>8-</v>
      </c>
      <c r="U561" s="177" t="str">
        <f>IFERROR(VLOOKUP(N561,TD!$B$50:$F$54,2,0)," ")</f>
        <v>O230117</v>
      </c>
      <c r="V561" s="177" t="str">
        <f>IFERROR(VLOOKUP(N561,TD!$B$50:$F$54,3,0)," ")</f>
        <v>4599</v>
      </c>
      <c r="W561" s="177">
        <f>IFERROR(VLOOKUP(N561,TD!$B$50:$F$54,4,0)," ")</f>
        <v>20240207</v>
      </c>
      <c r="X561" s="176" t="s">
        <v>174</v>
      </c>
      <c r="Y561" s="166" t="str">
        <f>IFERROR(VLOOKUP(X561,TD!$J$51:$K$64,2,0)," ")</f>
        <v>Infraestructura física, mantenimiento y dotación (Sedes construidas, mantenidas reforzadas)</v>
      </c>
      <c r="Z561" s="178" t="str">
        <f>CONCATENATE(X561,"-",Y561)</f>
        <v>08-Infraestructura física, mantenimiento y dotación (Sedes construidas, mantenidas reforzadas)</v>
      </c>
      <c r="AA561" s="176" t="s">
        <v>227</v>
      </c>
      <c r="AB561" s="166" t="str">
        <f>IFERROR(VLOOKUP(AA561,TD!$N$51:$O$66,2,0)," ")</f>
        <v>Sedes mantenidas</v>
      </c>
      <c r="AC561" s="178" t="str">
        <f>CONCATENATE(AA561,"_",AB561)</f>
        <v>016_Sedes mantenidas</v>
      </c>
      <c r="AD561" s="178" t="str">
        <f>CONCATENATE(Z561," ",AC561)</f>
        <v>08-Infraestructura física, mantenimiento y dotación (Sedes construidas, mantenidas reforzadas) 016_Sedes mantenidas</v>
      </c>
      <c r="AE561" s="177" t="str">
        <f>CONCATENATE(U561,V561,W561,X561,AA561)</f>
        <v>O23011745992024020708016</v>
      </c>
      <c r="AF561" s="166" t="str">
        <f>IFERROR(VLOOKUP(AD561,TD!$J$66:$K$89,2,0)," ")</f>
        <v>PM/0131/0108/45990160207</v>
      </c>
      <c r="AG561" s="133" t="s">
        <v>550</v>
      </c>
      <c r="AH561" s="179" t="s">
        <v>193</v>
      </c>
      <c r="AI561" s="217" t="str">
        <f>CONCATENATE(PAA[[#This Row],[Id Interno]],"-",PAA[[#This Row],[tipo de Contrato (TH talento humano - B/S bienes y/o servicios)]],"-",S561,"-",T561,"-",PAA[[#This Row],[Objeto de la contratación]])</f>
        <v>20260502-BS-8126-8--Mantenimiento correctivo y/o preventivo, adquisición de repuestos y el suministro e instalación de los equipos hidroneumáticos, motobombas eléctricas, bombas sumergibles, tableros de control y fuerza y demás equipos de bombeo de las instalaciones para la Unidad Administrativa Especial Cuerpo Oficial de Bomberos Bogotá -SGC</v>
      </c>
    </row>
    <row r="562" spans="2:35" ht="56" x14ac:dyDescent="0.35">
      <c r="B562" s="149">
        <v>20260503</v>
      </c>
      <c r="C562" s="120" t="s">
        <v>981</v>
      </c>
      <c r="D562" s="120" t="s">
        <v>83</v>
      </c>
      <c r="E562" s="120" t="s">
        <v>402</v>
      </c>
      <c r="F562" s="181" t="s">
        <v>136</v>
      </c>
      <c r="G562" s="181" t="s">
        <v>375</v>
      </c>
      <c r="H562" s="188">
        <v>10</v>
      </c>
      <c r="I562" s="188">
        <v>0</v>
      </c>
      <c r="J562" s="133">
        <v>180000000</v>
      </c>
      <c r="K562" s="151" t="s">
        <v>398</v>
      </c>
      <c r="L562" s="181" t="s">
        <v>155</v>
      </c>
      <c r="M562" s="182" t="s">
        <v>422</v>
      </c>
      <c r="N562" s="120" t="s">
        <v>197</v>
      </c>
      <c r="O562" s="147" t="s">
        <v>889</v>
      </c>
      <c r="P562" s="181" t="s">
        <v>348</v>
      </c>
      <c r="Q562" s="152" t="s">
        <v>735</v>
      </c>
      <c r="R562" s="182" t="s">
        <v>207</v>
      </c>
      <c r="S562" s="176" t="str">
        <f>MID(PAA[[#This Row],[Meta Proyecto de Inversión]],1,4)</f>
        <v>8126</v>
      </c>
      <c r="T562" s="176" t="str">
        <f>MID(PAA[[#This Row],[Meta Proyecto de Inversión]],6,2)</f>
        <v>8-</v>
      </c>
      <c r="U562" s="183" t="str">
        <f>IFERROR(VLOOKUP(N562,TD!$B$50:$F$54,2,0)," ")</f>
        <v>O230117</v>
      </c>
      <c r="V562" s="183" t="str">
        <f>IFERROR(VLOOKUP(N562,TD!$B$50:$F$54,3,0)," ")</f>
        <v>4599</v>
      </c>
      <c r="W562" s="183">
        <f>IFERROR(VLOOKUP(N562,TD!$B$50:$F$54,4,0)," ")</f>
        <v>20240207</v>
      </c>
      <c r="X562" s="182" t="s">
        <v>174</v>
      </c>
      <c r="Y562" s="171" t="str">
        <f>IFERROR(VLOOKUP(X562,TD!$J$51:$K$64,2,0)," ")</f>
        <v>Infraestructura física, mantenimiento y dotación (Sedes construidas, mantenidas reforzadas)</v>
      </c>
      <c r="Z562" s="178" t="str">
        <f>CONCATENATE(X562,"-",Y562)</f>
        <v>08-Infraestructura física, mantenimiento y dotación (Sedes construidas, mantenidas reforzadas)</v>
      </c>
      <c r="AA562" s="182" t="s">
        <v>227</v>
      </c>
      <c r="AB562" s="171" t="str">
        <f>IFERROR(VLOOKUP(AA562,TD!$N$51:$O$66,2,0)," ")</f>
        <v>Sedes mantenidas</v>
      </c>
      <c r="AC562" s="178" t="str">
        <f>CONCATENATE(AA562,"_",AB562)</f>
        <v>016_Sedes mantenidas</v>
      </c>
      <c r="AD562" s="178" t="str">
        <f>CONCATENATE(Z562," ",AC562)</f>
        <v>08-Infraestructura física, mantenimiento y dotación (Sedes construidas, mantenidas reforzadas) 016_Sedes mantenidas</v>
      </c>
      <c r="AE562" s="183" t="str">
        <f>CONCATENATE(U562,V562,W562,X562,AA562)</f>
        <v>O23011745992024020708016</v>
      </c>
      <c r="AF562" s="171" t="str">
        <f>IFERROR(VLOOKUP(AD562,TD!$J$66:$K$89,2,0)," ")</f>
        <v>PM/0131/0108/45990160207</v>
      </c>
      <c r="AG562" s="133" t="s">
        <v>872</v>
      </c>
      <c r="AH562" s="184" t="s">
        <v>193</v>
      </c>
      <c r="AI562" s="226" t="str">
        <f>CONCATENATE(PAA[[#This Row],[Id Interno]],"-",PAA[[#This Row],[tipo de Contrato (TH talento humano - B/S bienes y/o servicios)]],"-",S562,"-",T562,"-",PAA[[#This Row],[Objeto de la contratación]])</f>
        <v>20260503-BS-8126-8--Mantenimiento preventivo y correctivo de la red contraincendios  y sistemas de detención de alarmas contra incendios a las instalaciones de la  Unidad Administrativa Especial Cuerpo Oficial de Bomberos Bogotá -SGC</v>
      </c>
    </row>
    <row r="563" spans="2:35" ht="112" x14ac:dyDescent="0.35">
      <c r="B563" s="149">
        <v>20260505</v>
      </c>
      <c r="C563" s="120" t="s">
        <v>706</v>
      </c>
      <c r="D563" s="120" t="s">
        <v>78</v>
      </c>
      <c r="E563" s="120" t="s">
        <v>402</v>
      </c>
      <c r="F563" s="181" t="s">
        <v>97</v>
      </c>
      <c r="G563" s="181" t="s">
        <v>377</v>
      </c>
      <c r="H563" s="188">
        <v>10</v>
      </c>
      <c r="I563" s="188">
        <v>0</v>
      </c>
      <c r="J563" s="133">
        <v>800000000</v>
      </c>
      <c r="K563" s="151" t="s">
        <v>398</v>
      </c>
      <c r="L563" s="181" t="s">
        <v>155</v>
      </c>
      <c r="M563" s="182" t="s">
        <v>422</v>
      </c>
      <c r="N563" s="120" t="s">
        <v>197</v>
      </c>
      <c r="O563" s="147" t="s">
        <v>889</v>
      </c>
      <c r="P563" s="181" t="s">
        <v>348</v>
      </c>
      <c r="Q563" s="152" t="s">
        <v>736</v>
      </c>
      <c r="R563" s="182" t="s">
        <v>207</v>
      </c>
      <c r="S563" s="176" t="str">
        <f>MID(PAA[[#This Row],[Meta Proyecto de Inversión]],1,4)</f>
        <v>8126</v>
      </c>
      <c r="T563" s="176" t="str">
        <f>MID(PAA[[#This Row],[Meta Proyecto de Inversión]],6,2)</f>
        <v>8-</v>
      </c>
      <c r="U563" s="183" t="str">
        <f>IFERROR(VLOOKUP(N563,TD!$B$50:$F$54,2,0)," ")</f>
        <v>O230117</v>
      </c>
      <c r="V563" s="183" t="str">
        <f>IFERROR(VLOOKUP(N563,TD!$B$50:$F$54,3,0)," ")</f>
        <v>4599</v>
      </c>
      <c r="W563" s="183">
        <f>IFERROR(VLOOKUP(N563,TD!$B$50:$F$54,4,0)," ")</f>
        <v>20240207</v>
      </c>
      <c r="X563" s="182" t="s">
        <v>174</v>
      </c>
      <c r="Y563" s="171" t="str">
        <f>IFERROR(VLOOKUP(X563,TD!$J$51:$K$64,2,0)," ")</f>
        <v>Infraestructura física, mantenimiento y dotación (Sedes construidas, mantenidas reforzadas)</v>
      </c>
      <c r="Z563" s="178" t="str">
        <f>CONCATENATE(X563,"-",Y563)</f>
        <v>08-Infraestructura física, mantenimiento y dotación (Sedes construidas, mantenidas reforzadas)</v>
      </c>
      <c r="AA563" s="182" t="s">
        <v>227</v>
      </c>
      <c r="AB563" s="171" t="str">
        <f>IFERROR(VLOOKUP(AA563,TD!$N$51:$O$66,2,0)," ")</f>
        <v>Sedes mantenidas</v>
      </c>
      <c r="AC563" s="178" t="str">
        <f>CONCATENATE(AA563,"_",AB563)</f>
        <v>016_Sedes mantenidas</v>
      </c>
      <c r="AD563" s="178" t="str">
        <f>CONCATENATE(Z563," ",AC563)</f>
        <v>08-Infraestructura física, mantenimiento y dotación (Sedes construidas, mantenidas reforzadas) 016_Sedes mantenidas</v>
      </c>
      <c r="AE563" s="183" t="str">
        <f>CONCATENATE(U563,V563,W563,X563,AA563)</f>
        <v>O23011745992024020708016</v>
      </c>
      <c r="AF563" s="171" t="str">
        <f>IFERROR(VLOOKUP(AD563,TD!$J$66:$K$89,2,0)," ")</f>
        <v>PM/0131/0108/45990160207</v>
      </c>
      <c r="AG563" s="133" t="s">
        <v>94</v>
      </c>
      <c r="AH563" s="184" t="s">
        <v>193</v>
      </c>
      <c r="AI563" s="226" t="str">
        <f>CONCATENATE(PAA[[#This Row],[Id Interno]],"-",PAA[[#This Row],[tipo de Contrato (TH talento humano - B/S bienes y/o servicios)]],"-",S563,"-",T563,"-",PAA[[#This Row],[Objeto de la contratación]])</f>
        <v>20260505-BS-8126-8--Realizar el mantenimiento predictivo, preventivo, correctivo y mejoras a las instalaciones de las dependencias de la Unidad Administrativa Especial Cuerpo Oficial de Bomberos Bogotá -SGC</v>
      </c>
    </row>
    <row r="564" spans="2:35" ht="56" x14ac:dyDescent="0.35">
      <c r="B564" s="140">
        <v>20260506</v>
      </c>
      <c r="C564" s="120" t="s">
        <v>883</v>
      </c>
      <c r="D564" s="128" t="s">
        <v>100</v>
      </c>
      <c r="E564" s="128" t="s">
        <v>402</v>
      </c>
      <c r="F564" s="128" t="s">
        <v>131</v>
      </c>
      <c r="G564" s="129" t="s">
        <v>377</v>
      </c>
      <c r="H564" s="135">
        <v>10</v>
      </c>
      <c r="I564" s="215">
        <v>0</v>
      </c>
      <c r="J564" s="130">
        <v>200000000</v>
      </c>
      <c r="K564" s="131" t="s">
        <v>398</v>
      </c>
      <c r="L564" s="175" t="s">
        <v>155</v>
      </c>
      <c r="M564" s="176" t="s">
        <v>422</v>
      </c>
      <c r="N564" s="128" t="s">
        <v>197</v>
      </c>
      <c r="O564" s="147" t="s">
        <v>889</v>
      </c>
      <c r="P564" s="176" t="s">
        <v>348</v>
      </c>
      <c r="Q564" s="132" t="s">
        <v>737</v>
      </c>
      <c r="R564" s="176" t="s">
        <v>207</v>
      </c>
      <c r="S564" s="176" t="str">
        <f>MID(PAA[[#This Row],[Meta Proyecto de Inversión]],1,4)</f>
        <v>8126</v>
      </c>
      <c r="T564" s="176" t="str">
        <f>MID(PAA[[#This Row],[Meta Proyecto de Inversión]],6,2)</f>
        <v>8-</v>
      </c>
      <c r="U564" s="177" t="str">
        <f>IFERROR(VLOOKUP(N564,TD!$B$50:$F$54,2,0)," ")</f>
        <v>O230117</v>
      </c>
      <c r="V564" s="177" t="str">
        <f>IFERROR(VLOOKUP(N564,TD!$B$50:$F$54,3,0)," ")</f>
        <v>4599</v>
      </c>
      <c r="W564" s="177">
        <f>IFERROR(VLOOKUP(N564,TD!$B$50:$F$54,4,0)," ")</f>
        <v>20240207</v>
      </c>
      <c r="X564" s="176" t="s">
        <v>174</v>
      </c>
      <c r="Y564" s="166" t="str">
        <f>IFERROR(VLOOKUP(X564,TD!$J$51:$K$64,2,0)," ")</f>
        <v>Infraestructura física, mantenimiento y dotación (Sedes construidas, mantenidas reforzadas)</v>
      </c>
      <c r="Z564" s="178" t="str">
        <f>CONCATENATE(X564,"-",Y564)</f>
        <v>08-Infraestructura física, mantenimiento y dotación (Sedes construidas, mantenidas reforzadas)</v>
      </c>
      <c r="AA564" s="176" t="s">
        <v>227</v>
      </c>
      <c r="AB564" s="166" t="str">
        <f>IFERROR(VLOOKUP(AA564,TD!$N$51:$O$66,2,0)," ")</f>
        <v>Sedes mantenidas</v>
      </c>
      <c r="AC564" s="178" t="str">
        <f>CONCATENATE(AA564,"_",AB564)</f>
        <v>016_Sedes mantenidas</v>
      </c>
      <c r="AD564" s="178" t="str">
        <f>CONCATENATE(Z564," ",AC564)</f>
        <v>08-Infraestructura física, mantenimiento y dotación (Sedes construidas, mantenidas reforzadas) 016_Sedes mantenidas</v>
      </c>
      <c r="AE564" s="177" t="str">
        <f>CONCATENATE(U564,V564,W564,X564,AA564)</f>
        <v>O23011745992024020708016</v>
      </c>
      <c r="AF564" s="166" t="str">
        <f>IFERROR(VLOOKUP(AD564,TD!$J$66:$K$89,2,0)," ")</f>
        <v>PM/0131/0108/45990160207</v>
      </c>
      <c r="AG564" s="133" t="s">
        <v>94</v>
      </c>
      <c r="AH564" s="179" t="s">
        <v>193</v>
      </c>
      <c r="AI564" s="217" t="str">
        <f>CONCATENATE(PAA[[#This Row],[Id Interno]],"-",PAA[[#This Row],[tipo de Contrato (TH talento humano - B/S bienes y/o servicios)]],"-",S564,"-",T564,"-",PAA[[#This Row],[Objeto de la contratación]])</f>
        <v>20260506-BS-8126-8--Interventoría técnica, administrativa, financiera, contable, jurídica y ambiental  para la realización del mantenimiento predictivo, preventivo, correctivo y mejoras a las instalaciones de las dependencias de la Unidad Administrativa Especial Cuerpo Oficial de Bomberos Bogotá -SGC</v>
      </c>
    </row>
    <row r="565" spans="2:35" ht="98" x14ac:dyDescent="0.35">
      <c r="B565" s="140">
        <v>20260508</v>
      </c>
      <c r="C565" s="128" t="s">
        <v>707</v>
      </c>
      <c r="D565" s="128" t="s">
        <v>83</v>
      </c>
      <c r="E565" s="128" t="s">
        <v>402</v>
      </c>
      <c r="F565" s="128" t="s">
        <v>136</v>
      </c>
      <c r="G565" s="154" t="s">
        <v>377</v>
      </c>
      <c r="H565" s="135">
        <v>10</v>
      </c>
      <c r="I565" s="215">
        <v>0</v>
      </c>
      <c r="J565" s="130">
        <v>127000000</v>
      </c>
      <c r="K565" s="131" t="s">
        <v>398</v>
      </c>
      <c r="L565" s="175" t="s">
        <v>155</v>
      </c>
      <c r="M565" s="176" t="s">
        <v>422</v>
      </c>
      <c r="N565" s="128" t="s">
        <v>197</v>
      </c>
      <c r="O565" s="148" t="s">
        <v>889</v>
      </c>
      <c r="P565" s="176" t="s">
        <v>348</v>
      </c>
      <c r="Q565" s="132" t="s">
        <v>738</v>
      </c>
      <c r="R565" s="176" t="s">
        <v>207</v>
      </c>
      <c r="S565" s="176" t="str">
        <f>MID(PAA[[#This Row],[Meta Proyecto de Inversión]],1,4)</f>
        <v>8126</v>
      </c>
      <c r="T565" s="176" t="str">
        <f>MID(PAA[[#This Row],[Meta Proyecto de Inversión]],6,2)</f>
        <v>8-</v>
      </c>
      <c r="U565" s="177" t="str">
        <f>IFERROR(VLOOKUP(N565,TD!$B$50:$F$54,2,0)," ")</f>
        <v>O230117</v>
      </c>
      <c r="V565" s="177" t="str">
        <f>IFERROR(VLOOKUP(N565,TD!$B$50:$F$54,3,0)," ")</f>
        <v>4599</v>
      </c>
      <c r="W565" s="177">
        <f>IFERROR(VLOOKUP(N565,TD!$B$50:$F$54,4,0)," ")</f>
        <v>20240207</v>
      </c>
      <c r="X565" s="176" t="s">
        <v>174</v>
      </c>
      <c r="Y565" s="166" t="str">
        <f>IFERROR(VLOOKUP(X565,TD!$J$51:$K$64,2,0)," ")</f>
        <v>Infraestructura física, mantenimiento y dotación (Sedes construidas, mantenidas reforzadas)</v>
      </c>
      <c r="Z565" s="178" t="str">
        <f>CONCATENATE(X565,"-",Y565)</f>
        <v>08-Infraestructura física, mantenimiento y dotación (Sedes construidas, mantenidas reforzadas)</v>
      </c>
      <c r="AA565" s="176" t="s">
        <v>227</v>
      </c>
      <c r="AB565" s="166" t="str">
        <f>IFERROR(VLOOKUP(AA565,TD!$N$51:$O$66,2,0)," ")</f>
        <v>Sedes mantenidas</v>
      </c>
      <c r="AC565" s="178" t="str">
        <f>CONCATENATE(AA565,"_",AB565)</f>
        <v>016_Sedes mantenidas</v>
      </c>
      <c r="AD565" s="178" t="str">
        <f>CONCATENATE(Z565," ",AC565)</f>
        <v>08-Infraestructura física, mantenimiento y dotación (Sedes construidas, mantenidas reforzadas) 016_Sedes mantenidas</v>
      </c>
      <c r="AE565" s="177" t="str">
        <f>CONCATENATE(U565,V565,W565,X565,AA565)</f>
        <v>O23011745992024020708016</v>
      </c>
      <c r="AF565" s="166" t="str">
        <f>IFERROR(VLOOKUP(AD565,TD!$J$66:$K$89,2,0)," ")</f>
        <v>PM/0131/0108/45990160207</v>
      </c>
      <c r="AG565" s="130" t="s">
        <v>871</v>
      </c>
      <c r="AH565" s="179" t="s">
        <v>193</v>
      </c>
      <c r="AI565" s="217" t="str">
        <f>CONCATENATE(PAA[[#This Row],[Id Interno]],"-",PAA[[#This Row],[tipo de Contrato (TH talento humano - B/S bienes y/o servicios)]],"-",S565,"-",T565,"-",PAA[[#This Row],[Objeto de la contratación]])</f>
        <v>20260508-BS-8126-8--Mantenimiento preventivo y correctivo, que incluye el suministro de insumos y repuestos de las lavadoras y secadoras industriales ubicadas en las estaciones de bomberos de la UAE Cuerpo Oficial de Bomberos de Bogotá-SGC</v>
      </c>
    </row>
    <row r="566" spans="2:35" ht="140" x14ac:dyDescent="0.35">
      <c r="B566" s="140">
        <v>20260510</v>
      </c>
      <c r="C566" s="120" t="s">
        <v>708</v>
      </c>
      <c r="D566" s="128" t="s">
        <v>83</v>
      </c>
      <c r="E566" s="128" t="s">
        <v>402</v>
      </c>
      <c r="F566" s="128" t="s">
        <v>136</v>
      </c>
      <c r="G566" s="129" t="s">
        <v>378</v>
      </c>
      <c r="H566" s="135">
        <v>9</v>
      </c>
      <c r="I566" s="215">
        <v>0</v>
      </c>
      <c r="J566" s="130">
        <v>200000000</v>
      </c>
      <c r="K566" s="131" t="s">
        <v>398</v>
      </c>
      <c r="L566" s="175" t="s">
        <v>155</v>
      </c>
      <c r="M566" s="176" t="s">
        <v>422</v>
      </c>
      <c r="N566" s="128" t="s">
        <v>197</v>
      </c>
      <c r="O566" s="147" t="s">
        <v>889</v>
      </c>
      <c r="P566" s="176" t="s">
        <v>348</v>
      </c>
      <c r="Q566" s="132" t="s">
        <v>739</v>
      </c>
      <c r="R566" s="176" t="s">
        <v>207</v>
      </c>
      <c r="S566" s="176" t="str">
        <f>MID(PAA[[#This Row],[Meta Proyecto de Inversión]],1,4)</f>
        <v>8126</v>
      </c>
      <c r="T566" s="176" t="str">
        <f>MID(PAA[[#This Row],[Meta Proyecto de Inversión]],6,2)</f>
        <v>8-</v>
      </c>
      <c r="U566" s="177" t="str">
        <f>IFERROR(VLOOKUP(N566,TD!$B$50:$F$54,2,0)," ")</f>
        <v>O230117</v>
      </c>
      <c r="V566" s="177" t="str">
        <f>IFERROR(VLOOKUP(N566,TD!$B$50:$F$54,3,0)," ")</f>
        <v>4599</v>
      </c>
      <c r="W566" s="177">
        <f>IFERROR(VLOOKUP(N566,TD!$B$50:$F$54,4,0)," ")</f>
        <v>20240207</v>
      </c>
      <c r="X566" s="176" t="s">
        <v>174</v>
      </c>
      <c r="Y566" s="166" t="str">
        <f>IFERROR(VLOOKUP(X566,TD!$J$51:$K$64,2,0)," ")</f>
        <v>Infraestructura física, mantenimiento y dotación (Sedes construidas, mantenidas reforzadas)</v>
      </c>
      <c r="Z566" s="178" t="str">
        <f>CONCATENATE(X566,"-",Y566)</f>
        <v>08-Infraestructura física, mantenimiento y dotación (Sedes construidas, mantenidas reforzadas)</v>
      </c>
      <c r="AA566" s="176" t="s">
        <v>227</v>
      </c>
      <c r="AB566" s="166" t="str">
        <f>IFERROR(VLOOKUP(AA566,TD!$N$51:$O$66,2,0)," ")</f>
        <v>Sedes mantenidas</v>
      </c>
      <c r="AC566" s="178" t="str">
        <f>CONCATENATE(AA566,"_",AB566)</f>
        <v>016_Sedes mantenidas</v>
      </c>
      <c r="AD566" s="178" t="str">
        <f>CONCATENATE(Z566," ",AC566)</f>
        <v>08-Infraestructura física, mantenimiento y dotación (Sedes construidas, mantenidas reforzadas) 016_Sedes mantenidas</v>
      </c>
      <c r="AE566" s="177" t="str">
        <f>CONCATENATE(U566,V566,W566,X566,AA566)</f>
        <v>O23011745992024020708016</v>
      </c>
      <c r="AF566" s="166" t="str">
        <f>IFERROR(VLOOKUP(AD566,TD!$J$66:$K$89,2,0)," ")</f>
        <v>PM/0131/0108/45990160207</v>
      </c>
      <c r="AG566" s="133" t="s">
        <v>80</v>
      </c>
      <c r="AH566" s="179" t="s">
        <v>193</v>
      </c>
      <c r="AI566" s="217" t="str">
        <f>CONCATENATE(PAA[[#This Row],[Id Interno]],"-",PAA[[#This Row],[tipo de Contrato (TH talento humano - B/S bienes y/o servicios)]],"-",S566,"-",T566,"-",PAA[[#This Row],[Objeto de la contratación]])</f>
        <v>20260510-BS-8126-8--Realizar el mantenimiento preventivo, correctivo de puertas automatizadas para las salas de máquinas de las estaciones de la UAE Cuerpo Oficial de Bomberos-SGC</v>
      </c>
    </row>
    <row r="567" spans="2:35" ht="126" x14ac:dyDescent="0.35">
      <c r="B567" s="140">
        <v>20260518</v>
      </c>
      <c r="C567" s="120" t="s">
        <v>710</v>
      </c>
      <c r="D567" s="128" t="s">
        <v>83</v>
      </c>
      <c r="E567" s="128" t="s">
        <v>402</v>
      </c>
      <c r="F567" s="128" t="s">
        <v>89</v>
      </c>
      <c r="G567" s="129" t="s">
        <v>376</v>
      </c>
      <c r="H567" s="135">
        <v>11</v>
      </c>
      <c r="I567" s="215">
        <v>0</v>
      </c>
      <c r="J567" s="130">
        <v>250000000</v>
      </c>
      <c r="K567" s="131" t="s">
        <v>398</v>
      </c>
      <c r="L567" s="175" t="s">
        <v>155</v>
      </c>
      <c r="M567" s="176" t="s">
        <v>422</v>
      </c>
      <c r="N567" s="128" t="s">
        <v>330</v>
      </c>
      <c r="O567" s="147" t="s">
        <v>889</v>
      </c>
      <c r="P567" s="176" t="s">
        <v>161</v>
      </c>
      <c r="Q567" s="132" t="s">
        <v>1109</v>
      </c>
      <c r="R567" s="176" t="s">
        <v>331</v>
      </c>
      <c r="S567" s="176" t="str">
        <f>MID(PAA[[#This Row],[Meta Proyecto de Inversión]],1,4)</f>
        <v>No a</v>
      </c>
      <c r="T567" s="176" t="str">
        <f>MID(PAA[[#This Row],[Meta Proyecto de Inversión]],6,2)</f>
        <v>li</v>
      </c>
      <c r="U567" s="177" t="str">
        <f>IFERROR(VLOOKUP(N567,TD!$B$50:$F$54,2,0)," ")</f>
        <v>NA</v>
      </c>
      <c r="V567" s="177" t="str">
        <f>IFERROR(VLOOKUP(N567,TD!$B$50:$F$54,3,0)," ")</f>
        <v>NA</v>
      </c>
      <c r="W567" s="177" t="str">
        <f>IFERROR(VLOOKUP(N567,TD!$B$50:$F$54,4,0)," ")</f>
        <v>NA</v>
      </c>
      <c r="X567" s="176" t="s">
        <v>335</v>
      </c>
      <c r="Y567" s="166" t="str">
        <f>IFERROR(VLOOKUP(X567,TD!$J$51:$K$64,2,0)," ")</f>
        <v>N/A</v>
      </c>
      <c r="Z567" s="178" t="str">
        <f>CONCATENATE(X567,"-",Y567)</f>
        <v>N/A-N/A</v>
      </c>
      <c r="AA567" s="176" t="s">
        <v>335</v>
      </c>
      <c r="AB567" s="166" t="str">
        <f>IFERROR(VLOOKUP(AA567,TD!$N$51:$O$66,2,0)," ")</f>
        <v>N/A</v>
      </c>
      <c r="AC567" s="178" t="str">
        <f>CONCATENATE(AA567,"_",AB567)</f>
        <v>N/A_N/A</v>
      </c>
      <c r="AD567" s="178" t="str">
        <f>CONCATENATE(Z567," ",AC567)</f>
        <v>N/A-N/A N/A_N/A</v>
      </c>
      <c r="AE567" s="177" t="str">
        <f>CONCATENATE(U567,V567,W567,X567,AA567)</f>
        <v>NANANAN/AN/A</v>
      </c>
      <c r="AF567" s="166" t="str">
        <f>IFERROR(VLOOKUP(AD567,TD!$J$66:$K$89,2,0)," ")</f>
        <v>N/A</v>
      </c>
      <c r="AG567" s="133" t="s">
        <v>332</v>
      </c>
      <c r="AH567" s="179" t="s">
        <v>193</v>
      </c>
      <c r="AI567" s="217" t="str">
        <f>CONCATENATE(PAA[[#This Row],[Id Interno]],"-",PAA[[#This Row],[tipo de Contrato (TH talento humano - B/S bienes y/o servicios)]],"-",S567,"-",T567,"-",PAA[[#This Row],[Objeto de la contratación]])</f>
        <v>20260518-BS-No a-li-Contratar el servicio de saneamiento ambiental, corte de césped, jardinería, poda y tala de árboles para las sedes (predios y/o estaciones) de la Unidad Administrativa Especial Cuerpo Oficial de Bomberos de Bogotá – SGC</v>
      </c>
    </row>
    <row r="568" spans="2:35" ht="56" x14ac:dyDescent="0.35">
      <c r="B568" s="140">
        <v>20260519</v>
      </c>
      <c r="C568" s="120" t="s">
        <v>711</v>
      </c>
      <c r="D568" s="128" t="s">
        <v>92</v>
      </c>
      <c r="E568" s="128" t="s">
        <v>402</v>
      </c>
      <c r="F568" s="128" t="s">
        <v>89</v>
      </c>
      <c r="G568" s="129" t="s">
        <v>377</v>
      </c>
      <c r="H568" s="135">
        <v>8</v>
      </c>
      <c r="I568" s="215">
        <v>0</v>
      </c>
      <c r="J568" s="130">
        <v>30000000</v>
      </c>
      <c r="K568" s="131" t="s">
        <v>398</v>
      </c>
      <c r="L568" s="175" t="s">
        <v>155</v>
      </c>
      <c r="M568" s="176" t="s">
        <v>422</v>
      </c>
      <c r="N568" s="128" t="s">
        <v>330</v>
      </c>
      <c r="O568" s="216" t="s">
        <v>889</v>
      </c>
      <c r="P568" s="176" t="s">
        <v>161</v>
      </c>
      <c r="Q568" s="132" t="s">
        <v>740</v>
      </c>
      <c r="R568" s="176" t="s">
        <v>331</v>
      </c>
      <c r="S568" s="176" t="str">
        <f>MID(PAA[[#This Row],[Meta Proyecto de Inversión]],1,4)</f>
        <v>No a</v>
      </c>
      <c r="T568" s="165" t="str">
        <f>MID(PAA[[#This Row],[Meta Proyecto de Inversión]],6,2)</f>
        <v>li</v>
      </c>
      <c r="U568" s="177" t="str">
        <f>IFERROR(VLOOKUP(N568,TD!$B$50:$F$54,2,0)," ")</f>
        <v>NA</v>
      </c>
      <c r="V568" s="177" t="str">
        <f>IFERROR(VLOOKUP(N568,TD!$B$50:$F$54,3,0)," ")</f>
        <v>NA</v>
      </c>
      <c r="W568" s="177" t="str">
        <f>IFERROR(VLOOKUP(N568,TD!$B$50:$F$54,4,0)," ")</f>
        <v>NA</v>
      </c>
      <c r="X568" s="176" t="s">
        <v>335</v>
      </c>
      <c r="Y568" s="166" t="str">
        <f>IFERROR(VLOOKUP(X568,TD!$J$51:$K$64,2,0)," ")</f>
        <v>N/A</v>
      </c>
      <c r="Z568" s="178" t="str">
        <f>CONCATENATE(X568,"-",Y568)</f>
        <v>N/A-N/A</v>
      </c>
      <c r="AA568" s="176" t="s">
        <v>335</v>
      </c>
      <c r="AB568" s="166" t="str">
        <f>IFERROR(VLOOKUP(AA568,TD!$N$51:$O$66,2,0)," ")</f>
        <v>N/A</v>
      </c>
      <c r="AC568" s="178" t="str">
        <f>CONCATENATE(AA568,"_",AB568)</f>
        <v>N/A_N/A</v>
      </c>
      <c r="AD568" s="178" t="str">
        <f>CONCATENATE(Z568," ",AC568)</f>
        <v>N/A-N/A N/A_N/A</v>
      </c>
      <c r="AE568" s="177" t="str">
        <f>CONCATENATE(U568,V568,W568,X568,AA568)</f>
        <v>NANANAN/AN/A</v>
      </c>
      <c r="AF568" s="166" t="str">
        <f>IFERROR(VLOOKUP(AD568,TD!$J$66:$K$89,2,0)," ")</f>
        <v>N/A</v>
      </c>
      <c r="AG568" s="133" t="s">
        <v>332</v>
      </c>
      <c r="AH568" s="179" t="s">
        <v>193</v>
      </c>
      <c r="AI568" s="217" t="str">
        <f>CONCATENATE(PAA[[#This Row],[Id Interno]],"-",PAA[[#This Row],[tipo de Contrato (TH talento humano - B/S bienes y/o servicios)]],"-",S568,"-",T568,"-",PAA[[#This Row],[Objeto de la contratación]])</f>
        <v>20260519-BS-No a-li-Prestar el servicio de recolección y disposición final de los residuos sanitarios y aguas no tratadas de las instalaciones de la Unidad Administrativa Especial Cuerpo Oficial de Bomberos de Bogotá – SGC</v>
      </c>
    </row>
    <row r="569" spans="2:35" ht="66" customHeight="1" x14ac:dyDescent="0.35">
      <c r="B569" s="140">
        <v>20260520</v>
      </c>
      <c r="C569" s="120" t="s">
        <v>712</v>
      </c>
      <c r="D569" s="128" t="s">
        <v>92</v>
      </c>
      <c r="E569" s="128" t="s">
        <v>402</v>
      </c>
      <c r="F569" s="128" t="s">
        <v>146</v>
      </c>
      <c r="G569" s="129" t="s">
        <v>376</v>
      </c>
      <c r="H569" s="135">
        <v>10</v>
      </c>
      <c r="I569" s="215">
        <v>0</v>
      </c>
      <c r="J569" s="130">
        <v>24000000</v>
      </c>
      <c r="K569" s="131" t="s">
        <v>398</v>
      </c>
      <c r="L569" s="175" t="s">
        <v>155</v>
      </c>
      <c r="M569" s="176" t="s">
        <v>422</v>
      </c>
      <c r="N569" s="128" t="s">
        <v>330</v>
      </c>
      <c r="O569" s="216" t="s">
        <v>889</v>
      </c>
      <c r="P569" s="176" t="s">
        <v>161</v>
      </c>
      <c r="Q569" s="132" t="s">
        <v>741</v>
      </c>
      <c r="R569" s="176" t="s">
        <v>331</v>
      </c>
      <c r="S569" s="176" t="str">
        <f>MID(PAA[[#This Row],[Meta Proyecto de Inversión]],1,4)</f>
        <v>No a</v>
      </c>
      <c r="T569" s="176" t="str">
        <f>MID(PAA[[#This Row],[Meta Proyecto de Inversión]],6,2)</f>
        <v>li</v>
      </c>
      <c r="U569" s="177" t="str">
        <f>IFERROR(VLOOKUP(N569,TD!$B$50:$F$54,2,0)," ")</f>
        <v>NA</v>
      </c>
      <c r="V569" s="177" t="str">
        <f>IFERROR(VLOOKUP(N569,TD!$B$50:$F$54,3,0)," ")</f>
        <v>NA</v>
      </c>
      <c r="W569" s="177" t="str">
        <f>IFERROR(VLOOKUP(N569,TD!$B$50:$F$54,4,0)," ")</f>
        <v>NA</v>
      </c>
      <c r="X569" s="176" t="s">
        <v>335</v>
      </c>
      <c r="Y569" s="166" t="str">
        <f>IFERROR(VLOOKUP(X569,TD!$J$51:$K$64,2,0)," ")</f>
        <v>N/A</v>
      </c>
      <c r="Z569" s="178" t="str">
        <f>CONCATENATE(X569,"-",Y569)</f>
        <v>N/A-N/A</v>
      </c>
      <c r="AA569" s="176" t="s">
        <v>335</v>
      </c>
      <c r="AB569" s="166" t="str">
        <f>IFERROR(VLOOKUP(AA569,TD!$N$51:$O$66,2,0)," ")</f>
        <v>N/A</v>
      </c>
      <c r="AC569" s="178" t="str">
        <f>CONCATENATE(AA569,"_",AB569)</f>
        <v>N/A_N/A</v>
      </c>
      <c r="AD569" s="178" t="str">
        <f>CONCATENATE(Z569," ",AC569)</f>
        <v>N/A-N/A N/A_N/A</v>
      </c>
      <c r="AE569" s="177" t="str">
        <f>CONCATENATE(U569,V569,W569,X569,AA569)</f>
        <v>NANANAN/AN/A</v>
      </c>
      <c r="AF569" s="166" t="str">
        <f>IFERROR(VLOOKUP(AD569,TD!$J$66:$K$89,2,0)," ")</f>
        <v>N/A</v>
      </c>
      <c r="AG569" s="133" t="s">
        <v>332</v>
      </c>
      <c r="AH569" s="179" t="s">
        <v>193</v>
      </c>
      <c r="AI569" s="217" t="str">
        <f>CONCATENATE(PAA[[#This Row],[Id Interno]],"-",PAA[[#This Row],[tipo de Contrato (TH talento humano - B/S bienes y/o servicios)]],"-",S569,"-",T569,"-",PAA[[#This Row],[Objeto de la contratación]])</f>
        <v>20260520-BS-No a-li-Prestar los servicios de mantenimiento y suministro de insumos de las piscinas ubicadas en las Estaciones de Bomberos de Kennedy ‘Alejandro Lince’ B5 y B4 Puente Aranda – BRAE, como escenario para el acondicionamiento físico, entrenamiento del personal y canino de la Unidad Administrativa Especial Cuerpo Oficial de Bomberos de Bogotá para el cumplimiento de su misionalidad – SGC</v>
      </c>
    </row>
    <row r="570" spans="2:35" ht="140" x14ac:dyDescent="0.35">
      <c r="B570" s="140">
        <v>20260521</v>
      </c>
      <c r="C570" s="120" t="s">
        <v>713</v>
      </c>
      <c r="D570" s="128" t="s">
        <v>114</v>
      </c>
      <c r="E570" s="128" t="s">
        <v>402</v>
      </c>
      <c r="F570" s="128" t="s">
        <v>89</v>
      </c>
      <c r="G570" s="129" t="s">
        <v>373</v>
      </c>
      <c r="H570" s="135">
        <v>1</v>
      </c>
      <c r="I570" s="215">
        <v>0</v>
      </c>
      <c r="J570" s="130">
        <v>17698013</v>
      </c>
      <c r="K570" s="131" t="s">
        <v>398</v>
      </c>
      <c r="L570" s="175" t="s">
        <v>155</v>
      </c>
      <c r="M570" s="176" t="s">
        <v>422</v>
      </c>
      <c r="N570" s="128" t="s">
        <v>330</v>
      </c>
      <c r="O570" s="216" t="s">
        <v>889</v>
      </c>
      <c r="P570" s="176" t="s">
        <v>161</v>
      </c>
      <c r="Q570" s="132" t="s">
        <v>742</v>
      </c>
      <c r="R570" s="176" t="s">
        <v>331</v>
      </c>
      <c r="S570" s="176" t="str">
        <f>MID(PAA[[#This Row],[Meta Proyecto de Inversión]],1,4)</f>
        <v>No a</v>
      </c>
      <c r="T570" s="176" t="str">
        <f>MID(PAA[[#This Row],[Meta Proyecto de Inversión]],6,2)</f>
        <v>li</v>
      </c>
      <c r="U570" s="177" t="str">
        <f>IFERROR(VLOOKUP(N570,TD!$B$50:$F$54,2,0)," ")</f>
        <v>NA</v>
      </c>
      <c r="V570" s="177" t="str">
        <f>IFERROR(VLOOKUP(N570,TD!$B$50:$F$54,3,0)," ")</f>
        <v>NA</v>
      </c>
      <c r="W570" s="177" t="str">
        <f>IFERROR(VLOOKUP(N570,TD!$B$50:$F$54,4,0)," ")</f>
        <v>NA</v>
      </c>
      <c r="X570" s="176" t="s">
        <v>335</v>
      </c>
      <c r="Y570" s="166" t="str">
        <f>IFERROR(VLOOKUP(X570,TD!$J$51:$K$64,2,0)," ")</f>
        <v>N/A</v>
      </c>
      <c r="Z570" s="178" t="str">
        <f>CONCATENATE(X570,"-",Y570)</f>
        <v>N/A-N/A</v>
      </c>
      <c r="AA570" s="176" t="s">
        <v>335</v>
      </c>
      <c r="AB570" s="166" t="str">
        <f>IFERROR(VLOOKUP(AA570,TD!$N$51:$O$66,2,0)," ")</f>
        <v>N/A</v>
      </c>
      <c r="AC570" s="178" t="str">
        <f>CONCATENATE(AA570,"_",AB570)</f>
        <v>N/A_N/A</v>
      </c>
      <c r="AD570" s="178" t="str">
        <f>CONCATENATE(Z570," ",AC570)</f>
        <v>N/A-N/A N/A_N/A</v>
      </c>
      <c r="AE570" s="177" t="str">
        <f>CONCATENATE(U570,V570,W570,X570,AA570)</f>
        <v>NANANAN/AN/A</v>
      </c>
      <c r="AF570" s="177" t="str">
        <f>IFERROR(VLOOKUP(AD570,TD!$J$66:$K$89,2,0)," ")</f>
        <v>N/A</v>
      </c>
      <c r="AG570" s="133" t="s">
        <v>332</v>
      </c>
      <c r="AH570" s="174" t="s">
        <v>194</v>
      </c>
      <c r="AI570" s="217" t="str">
        <f>CONCATENATE(PAA[[#This Row],[Id Interno]],"-",PAA[[#This Row],[tipo de Contrato (TH talento humano - B/S bienes y/o servicios)]],"-",S570,"-",T570,"-",PAA[[#This Row],[Objeto de la contratación]])</f>
        <v>20260521-BS-No a-li-Adición No. 1 y prórroga No. 2 al contrato 196 de 2025 que tiene como objeto "Prestar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v>
      </c>
    </row>
    <row r="571" spans="2:35" ht="56" x14ac:dyDescent="0.35">
      <c r="B571" s="146">
        <v>20260522</v>
      </c>
      <c r="C571" s="99" t="s">
        <v>714</v>
      </c>
      <c r="D571" s="23" t="s">
        <v>114</v>
      </c>
      <c r="E571" s="23" t="s">
        <v>402</v>
      </c>
      <c r="F571" s="23" t="s">
        <v>89</v>
      </c>
      <c r="G571" s="127" t="s">
        <v>375</v>
      </c>
      <c r="H571" s="134">
        <v>8</v>
      </c>
      <c r="I571" s="164">
        <v>0</v>
      </c>
      <c r="J571" s="125">
        <v>88070951</v>
      </c>
      <c r="K571" s="88" t="s">
        <v>398</v>
      </c>
      <c r="L571" s="162" t="s">
        <v>155</v>
      </c>
      <c r="M571" s="165" t="s">
        <v>422</v>
      </c>
      <c r="N571" s="23" t="s">
        <v>330</v>
      </c>
      <c r="O571" s="147" t="s">
        <v>889</v>
      </c>
      <c r="P571" s="165" t="s">
        <v>161</v>
      </c>
      <c r="Q571" s="53" t="s">
        <v>742</v>
      </c>
      <c r="R571" s="165" t="s">
        <v>331</v>
      </c>
      <c r="S571" s="165" t="str">
        <f>MID(PAA[[#This Row],[Meta Proyecto de Inversión]],1,4)</f>
        <v>No a</v>
      </c>
      <c r="T571" s="165" t="str">
        <f>MID(PAA[[#This Row],[Meta Proyecto de Inversión]],6,2)</f>
        <v>li</v>
      </c>
      <c r="U571" s="166" t="str">
        <f>IFERROR(VLOOKUP(N571,TD!$B$50:$F$54,2,0)," ")</f>
        <v>NA</v>
      </c>
      <c r="V571" s="166" t="str">
        <f>IFERROR(VLOOKUP(N571,TD!$B$50:$F$54,3,0)," ")</f>
        <v>NA</v>
      </c>
      <c r="W571" s="166" t="str">
        <f>IFERROR(VLOOKUP(N571,TD!$B$50:$F$54,4,0)," ")</f>
        <v>NA</v>
      </c>
      <c r="X571" s="176" t="s">
        <v>335</v>
      </c>
      <c r="Y571" s="166" t="str">
        <f>IFERROR(VLOOKUP(X571,TD!$J$51:$K$64,2,0)," ")</f>
        <v>N/A</v>
      </c>
      <c r="Z571" s="178" t="str">
        <f>CONCATENATE(X571,"-",Y571)</f>
        <v>N/A-N/A</v>
      </c>
      <c r="AA571" s="176" t="s">
        <v>335</v>
      </c>
      <c r="AB571" s="166" t="str">
        <f>IFERROR(VLOOKUP(AA571,TD!$N$51:$O$66,2,0)," ")</f>
        <v>N/A</v>
      </c>
      <c r="AC571" s="167" t="str">
        <f>CONCATENATE(AA571,"_",AB571)</f>
        <v>N/A_N/A</v>
      </c>
      <c r="AD571" s="167" t="str">
        <f>CONCATENATE(Z571," ",AC571)</f>
        <v>N/A-N/A N/A_N/A</v>
      </c>
      <c r="AE571" s="166" t="str">
        <f>CONCATENATE(U571,V571,W571,X571,AA571)</f>
        <v>NANANAN/AN/A</v>
      </c>
      <c r="AF571" s="166" t="str">
        <f>IFERROR(VLOOKUP(AD571,TD!$J$66:$K$89,2,0)," ")</f>
        <v>N/A</v>
      </c>
      <c r="AG571" s="133" t="s">
        <v>332</v>
      </c>
      <c r="AH571" s="174" t="s">
        <v>193</v>
      </c>
      <c r="AI571" s="217" t="str">
        <f>CONCATENATE(PAA[[#This Row],[Id Interno]],"-",PAA[[#This Row],[tipo de Contrato (TH talento humano - B/S bienes y/o servicios)]],"-",S571,"-",T571,"-",PAA[[#This Row],[Objeto de la contratación]])</f>
        <v>20260522-BS-No a-li-Prestar a la  Unidad Administrativa Especial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v>
      </c>
    </row>
    <row r="572" spans="2:35" ht="28" x14ac:dyDescent="0.35">
      <c r="B572" s="146">
        <v>20260523</v>
      </c>
      <c r="C572" s="99" t="s">
        <v>700</v>
      </c>
      <c r="D572" s="23" t="s">
        <v>114</v>
      </c>
      <c r="E572" s="23" t="s">
        <v>402</v>
      </c>
      <c r="F572" s="23" t="s">
        <v>89</v>
      </c>
      <c r="G572" s="127" t="s">
        <v>374</v>
      </c>
      <c r="H572" s="134">
        <v>10</v>
      </c>
      <c r="I572" s="164">
        <v>0</v>
      </c>
      <c r="J572" s="125">
        <v>755000000</v>
      </c>
      <c r="K572" s="88" t="s">
        <v>398</v>
      </c>
      <c r="L572" s="162" t="s">
        <v>155</v>
      </c>
      <c r="M572" s="165" t="s">
        <v>422</v>
      </c>
      <c r="N572" s="23" t="s">
        <v>330</v>
      </c>
      <c r="O572" s="147" t="s">
        <v>889</v>
      </c>
      <c r="P572" s="165" t="s">
        <v>161</v>
      </c>
      <c r="Q572" s="53" t="s">
        <v>729</v>
      </c>
      <c r="R572" s="165" t="s">
        <v>331</v>
      </c>
      <c r="S572" s="165" t="str">
        <f>MID(PAA[[#This Row],[Meta Proyecto de Inversión]],1,4)</f>
        <v>No a</v>
      </c>
      <c r="T572" s="165" t="str">
        <f>MID(PAA[[#This Row],[Meta Proyecto de Inversión]],6,2)</f>
        <v>li</v>
      </c>
      <c r="U572" s="166" t="str">
        <f>IFERROR(VLOOKUP(N572,TD!$B$50:$F$54,2,0)," ")</f>
        <v>NA</v>
      </c>
      <c r="V572" s="166" t="str">
        <f>IFERROR(VLOOKUP(N572,TD!$B$50:$F$54,3,0)," ")</f>
        <v>NA</v>
      </c>
      <c r="W572" s="166" t="str">
        <f>IFERROR(VLOOKUP(N572,TD!$B$50:$F$54,4,0)," ")</f>
        <v>NA</v>
      </c>
      <c r="X572" s="176" t="s">
        <v>335</v>
      </c>
      <c r="Y572" s="166" t="str">
        <f>IFERROR(VLOOKUP(X572,TD!$J$51:$K$64,2,0)," ")</f>
        <v>N/A</v>
      </c>
      <c r="Z572" s="178" t="str">
        <f>CONCATENATE(X572,"-",Y572)</f>
        <v>N/A-N/A</v>
      </c>
      <c r="AA572" s="176" t="s">
        <v>335</v>
      </c>
      <c r="AB572" s="166" t="str">
        <f>IFERROR(VLOOKUP(AA572,TD!$N$51:$O$66,2,0)," ")</f>
        <v>N/A</v>
      </c>
      <c r="AC572" s="167" t="str">
        <f>CONCATENATE(AA572,"_",AB572)</f>
        <v>N/A_N/A</v>
      </c>
      <c r="AD572" s="167" t="str">
        <f>CONCATENATE(Z572," ",AC572)</f>
        <v>N/A-N/A N/A_N/A</v>
      </c>
      <c r="AE572" s="166" t="str">
        <f>CONCATENATE(U572,V572,W572,X572,AA572)</f>
        <v>NANANAN/AN/A</v>
      </c>
      <c r="AF572" s="166" t="str">
        <f>IFERROR(VLOOKUP(AD572,TD!$J$66:$K$89,2,0)," ")</f>
        <v>N/A</v>
      </c>
      <c r="AG572" s="133" t="s">
        <v>332</v>
      </c>
      <c r="AH572" s="174" t="s">
        <v>193</v>
      </c>
      <c r="AI572" s="217" t="str">
        <f>CONCATENATE(PAA[[#This Row],[Id Interno]],"-",PAA[[#This Row],[tipo de Contrato (TH talento humano - B/S bienes y/o servicios)]],"-",S572,"-",T572,"-",PAA[[#This Row],[Objeto de la contratación]])</f>
        <v>20260523-BS-No a-li-Contratar la prestación del servicio de aseo y cafetería incluido insumos para la Unidad Administrativa Especial Cuerpo Oficial de Bomberos Bogotá -SGC</v>
      </c>
    </row>
    <row r="573" spans="2:35" ht="28" x14ac:dyDescent="0.35">
      <c r="B573" s="160">
        <v>20260524</v>
      </c>
      <c r="C573" s="99" t="s">
        <v>700</v>
      </c>
      <c r="D573" s="23" t="s">
        <v>114</v>
      </c>
      <c r="E573" s="23" t="s">
        <v>402</v>
      </c>
      <c r="F573" s="23" t="s">
        <v>89</v>
      </c>
      <c r="G573" s="127" t="s">
        <v>374</v>
      </c>
      <c r="H573" s="134">
        <v>10</v>
      </c>
      <c r="I573" s="164">
        <v>0</v>
      </c>
      <c r="J573" s="125">
        <v>355266492</v>
      </c>
      <c r="K573" s="88" t="s">
        <v>398</v>
      </c>
      <c r="L573" s="162" t="s">
        <v>155</v>
      </c>
      <c r="M573" s="165" t="s">
        <v>422</v>
      </c>
      <c r="N573" s="23" t="s">
        <v>330</v>
      </c>
      <c r="O573" s="147" t="s">
        <v>889</v>
      </c>
      <c r="P573" s="165" t="s">
        <v>161</v>
      </c>
      <c r="Q573" s="53" t="s">
        <v>729</v>
      </c>
      <c r="R573" s="165" t="s">
        <v>331</v>
      </c>
      <c r="S573" s="165" t="str">
        <f>MID(PAA[[#This Row],[Meta Proyecto de Inversión]],1,4)</f>
        <v>No a</v>
      </c>
      <c r="T573" s="165" t="str">
        <f>MID(PAA[[#This Row],[Meta Proyecto de Inversión]],6,2)</f>
        <v>li</v>
      </c>
      <c r="U573" s="166" t="str">
        <f>IFERROR(VLOOKUP(N573,TD!$B$50:$F$54,2,0)," ")</f>
        <v>NA</v>
      </c>
      <c r="V573" s="166" t="str">
        <f>IFERROR(VLOOKUP(N573,TD!$B$50:$F$54,3,0)," ")</f>
        <v>NA</v>
      </c>
      <c r="W573" s="166" t="str">
        <f>IFERROR(VLOOKUP(N573,TD!$B$50:$F$54,4,0)," ")</f>
        <v>NA</v>
      </c>
      <c r="X573" s="176" t="s">
        <v>335</v>
      </c>
      <c r="Y573" s="166" t="str">
        <f>IFERROR(VLOOKUP(X573,TD!$J$51:$K$64,2,0)," ")</f>
        <v>N/A</v>
      </c>
      <c r="Z573" s="178" t="str">
        <f>CONCATENATE(X573,"-",Y573)</f>
        <v>N/A-N/A</v>
      </c>
      <c r="AA573" s="176" t="s">
        <v>335</v>
      </c>
      <c r="AB573" s="166" t="str">
        <f>IFERROR(VLOOKUP(AA573,TD!$N$51:$O$66,2,0)," ")</f>
        <v>N/A</v>
      </c>
      <c r="AC573" s="167" t="str">
        <f>CONCATENATE(AA573,"_",AB573)</f>
        <v>N/A_N/A</v>
      </c>
      <c r="AD573" s="167" t="str">
        <f>CONCATENATE(Z573," ",AC573)</f>
        <v>N/A-N/A N/A_N/A</v>
      </c>
      <c r="AE573" s="166" t="str">
        <f>CONCATENATE(U573,V573,W573,X573,AA573)</f>
        <v>NANANAN/AN/A</v>
      </c>
      <c r="AF573" s="166" t="str">
        <f>IFERROR(VLOOKUP(AD573,TD!$J$66:$K$89,2,0)," ")</f>
        <v>N/A</v>
      </c>
      <c r="AG573" s="133" t="s">
        <v>332</v>
      </c>
      <c r="AH573" s="174" t="s">
        <v>193</v>
      </c>
      <c r="AI573" s="217" t="str">
        <f>CONCATENATE(PAA[[#This Row],[Id Interno]],"-",PAA[[#This Row],[tipo de Contrato (TH talento humano - B/S bienes y/o servicios)]],"-",S573,"-",T573,"-",PAA[[#This Row],[Objeto de la contratación]])</f>
        <v>20260524-BS-No a-li-Contratar la prestación del servicio de aseo y cafetería incluido insumos para la Unidad Administrativa Especial Cuerpo Oficial de Bomberos Bogotá -SGC</v>
      </c>
    </row>
    <row r="574" spans="2:35" ht="42" x14ac:dyDescent="0.35">
      <c r="B574" s="146">
        <v>20260525</v>
      </c>
      <c r="C574" s="99" t="s">
        <v>715</v>
      </c>
      <c r="D574" s="23" t="s">
        <v>88</v>
      </c>
      <c r="E574" s="23" t="s">
        <v>402</v>
      </c>
      <c r="F574" s="23" t="s">
        <v>111</v>
      </c>
      <c r="G574" s="127" t="s">
        <v>376</v>
      </c>
      <c r="H574" s="134">
        <v>8</v>
      </c>
      <c r="I574" s="164">
        <v>0</v>
      </c>
      <c r="J574" s="125">
        <v>85000000</v>
      </c>
      <c r="K574" s="88" t="s">
        <v>398</v>
      </c>
      <c r="L574" s="162" t="s">
        <v>155</v>
      </c>
      <c r="M574" s="165" t="s">
        <v>422</v>
      </c>
      <c r="N574" s="23" t="s">
        <v>330</v>
      </c>
      <c r="O574" s="147" t="s">
        <v>889</v>
      </c>
      <c r="P574" s="165" t="s">
        <v>161</v>
      </c>
      <c r="Q574" s="53" t="s">
        <v>743</v>
      </c>
      <c r="R574" s="165" t="s">
        <v>331</v>
      </c>
      <c r="S574" s="165" t="str">
        <f>MID(PAA[[#This Row],[Meta Proyecto de Inversión]],1,4)</f>
        <v>No a</v>
      </c>
      <c r="T574" s="165" t="str">
        <f>MID(PAA[[#This Row],[Meta Proyecto de Inversión]],6,2)</f>
        <v>li</v>
      </c>
      <c r="U574" s="166" t="str">
        <f>IFERROR(VLOOKUP(N574,TD!$B$50:$F$54,2,0)," ")</f>
        <v>NA</v>
      </c>
      <c r="V574" s="166" t="str">
        <f>IFERROR(VLOOKUP(N574,TD!$B$50:$F$54,3,0)," ")</f>
        <v>NA</v>
      </c>
      <c r="W574" s="166" t="str">
        <f>IFERROR(VLOOKUP(N574,TD!$B$50:$F$54,4,0)," ")</f>
        <v>NA</v>
      </c>
      <c r="X574" s="176" t="s">
        <v>335</v>
      </c>
      <c r="Y574" s="166" t="str">
        <f>IFERROR(VLOOKUP(X574,TD!$J$51:$K$64,2,0)," ")</f>
        <v>N/A</v>
      </c>
      <c r="Z574" s="178" t="str">
        <f>CONCATENATE(X574,"-",Y574)</f>
        <v>N/A-N/A</v>
      </c>
      <c r="AA574" s="176" t="s">
        <v>335</v>
      </c>
      <c r="AB574" s="166" t="str">
        <f>IFERROR(VLOOKUP(AA574,TD!$N$51:$O$66,2,0)," ")</f>
        <v>N/A</v>
      </c>
      <c r="AC574" s="167" t="str">
        <f>CONCATENATE(AA574,"_",AB574)</f>
        <v>N/A_N/A</v>
      </c>
      <c r="AD574" s="167" t="str">
        <f>CONCATENATE(Z574," ",AC574)</f>
        <v>N/A-N/A N/A_N/A</v>
      </c>
      <c r="AE574" s="166" t="str">
        <f>CONCATENATE(U574,V574,W574,X574,AA574)</f>
        <v>NANANAN/AN/A</v>
      </c>
      <c r="AF574" s="166" t="str">
        <f>IFERROR(VLOOKUP(AD574,TD!$J$66:$K$89,2,0)," ")</f>
        <v>N/A</v>
      </c>
      <c r="AG574" s="133" t="s">
        <v>332</v>
      </c>
      <c r="AH574" s="174" t="s">
        <v>193</v>
      </c>
      <c r="AI574" s="217" t="str">
        <f>CONCATENATE(PAA[[#This Row],[Id Interno]],"-",PAA[[#This Row],[tipo de Contrato (TH talento humano - B/S bienes y/o servicios)]],"-",S574,"-",T574,"-",PAA[[#This Row],[Objeto de la contratación]])</f>
        <v>20260525-BS-No a-li-Suministro  de implementos  de  papelería y oficina para las dependencias  para la Unidad Administrativa Especial Cuerpo Oficial de Bomberos Bogotá -SGC</v>
      </c>
    </row>
    <row r="575" spans="2:35" ht="42" x14ac:dyDescent="0.35">
      <c r="B575" s="146">
        <v>20260527</v>
      </c>
      <c r="C575" s="99" t="s">
        <v>634</v>
      </c>
      <c r="D575" s="23" t="s">
        <v>78</v>
      </c>
      <c r="E575" s="23" t="s">
        <v>402</v>
      </c>
      <c r="F575" s="23" t="s">
        <v>89</v>
      </c>
      <c r="G575" s="127" t="s">
        <v>373</v>
      </c>
      <c r="H575" s="134">
        <v>12</v>
      </c>
      <c r="I575" s="164">
        <v>0</v>
      </c>
      <c r="J575" s="125">
        <v>1000000000</v>
      </c>
      <c r="K575" s="88" t="s">
        <v>398</v>
      </c>
      <c r="L575" s="162" t="s">
        <v>155</v>
      </c>
      <c r="M575" s="165" t="s">
        <v>422</v>
      </c>
      <c r="N575" s="23" t="s">
        <v>330</v>
      </c>
      <c r="O575" s="147" t="s">
        <v>889</v>
      </c>
      <c r="P575" s="165" t="s">
        <v>161</v>
      </c>
      <c r="Q575" s="53" t="s">
        <v>725</v>
      </c>
      <c r="R575" s="165" t="s">
        <v>331</v>
      </c>
      <c r="S575" s="165" t="str">
        <f>MID(PAA[[#This Row],[Meta Proyecto de Inversión]],1,4)</f>
        <v>No a</v>
      </c>
      <c r="T575" s="165" t="str">
        <f>MID(PAA[[#This Row],[Meta Proyecto de Inversión]],6,2)</f>
        <v>li</v>
      </c>
      <c r="U575" s="166" t="str">
        <f>IFERROR(VLOOKUP(N575,TD!$B$50:$F$54,2,0)," ")</f>
        <v>NA</v>
      </c>
      <c r="V575" s="166" t="str">
        <f>IFERROR(VLOOKUP(N575,TD!$B$50:$F$54,3,0)," ")</f>
        <v>NA</v>
      </c>
      <c r="W575" s="166" t="str">
        <f>IFERROR(VLOOKUP(N575,TD!$B$50:$F$54,4,0)," ")</f>
        <v>NA</v>
      </c>
      <c r="X575" s="176" t="s">
        <v>335</v>
      </c>
      <c r="Y575" s="166" t="str">
        <f>IFERROR(VLOOKUP(X575,TD!$J$51:$K$64,2,0)," ")</f>
        <v>N/A</v>
      </c>
      <c r="Z575" s="178" t="str">
        <f>CONCATENATE(X575,"-",Y575)</f>
        <v>N/A-N/A</v>
      </c>
      <c r="AA575" s="176" t="s">
        <v>335</v>
      </c>
      <c r="AB575" s="166" t="str">
        <f>IFERROR(VLOOKUP(AA575,TD!$N$51:$O$66,2,0)," ")</f>
        <v>N/A</v>
      </c>
      <c r="AC575" s="167" t="str">
        <f>CONCATENATE(AA575,"_",AB575)</f>
        <v>N/A_N/A</v>
      </c>
      <c r="AD575" s="167" t="str">
        <f>CONCATENATE(Z575," ",AC575)</f>
        <v>N/A-N/A N/A_N/A</v>
      </c>
      <c r="AE575" s="166" t="str">
        <f>CONCATENATE(U575,V575,W575,X575,AA575)</f>
        <v>NANANAN/AN/A</v>
      </c>
      <c r="AF575" s="166" t="str">
        <f>IFERROR(VLOOKUP(AD575,TD!$J$66:$K$89,2,0)," ")</f>
        <v>N/A</v>
      </c>
      <c r="AG575" s="133" t="s">
        <v>332</v>
      </c>
      <c r="AH575" s="174" t="s">
        <v>193</v>
      </c>
      <c r="AI575" s="217" t="str">
        <f>CONCATENATE(PAA[[#This Row],[Id Interno]],"-",PAA[[#This Row],[tipo de Contrato (TH talento humano - B/S bienes y/o servicios)]],"-",S575,"-",T575,"-",PAA[[#This Row],[Objeto de la contratación]])</f>
        <v>20260527-BS-No a-li-Prestar el servicio de vigilancia y seguridad privada en la modalidad de vigilancia fija, según especificaciones técnicas, en las instalaciones donde la UAE Especial Cuerpo Oficial de Bomberos requiera-SGC</v>
      </c>
    </row>
    <row r="576" spans="2:35" ht="42" x14ac:dyDescent="0.35">
      <c r="B576" s="146">
        <v>20260528</v>
      </c>
      <c r="C576" s="23" t="s">
        <v>716</v>
      </c>
      <c r="D576" s="23" t="s">
        <v>92</v>
      </c>
      <c r="E576" s="23" t="s">
        <v>402</v>
      </c>
      <c r="F576" s="23" t="s">
        <v>111</v>
      </c>
      <c r="G576" s="159" t="s">
        <v>375</v>
      </c>
      <c r="H576" s="134">
        <v>7</v>
      </c>
      <c r="I576" s="164">
        <v>0</v>
      </c>
      <c r="J576" s="125">
        <v>48900000</v>
      </c>
      <c r="K576" s="88" t="s">
        <v>398</v>
      </c>
      <c r="L576" s="162" t="s">
        <v>155</v>
      </c>
      <c r="M576" s="165" t="s">
        <v>422</v>
      </c>
      <c r="N576" s="23" t="s">
        <v>330</v>
      </c>
      <c r="O576" s="148" t="s">
        <v>889</v>
      </c>
      <c r="P576" s="165" t="s">
        <v>161</v>
      </c>
      <c r="Q576" s="53" t="s">
        <v>957</v>
      </c>
      <c r="R576" s="165" t="s">
        <v>331</v>
      </c>
      <c r="S576" s="165" t="str">
        <f>MID(PAA[[#This Row],[Meta Proyecto de Inversión]],1,4)</f>
        <v>No a</v>
      </c>
      <c r="T576" s="165" t="str">
        <f>MID(PAA[[#This Row],[Meta Proyecto de Inversión]],6,2)</f>
        <v>li</v>
      </c>
      <c r="U576" s="166" t="str">
        <f>IFERROR(VLOOKUP(N576,TD!$B$50:$F$54,2,0)," ")</f>
        <v>NA</v>
      </c>
      <c r="V576" s="166" t="str">
        <f>IFERROR(VLOOKUP(N576,TD!$B$50:$F$54,3,0)," ")</f>
        <v>NA</v>
      </c>
      <c r="W576" s="166" t="str">
        <f>IFERROR(VLOOKUP(N576,TD!$B$50:$F$54,4,0)," ")</f>
        <v>NA</v>
      </c>
      <c r="X576" s="176" t="s">
        <v>335</v>
      </c>
      <c r="Y576" s="166" t="str">
        <f>IFERROR(VLOOKUP(X576,TD!$J$51:$K$64,2,0)," ")</f>
        <v>N/A</v>
      </c>
      <c r="Z576" s="178" t="str">
        <f>CONCATENATE(X576,"-",Y576)</f>
        <v>N/A-N/A</v>
      </c>
      <c r="AA576" s="176" t="s">
        <v>335</v>
      </c>
      <c r="AB576" s="166" t="str">
        <f>IFERROR(VLOOKUP(AA576,TD!$N$51:$O$66,2,0)," ")</f>
        <v>N/A</v>
      </c>
      <c r="AC576" s="167" t="str">
        <f>CONCATENATE(AA576,"_",AB576)</f>
        <v>N/A_N/A</v>
      </c>
      <c r="AD576" s="167" t="str">
        <f>CONCATENATE(Z576," ",AC576)</f>
        <v>N/A-N/A N/A_N/A</v>
      </c>
      <c r="AE576" s="166" t="str">
        <f>CONCATENATE(U576,V576,W576,X576,AA576)</f>
        <v>NANANAN/AN/A</v>
      </c>
      <c r="AF576" s="166" t="str">
        <f>IFERROR(VLOOKUP(AD576,TD!$J$66:$K$89,2,0)," ")</f>
        <v>N/A</v>
      </c>
      <c r="AG576" s="130" t="s">
        <v>332</v>
      </c>
      <c r="AH576" s="174" t="s">
        <v>193</v>
      </c>
      <c r="AI576" s="217" t="str">
        <f>CONCATENATE(PAA[[#This Row],[Id Interno]],"-",PAA[[#This Row],[tipo de Contrato (TH talento humano - B/S bienes y/o servicios)]],"-",S576,"-",T576,"-",PAA[[#This Row],[Objeto de la contratación]])</f>
        <v>20260528-BS-No a-li-Suministro de insumos para lavandería-SGC</v>
      </c>
    </row>
    <row r="577" spans="2:35" ht="28" x14ac:dyDescent="0.35">
      <c r="B577" s="146">
        <v>20260529</v>
      </c>
      <c r="C577" s="99" t="s">
        <v>717</v>
      </c>
      <c r="D577" s="23" t="s">
        <v>105</v>
      </c>
      <c r="E577" s="23" t="s">
        <v>402</v>
      </c>
      <c r="F577" s="23" t="s">
        <v>106</v>
      </c>
      <c r="G577" s="127" t="s">
        <v>373</v>
      </c>
      <c r="H577" s="134">
        <v>12</v>
      </c>
      <c r="I577" s="164">
        <v>0</v>
      </c>
      <c r="J577" s="125">
        <v>178000000</v>
      </c>
      <c r="K577" s="88" t="s">
        <v>398</v>
      </c>
      <c r="L577" s="162" t="s">
        <v>155</v>
      </c>
      <c r="M577" s="165" t="s">
        <v>422</v>
      </c>
      <c r="N577" s="23" t="s">
        <v>330</v>
      </c>
      <c r="O577" s="147" t="s">
        <v>889</v>
      </c>
      <c r="P577" s="165" t="s">
        <v>161</v>
      </c>
      <c r="Q577" s="53" t="s">
        <v>744</v>
      </c>
      <c r="R577" s="165" t="s">
        <v>331</v>
      </c>
      <c r="S577" s="165" t="str">
        <f>MID(PAA[[#This Row],[Meta Proyecto de Inversión]],1,4)</f>
        <v>No a</v>
      </c>
      <c r="T577" s="165" t="str">
        <f>MID(PAA[[#This Row],[Meta Proyecto de Inversión]],6,2)</f>
        <v>li</v>
      </c>
      <c r="U577" s="166" t="str">
        <f>IFERROR(VLOOKUP(N577,TD!$B$50:$F$54,2,0)," ")</f>
        <v>NA</v>
      </c>
      <c r="V577" s="166" t="str">
        <f>IFERROR(VLOOKUP(N577,TD!$B$50:$F$54,3,0)," ")</f>
        <v>NA</v>
      </c>
      <c r="W577" s="166" t="str">
        <f>IFERROR(VLOOKUP(N577,TD!$B$50:$F$54,4,0)," ")</f>
        <v>NA</v>
      </c>
      <c r="X577" s="176" t="s">
        <v>335</v>
      </c>
      <c r="Y577" s="166" t="str">
        <f>IFERROR(VLOOKUP(X577,TD!$J$51:$K$64,2,0)," ")</f>
        <v>N/A</v>
      </c>
      <c r="Z577" s="178" t="str">
        <f>CONCATENATE(X577,"-",Y577)</f>
        <v>N/A-N/A</v>
      </c>
      <c r="AA577" s="176" t="s">
        <v>335</v>
      </c>
      <c r="AB577" s="166" t="str">
        <f>IFERROR(VLOOKUP(AA577,TD!$N$51:$O$66,2,0)," ")</f>
        <v>N/A</v>
      </c>
      <c r="AC577" s="167" t="str">
        <f>CONCATENATE(AA577,"_",AB577)</f>
        <v>N/A_N/A</v>
      </c>
      <c r="AD577" s="167" t="str">
        <f>CONCATENATE(Z577," ",AC577)</f>
        <v>N/A-N/A N/A_N/A</v>
      </c>
      <c r="AE577" s="166" t="str">
        <f>CONCATENATE(U577,V577,W577,X577,AA577)</f>
        <v>NANANAN/AN/A</v>
      </c>
      <c r="AF577" s="166" t="str">
        <f>IFERROR(VLOOKUP(AD577,TD!$J$66:$K$89,2,0)," ")</f>
        <v>N/A</v>
      </c>
      <c r="AG577" s="133" t="s">
        <v>332</v>
      </c>
      <c r="AH577" s="174" t="s">
        <v>193</v>
      </c>
      <c r="AI577" s="168" t="str">
        <f>CONCATENATE(PAA[[#This Row],[Id Interno]],"-",PAA[[#This Row],[tipo de Contrato (TH talento humano - B/S bienes y/o servicios)]],"-",S577,"-",T577,"-",PAA[[#This Row],[Objeto de la contratación]])</f>
        <v>20260529-BS-No a-li-Arrendamiento de instalaciones estación Ferias-SGC</v>
      </c>
    </row>
    <row r="578" spans="2:35" ht="56" x14ac:dyDescent="0.35">
      <c r="B578" s="140">
        <v>20260530</v>
      </c>
      <c r="C578" s="128" t="s">
        <v>718</v>
      </c>
      <c r="D578" s="128" t="s">
        <v>105</v>
      </c>
      <c r="E578" s="128" t="s">
        <v>402</v>
      </c>
      <c r="F578" s="128" t="s">
        <v>136</v>
      </c>
      <c r="G578" s="154" t="s">
        <v>377</v>
      </c>
      <c r="H578" s="135">
        <v>2</v>
      </c>
      <c r="I578" s="215">
        <v>0</v>
      </c>
      <c r="J578" s="130">
        <v>5241332</v>
      </c>
      <c r="K578" s="131" t="s">
        <v>398</v>
      </c>
      <c r="L578" s="175" t="s">
        <v>155</v>
      </c>
      <c r="M578" s="176" t="s">
        <v>422</v>
      </c>
      <c r="N578" s="128" t="s">
        <v>330</v>
      </c>
      <c r="O578" s="223" t="s">
        <v>889</v>
      </c>
      <c r="P578" s="176" t="s">
        <v>161</v>
      </c>
      <c r="Q578" s="132" t="s">
        <v>745</v>
      </c>
      <c r="R578" s="176" t="s">
        <v>331</v>
      </c>
      <c r="S578" s="176" t="str">
        <f>MID(PAA[[#This Row],[Meta Proyecto de Inversión]],1,4)</f>
        <v>No a</v>
      </c>
      <c r="T578" s="176" t="str">
        <f>MID(PAA[[#This Row],[Meta Proyecto de Inversión]],6,2)</f>
        <v>li</v>
      </c>
      <c r="U578" s="177" t="str">
        <f>IFERROR(VLOOKUP(N578,TD!$B$50:$F$54,2,0)," ")</f>
        <v>NA</v>
      </c>
      <c r="V578" s="177" t="str">
        <f>IFERROR(VLOOKUP(N578,TD!$B$50:$F$54,3,0)," ")</f>
        <v>NA</v>
      </c>
      <c r="W578" s="177" t="str">
        <f>IFERROR(VLOOKUP(N578,TD!$B$50:$F$54,4,0)," ")</f>
        <v>NA</v>
      </c>
      <c r="X578" s="176" t="s">
        <v>335</v>
      </c>
      <c r="Y578" s="166" t="str">
        <f>IFERROR(VLOOKUP(X578,TD!$J$51:$K$64,2,0)," ")</f>
        <v>N/A</v>
      </c>
      <c r="Z578" s="178" t="str">
        <f>CONCATENATE(X578,"-",Y578)</f>
        <v>N/A-N/A</v>
      </c>
      <c r="AA578" s="176" t="s">
        <v>335</v>
      </c>
      <c r="AB578" s="166" t="str">
        <f>IFERROR(VLOOKUP(AA578,TD!$N$51:$O$66,2,0)," ")</f>
        <v>N/A</v>
      </c>
      <c r="AC578" s="178" t="str">
        <f>CONCATENATE(AA578,"_",AB578)</f>
        <v>N/A_N/A</v>
      </c>
      <c r="AD578" s="178" t="str">
        <f>CONCATENATE(Z578," ",AC578)</f>
        <v>N/A-N/A N/A_N/A</v>
      </c>
      <c r="AE578" s="177" t="str">
        <f>CONCATENATE(U578,V578,W578,X578,AA578)</f>
        <v>NANANAN/AN/A</v>
      </c>
      <c r="AF578" s="166" t="str">
        <f>IFERROR(VLOOKUP(AD578,TD!$J$66:$K$89,2,0)," ")</f>
        <v>N/A</v>
      </c>
      <c r="AG578" s="130" t="s">
        <v>332</v>
      </c>
      <c r="AH578" s="179" t="s">
        <v>194</v>
      </c>
      <c r="AI578" s="217" t="str">
        <f>CONCATENATE(PAA[[#This Row],[Id Interno]],"-",PAA[[#This Row],[tipo de Contrato (TH talento humano - B/S bienes y/o servicios)]],"-",S578,"-",T578,"-",PAA[[#This Row],[Objeto de la contratación]])</f>
        <v>20260530-BS-No a-li-Adición y prórroga No. 1 al contrato 491 de 2025 que tiene como objeto “Mantenimiento ascensor nueva Estación de Bomberos de Fontibón-SGC</v>
      </c>
    </row>
    <row r="579" spans="2:35" ht="42" x14ac:dyDescent="0.35">
      <c r="B579" s="140">
        <v>20260531</v>
      </c>
      <c r="C579" s="128" t="s">
        <v>719</v>
      </c>
      <c r="D579" s="128" t="s">
        <v>105</v>
      </c>
      <c r="E579" s="128" t="s">
        <v>402</v>
      </c>
      <c r="F579" s="128" t="s">
        <v>136</v>
      </c>
      <c r="G579" s="154" t="s">
        <v>380</v>
      </c>
      <c r="H579" s="135">
        <v>6</v>
      </c>
      <c r="I579" s="215">
        <v>0</v>
      </c>
      <c r="J579" s="130">
        <v>8658668</v>
      </c>
      <c r="K579" s="131" t="s">
        <v>398</v>
      </c>
      <c r="L579" s="175" t="s">
        <v>155</v>
      </c>
      <c r="M579" s="176" t="s">
        <v>422</v>
      </c>
      <c r="N579" s="128" t="s">
        <v>330</v>
      </c>
      <c r="O579" s="148" t="s">
        <v>889</v>
      </c>
      <c r="P579" s="176" t="s">
        <v>161</v>
      </c>
      <c r="Q579" s="132" t="s">
        <v>745</v>
      </c>
      <c r="R579" s="176" t="s">
        <v>331</v>
      </c>
      <c r="S579" s="176" t="str">
        <f>MID(PAA[[#This Row],[Meta Proyecto de Inversión]],1,4)</f>
        <v>No a</v>
      </c>
      <c r="T579" s="176" t="str">
        <f>MID(PAA[[#This Row],[Meta Proyecto de Inversión]],6,2)</f>
        <v>li</v>
      </c>
      <c r="U579" s="177" t="str">
        <f>IFERROR(VLOOKUP(N579,TD!$B$50:$F$54,2,0)," ")</f>
        <v>NA</v>
      </c>
      <c r="V579" s="177" t="str">
        <f>IFERROR(VLOOKUP(N579,TD!$B$50:$F$54,3,0)," ")</f>
        <v>NA</v>
      </c>
      <c r="W579" s="177" t="str">
        <f>IFERROR(VLOOKUP(N579,TD!$B$50:$F$54,4,0)," ")</f>
        <v>NA</v>
      </c>
      <c r="X579" s="176" t="s">
        <v>335</v>
      </c>
      <c r="Y579" s="166" t="str">
        <f>IFERROR(VLOOKUP(X579,TD!$J$51:$K$64,2,0)," ")</f>
        <v>N/A</v>
      </c>
      <c r="Z579" s="178" t="str">
        <f>CONCATENATE(X579,"-",Y579)</f>
        <v>N/A-N/A</v>
      </c>
      <c r="AA579" s="176" t="s">
        <v>335</v>
      </c>
      <c r="AB579" s="166" t="str">
        <f>IFERROR(VLOOKUP(AA579,TD!$N$51:$O$66,2,0)," ")</f>
        <v>N/A</v>
      </c>
      <c r="AC579" s="178" t="str">
        <f>CONCATENATE(AA579,"_",AB579)</f>
        <v>N/A_N/A</v>
      </c>
      <c r="AD579" s="178" t="str">
        <f>CONCATENATE(Z579," ",AC579)</f>
        <v>N/A-N/A N/A_N/A</v>
      </c>
      <c r="AE579" s="177" t="str">
        <f>CONCATENATE(U579,V579,W579,X579,AA579)</f>
        <v>NANANAN/AN/A</v>
      </c>
      <c r="AF579" s="166" t="str">
        <f>IFERROR(VLOOKUP(AD579,TD!$J$66:$K$89,2,0)," ")</f>
        <v>N/A</v>
      </c>
      <c r="AG579" s="130" t="s">
        <v>332</v>
      </c>
      <c r="AH579" s="179" t="s">
        <v>193</v>
      </c>
      <c r="AI579" s="217" t="str">
        <f>CONCATENATE(PAA[[#This Row],[Id Interno]],"-",PAA[[#This Row],[tipo de Contrato (TH talento humano - B/S bienes y/o servicios)]],"-",S579,"-",T579,"-",PAA[[#This Row],[Objeto de la contratación]])</f>
        <v>20260531-BS-No a-li-Mantenimiento correctivo y preventivo con suministro de repuestos para el ascensor estación de bomberos Fontibón B6 -SGC</v>
      </c>
    </row>
    <row r="580" spans="2:35" ht="140" x14ac:dyDescent="0.35">
      <c r="B580" s="149">
        <v>20260532</v>
      </c>
      <c r="C580" s="120" t="s">
        <v>982</v>
      </c>
      <c r="D580" s="120" t="s">
        <v>105</v>
      </c>
      <c r="E580" s="120" t="s">
        <v>402</v>
      </c>
      <c r="F580" s="120" t="s">
        <v>136</v>
      </c>
      <c r="G580" s="129" t="s">
        <v>376</v>
      </c>
      <c r="H580" s="150">
        <v>2</v>
      </c>
      <c r="I580" s="188">
        <v>0</v>
      </c>
      <c r="J580" s="133">
        <v>10250000</v>
      </c>
      <c r="K580" s="151" t="s">
        <v>398</v>
      </c>
      <c r="L580" s="181" t="s">
        <v>155</v>
      </c>
      <c r="M580" s="182" t="s">
        <v>422</v>
      </c>
      <c r="N580" s="120" t="s">
        <v>330</v>
      </c>
      <c r="O580" s="147" t="s">
        <v>889</v>
      </c>
      <c r="P580" s="182" t="s">
        <v>161</v>
      </c>
      <c r="Q580" s="152" t="s">
        <v>745</v>
      </c>
      <c r="R580" s="182" t="s">
        <v>331</v>
      </c>
      <c r="S580" s="176" t="str">
        <f>MID(PAA[[#This Row],[Meta Proyecto de Inversión]],1,4)</f>
        <v>No a</v>
      </c>
      <c r="T580" s="176" t="str">
        <f>MID(PAA[[#This Row],[Meta Proyecto de Inversión]],6,2)</f>
        <v>li</v>
      </c>
      <c r="U580" s="183" t="str">
        <f>IFERROR(VLOOKUP(N580,TD!$B$50:$F$54,2,0)," ")</f>
        <v>NA</v>
      </c>
      <c r="V580" s="183" t="str">
        <f>IFERROR(VLOOKUP(N580,TD!$B$50:$F$54,3,0)," ")</f>
        <v>NA</v>
      </c>
      <c r="W580" s="183" t="str">
        <f>IFERROR(VLOOKUP(N580,TD!$B$50:$F$54,4,0)," ")</f>
        <v>NA</v>
      </c>
      <c r="X580" s="182" t="s">
        <v>335</v>
      </c>
      <c r="Y580" s="171" t="str">
        <f>IFERROR(VLOOKUP(X580,TD!$J$51:$K$64,2,0)," ")</f>
        <v>N/A</v>
      </c>
      <c r="Z580" s="178" t="str">
        <f>CONCATENATE(X580,"-",Y580)</f>
        <v>N/A-N/A</v>
      </c>
      <c r="AA580" s="182" t="s">
        <v>335</v>
      </c>
      <c r="AB580" s="171" t="str">
        <f>IFERROR(VLOOKUP(AA580,TD!$N$51:$O$66,2,0)," ")</f>
        <v>N/A</v>
      </c>
      <c r="AC580" s="178" t="str">
        <f>CONCATENATE(AA580,"_",AB580)</f>
        <v>N/A_N/A</v>
      </c>
      <c r="AD580" s="178" t="str">
        <f>CONCATENATE(Z580," ",AC580)</f>
        <v>N/A-N/A N/A_N/A</v>
      </c>
      <c r="AE580" s="183" t="str">
        <f>CONCATENATE(U580,V580,W580,X580,AA580)</f>
        <v>NANANAN/AN/A</v>
      </c>
      <c r="AF580" s="171" t="str">
        <f>IFERROR(VLOOKUP(AD580,TD!$J$66:$K$89,2,0)," ")</f>
        <v>N/A</v>
      </c>
      <c r="AG580" s="133" t="s">
        <v>332</v>
      </c>
      <c r="AH580" s="184" t="s">
        <v>194</v>
      </c>
      <c r="AI580" s="226" t="str">
        <f>CONCATENATE(PAA[[#This Row],[Id Interno]],"-",PAA[[#This Row],[tipo de Contrato (TH talento humano - B/S bienes y/o servicios)]],"-",S580,"-",T580,"-",PAA[[#This Row],[Objeto de la contratación]])</f>
        <v>20260532-BS-No a-li-Adición No. 1 al contrato 586 de 2025 que tiene como objeto “Mantenimiento correctivo y preventivo con suministro de repuestos para los ascensores edificio comando-SGC</v>
      </c>
    </row>
    <row r="581" spans="2:35" ht="70" x14ac:dyDescent="0.35">
      <c r="B581" s="149">
        <v>20260533</v>
      </c>
      <c r="C581" s="120" t="s">
        <v>720</v>
      </c>
      <c r="D581" s="120" t="s">
        <v>105</v>
      </c>
      <c r="E581" s="120" t="s">
        <v>402</v>
      </c>
      <c r="F581" s="120" t="s">
        <v>136</v>
      </c>
      <c r="G581" s="129" t="s">
        <v>380</v>
      </c>
      <c r="H581" s="150">
        <v>7</v>
      </c>
      <c r="I581" s="188">
        <v>0</v>
      </c>
      <c r="J581" s="133">
        <v>22050000</v>
      </c>
      <c r="K581" s="151" t="s">
        <v>398</v>
      </c>
      <c r="L581" s="181" t="s">
        <v>155</v>
      </c>
      <c r="M581" s="182" t="s">
        <v>422</v>
      </c>
      <c r="N581" s="120" t="s">
        <v>330</v>
      </c>
      <c r="O581" s="216" t="s">
        <v>889</v>
      </c>
      <c r="P581" s="182" t="s">
        <v>161</v>
      </c>
      <c r="Q581" s="152" t="s">
        <v>745</v>
      </c>
      <c r="R581" s="182" t="s">
        <v>331</v>
      </c>
      <c r="S581" s="176" t="str">
        <f>MID(PAA[[#This Row],[Meta Proyecto de Inversión]],1,4)</f>
        <v>No a</v>
      </c>
      <c r="T581" s="176" t="str">
        <f>MID(PAA[[#This Row],[Meta Proyecto de Inversión]],6,2)</f>
        <v>li</v>
      </c>
      <c r="U581" s="183" t="str">
        <f>IFERROR(VLOOKUP(N581,TD!$B$50:$F$54,2,0)," ")</f>
        <v>NA</v>
      </c>
      <c r="V581" s="183" t="str">
        <f>IFERROR(VLOOKUP(N581,TD!$B$50:$F$54,3,0)," ")</f>
        <v>NA</v>
      </c>
      <c r="W581" s="183" t="str">
        <f>IFERROR(VLOOKUP(N581,TD!$B$50:$F$54,4,0)," ")</f>
        <v>NA</v>
      </c>
      <c r="X581" s="182" t="s">
        <v>335</v>
      </c>
      <c r="Y581" s="171" t="str">
        <f>IFERROR(VLOOKUP(X581,TD!$J$51:$K$64,2,0)," ")</f>
        <v>N/A</v>
      </c>
      <c r="Z581" s="178" t="str">
        <f>CONCATENATE(X581,"-",Y581)</f>
        <v>N/A-N/A</v>
      </c>
      <c r="AA581" s="182" t="s">
        <v>335</v>
      </c>
      <c r="AB581" s="171" t="str">
        <f>IFERROR(VLOOKUP(AA581,TD!$N$51:$O$66,2,0)," ")</f>
        <v>N/A</v>
      </c>
      <c r="AC581" s="178" t="str">
        <f>CONCATENATE(AA581,"_",AB581)</f>
        <v>N/A_N/A</v>
      </c>
      <c r="AD581" s="178" t="str">
        <f>CONCATENATE(Z581," ",AC581)</f>
        <v>N/A-N/A N/A_N/A</v>
      </c>
      <c r="AE581" s="183" t="str">
        <f>CONCATENATE(U581,V581,W581,X581,AA581)</f>
        <v>NANANAN/AN/A</v>
      </c>
      <c r="AF581" s="171" t="str">
        <f>IFERROR(VLOOKUP(AD581,TD!$J$66:$K$89,2,0)," ")</f>
        <v>N/A</v>
      </c>
      <c r="AG581" s="133" t="s">
        <v>332</v>
      </c>
      <c r="AH581" s="184" t="s">
        <v>193</v>
      </c>
      <c r="AI581" s="226" t="str">
        <f>CONCATENATE(PAA[[#This Row],[Id Interno]],"-",PAA[[#This Row],[tipo de Contrato (TH talento humano - B/S bienes y/o servicios)]],"-",S581,"-",T581,"-",PAA[[#This Row],[Objeto de la contratación]])</f>
        <v>20260533-BS-No a-li-Mantenimiento correctivo y preventivo con suministro de repuestos para los ascensores edificio comando-SGC</v>
      </c>
    </row>
    <row r="582" spans="2:35" ht="56" x14ac:dyDescent="0.35">
      <c r="B582" s="140">
        <v>20260534</v>
      </c>
      <c r="C582" s="128" t="s">
        <v>721</v>
      </c>
      <c r="D582" s="128" t="s">
        <v>105</v>
      </c>
      <c r="E582" s="128" t="s">
        <v>402</v>
      </c>
      <c r="F582" s="128" t="s">
        <v>136</v>
      </c>
      <c r="G582" s="154" t="s">
        <v>376</v>
      </c>
      <c r="H582" s="135">
        <v>2</v>
      </c>
      <c r="I582" s="215">
        <v>0</v>
      </c>
      <c r="J582" s="130">
        <v>3798370</v>
      </c>
      <c r="K582" s="131" t="s">
        <v>398</v>
      </c>
      <c r="L582" s="175" t="s">
        <v>155</v>
      </c>
      <c r="M582" s="176" t="s">
        <v>422</v>
      </c>
      <c r="N582" s="128" t="s">
        <v>330</v>
      </c>
      <c r="O582" s="223" t="s">
        <v>889</v>
      </c>
      <c r="P582" s="176" t="s">
        <v>161</v>
      </c>
      <c r="Q582" s="132" t="s">
        <v>745</v>
      </c>
      <c r="R582" s="176" t="s">
        <v>331</v>
      </c>
      <c r="S582" s="176" t="str">
        <f>MID(PAA[[#This Row],[Meta Proyecto de Inversión]],1,4)</f>
        <v>No a</v>
      </c>
      <c r="T582" s="176" t="str">
        <f>MID(PAA[[#This Row],[Meta Proyecto de Inversión]],6,2)</f>
        <v>li</v>
      </c>
      <c r="U582" s="177" t="str">
        <f>IFERROR(VLOOKUP(N582,TD!$B$50:$F$54,2,0)," ")</f>
        <v>NA</v>
      </c>
      <c r="V582" s="177" t="str">
        <f>IFERROR(VLOOKUP(N582,TD!$B$50:$F$54,3,0)," ")</f>
        <v>NA</v>
      </c>
      <c r="W582" s="177" t="str">
        <f>IFERROR(VLOOKUP(N582,TD!$B$50:$F$54,4,0)," ")</f>
        <v>NA</v>
      </c>
      <c r="X582" s="176" t="s">
        <v>335</v>
      </c>
      <c r="Y582" s="166" t="str">
        <f>IFERROR(VLOOKUP(X582,TD!$J$51:$K$64,2,0)," ")</f>
        <v>N/A</v>
      </c>
      <c r="Z582" s="178" t="str">
        <f>CONCATENATE(X582,"-",Y582)</f>
        <v>N/A-N/A</v>
      </c>
      <c r="AA582" s="176" t="s">
        <v>335</v>
      </c>
      <c r="AB582" s="166" t="str">
        <f>IFERROR(VLOOKUP(AA582,TD!$N$51:$O$66,2,0)," ")</f>
        <v>N/A</v>
      </c>
      <c r="AC582" s="178" t="str">
        <f>CONCATENATE(AA582,"_",AB582)</f>
        <v>N/A_N/A</v>
      </c>
      <c r="AD582" s="178" t="str">
        <f>CONCATENATE(Z582," ",AC582)</f>
        <v>N/A-N/A N/A_N/A</v>
      </c>
      <c r="AE582" s="177" t="str">
        <f>CONCATENATE(U582,V582,W582,X582,AA582)</f>
        <v>NANANAN/AN/A</v>
      </c>
      <c r="AF582" s="166" t="str">
        <f>IFERROR(VLOOKUP(AD582,TD!$J$66:$K$89,2,0)," ")</f>
        <v>N/A</v>
      </c>
      <c r="AG582" s="130" t="s">
        <v>332</v>
      </c>
      <c r="AH582" s="179" t="s">
        <v>194</v>
      </c>
      <c r="AI582" s="217" t="str">
        <f>CONCATENATE(PAA[[#This Row],[Id Interno]],"-",PAA[[#This Row],[tipo de Contrato (TH talento humano - B/S bienes y/o servicios)]],"-",S582,"-",T582,"-",PAA[[#This Row],[Objeto de la contratación]])</f>
        <v>20260534-BS-No a-li-Adición y prórroga No. 1 al contrato 638 de 2025 que tiene como objeto “Mantenimiento correctivo y preventivo con suministro de repuestos ascensor estación de bomberos Bellavista B-9 - SGC</v>
      </c>
    </row>
    <row r="583" spans="2:35" s="56" customFormat="1" ht="56" x14ac:dyDescent="0.35">
      <c r="B583" s="146">
        <v>20260535</v>
      </c>
      <c r="C583" s="23" t="s">
        <v>722</v>
      </c>
      <c r="D583" s="23" t="s">
        <v>105</v>
      </c>
      <c r="E583" s="23" t="s">
        <v>402</v>
      </c>
      <c r="F583" s="23" t="s">
        <v>136</v>
      </c>
      <c r="G583" s="159" t="s">
        <v>380</v>
      </c>
      <c r="H583" s="134">
        <v>7</v>
      </c>
      <c r="I583" s="164">
        <v>0</v>
      </c>
      <c r="J583" s="125">
        <v>10001630</v>
      </c>
      <c r="K583" s="88" t="s">
        <v>398</v>
      </c>
      <c r="L583" s="162" t="s">
        <v>155</v>
      </c>
      <c r="M583" s="165" t="s">
        <v>422</v>
      </c>
      <c r="N583" s="23" t="s">
        <v>330</v>
      </c>
      <c r="O583" s="223" t="s">
        <v>889</v>
      </c>
      <c r="P583" s="165" t="s">
        <v>161</v>
      </c>
      <c r="Q583" s="53" t="s">
        <v>745</v>
      </c>
      <c r="R583" s="165" t="s">
        <v>331</v>
      </c>
      <c r="S583" s="165" t="str">
        <f>MID(PAA[[#This Row],[Meta Proyecto de Inversión]],1,4)</f>
        <v>No a</v>
      </c>
      <c r="T583" s="165" t="str">
        <f>MID(PAA[[#This Row],[Meta Proyecto de Inversión]],6,2)</f>
        <v>li</v>
      </c>
      <c r="U583" s="166" t="str">
        <f>IFERROR(VLOOKUP(N583,TD!$B$50:$F$54,2,0)," ")</f>
        <v>NA</v>
      </c>
      <c r="V583" s="166" t="str">
        <f>IFERROR(VLOOKUP(N583,TD!$B$50:$F$54,3,0)," ")</f>
        <v>NA</v>
      </c>
      <c r="W583" s="166" t="str">
        <f>IFERROR(VLOOKUP(N583,TD!$B$50:$F$54,4,0)," ")</f>
        <v>NA</v>
      </c>
      <c r="X583" s="176" t="s">
        <v>335</v>
      </c>
      <c r="Y583" s="166" t="str">
        <f>IFERROR(VLOOKUP(X583,TD!$J$51:$K$64,2,0)," ")</f>
        <v>N/A</v>
      </c>
      <c r="Z583" s="178" t="str">
        <f>CONCATENATE(X583,"-",Y583)</f>
        <v>N/A-N/A</v>
      </c>
      <c r="AA583" s="176" t="s">
        <v>335</v>
      </c>
      <c r="AB583" s="166" t="str">
        <f>IFERROR(VLOOKUP(AA583,TD!$N$51:$O$66,2,0)," ")</f>
        <v>N/A</v>
      </c>
      <c r="AC583" s="167" t="str">
        <f>CONCATENATE(AA583,"_",AB583)</f>
        <v>N/A_N/A</v>
      </c>
      <c r="AD583" s="167" t="str">
        <f>CONCATENATE(Z583," ",AC583)</f>
        <v>N/A-N/A N/A_N/A</v>
      </c>
      <c r="AE583" s="166" t="str">
        <f>CONCATENATE(U583,V583,W583,X583,AA583)</f>
        <v>NANANAN/AN/A</v>
      </c>
      <c r="AF583" s="166" t="str">
        <f>IFERROR(VLOOKUP(AD583,TD!$J$66:$K$89,2,0)," ")</f>
        <v>N/A</v>
      </c>
      <c r="AG583" s="125" t="s">
        <v>332</v>
      </c>
      <c r="AH583" s="174" t="s">
        <v>193</v>
      </c>
      <c r="AI583" s="217" t="str">
        <f>CONCATENATE(PAA[[#This Row],[Id Interno]],"-",PAA[[#This Row],[tipo de Contrato (TH talento humano - B/S bienes y/o servicios)]],"-",S583,"-",T583,"-",PAA[[#This Row],[Objeto de la contratación]])</f>
        <v>20260535-BS-No a-li-Mantenimiento correctivo y preventivo con suministro de repuestos ascensor estación de bomberos Bellavista B-9 - SGC</v>
      </c>
    </row>
    <row r="584" spans="2:35" ht="56" x14ac:dyDescent="0.35">
      <c r="B584" s="149">
        <v>20260537</v>
      </c>
      <c r="C584" s="120" t="s">
        <v>723</v>
      </c>
      <c r="D584" s="128" t="s">
        <v>78</v>
      </c>
      <c r="E584" s="128" t="s">
        <v>402</v>
      </c>
      <c r="F584" s="128" t="s">
        <v>133</v>
      </c>
      <c r="G584" s="129" t="s">
        <v>376</v>
      </c>
      <c r="H584" s="135">
        <v>12</v>
      </c>
      <c r="I584" s="215">
        <v>0</v>
      </c>
      <c r="J584" s="130">
        <v>6836029506</v>
      </c>
      <c r="K584" s="131" t="s">
        <v>398</v>
      </c>
      <c r="L584" s="175" t="s">
        <v>155</v>
      </c>
      <c r="M584" s="176" t="s">
        <v>422</v>
      </c>
      <c r="N584" s="128" t="s">
        <v>330</v>
      </c>
      <c r="O584" s="216" t="s">
        <v>889</v>
      </c>
      <c r="P584" s="176" t="s">
        <v>161</v>
      </c>
      <c r="Q584" s="132" t="s">
        <v>746</v>
      </c>
      <c r="R584" s="176" t="s">
        <v>331</v>
      </c>
      <c r="S584" s="176" t="str">
        <f>MID(PAA[[#This Row],[Meta Proyecto de Inversión]],1,4)</f>
        <v>No a</v>
      </c>
      <c r="T584" s="176" t="str">
        <f>MID(PAA[[#This Row],[Meta Proyecto de Inversión]],6,2)</f>
        <v>li</v>
      </c>
      <c r="U584" s="177" t="str">
        <f>IFERROR(VLOOKUP(N584,TD!$B$50:$F$54,2,0)," ")</f>
        <v>NA</v>
      </c>
      <c r="V584" s="177" t="str">
        <f>IFERROR(VLOOKUP(N584,TD!$B$50:$F$54,3,0)," ")</f>
        <v>NA</v>
      </c>
      <c r="W584" s="177" t="str">
        <f>IFERROR(VLOOKUP(N584,TD!$B$50:$F$54,4,0)," ")</f>
        <v>NA</v>
      </c>
      <c r="X584" s="176" t="s">
        <v>335</v>
      </c>
      <c r="Y584" s="166" t="str">
        <f>IFERROR(VLOOKUP(X584,TD!$J$51:$K$64,2,0)," ")</f>
        <v>N/A</v>
      </c>
      <c r="Z584" s="178" t="str">
        <f>CONCATENATE(X584,"-",Y584)</f>
        <v>N/A-N/A</v>
      </c>
      <c r="AA584" s="176" t="s">
        <v>335</v>
      </c>
      <c r="AB584" s="166" t="str">
        <f>IFERROR(VLOOKUP(AA584,TD!$N$51:$O$66,2,0)," ")</f>
        <v>N/A</v>
      </c>
      <c r="AC584" s="178" t="str">
        <f>CONCATENATE(AA584,"_",AB584)</f>
        <v>N/A_N/A</v>
      </c>
      <c r="AD584" s="178" t="str">
        <f>CONCATENATE(Z584," ",AC584)</f>
        <v>N/A-N/A N/A_N/A</v>
      </c>
      <c r="AE584" s="177" t="str">
        <f>CONCATENATE(U584,V584,W584,X584,AA584)</f>
        <v>NANANAN/AN/A</v>
      </c>
      <c r="AF584" s="166" t="str">
        <f>IFERROR(VLOOKUP(AD584,TD!$J$66:$K$89,2,0)," ")</f>
        <v>N/A</v>
      </c>
      <c r="AG584" s="117" t="s">
        <v>332</v>
      </c>
      <c r="AH584" s="174" t="s">
        <v>193</v>
      </c>
      <c r="AI584" s="217" t="str">
        <f>CONCATENATE(PAA[[#This Row],[Id Interno]],"-",PAA[[#This Row],[tipo de Contrato (TH talento humano - B/S bienes y/o servicios)]],"-",S584,"-",T584,"-",PAA[[#This Row],[Objeto de la contratación]])</f>
        <v>20260537-BS-No a-li-Seleccionar propuesta para contratar con una o varias compañías de seguros legalmente autorizadas para funcionar en el país, los seguros patrimoniales, generales, drones, y personas requeridos para la adecuada protección de los bienes e intereses patrimoniales de la UNIDAD ADMINISTRATIVA ESPECIAL CUERPO OFICIAL BOMBEROS BOGOTÁ, así como de aquellos por los que sea o fuere legalmente responsable o le corresponda asegurar en virtud de disposición legal o contractual-SGC</v>
      </c>
    </row>
    <row r="585" spans="2:35" ht="56" x14ac:dyDescent="0.35">
      <c r="B585" s="140">
        <v>20260538</v>
      </c>
      <c r="C585" s="120" t="s">
        <v>655</v>
      </c>
      <c r="D585" s="128" t="s">
        <v>105</v>
      </c>
      <c r="E585" s="128" t="s">
        <v>363</v>
      </c>
      <c r="F585" s="128" t="s">
        <v>144</v>
      </c>
      <c r="G585" s="129" t="s">
        <v>373</v>
      </c>
      <c r="H585" s="135">
        <v>11</v>
      </c>
      <c r="I585" s="215">
        <v>0</v>
      </c>
      <c r="J585" s="130">
        <v>56771957</v>
      </c>
      <c r="K585" s="131" t="s">
        <v>398</v>
      </c>
      <c r="L585" s="175" t="s">
        <v>155</v>
      </c>
      <c r="M585" s="176" t="s">
        <v>422</v>
      </c>
      <c r="N585" s="128" t="s">
        <v>197</v>
      </c>
      <c r="O585" s="216" t="s">
        <v>889</v>
      </c>
      <c r="P585" s="176" t="s">
        <v>348</v>
      </c>
      <c r="Q585" s="132" t="s">
        <v>728</v>
      </c>
      <c r="R585" s="165" t="s">
        <v>208</v>
      </c>
      <c r="S585" s="176" t="str">
        <f>MID(PAA[[#This Row],[Meta Proyecto de Inversión]],1,4)</f>
        <v>8126</v>
      </c>
      <c r="T585" s="176" t="str">
        <f>MID(PAA[[#This Row],[Meta Proyecto de Inversión]],6,2)</f>
        <v>9-</v>
      </c>
      <c r="U585" s="177" t="str">
        <f>IFERROR(VLOOKUP(N585,TD!$B$50:$F$54,2,0)," ")</f>
        <v>O230117</v>
      </c>
      <c r="V585" s="177" t="str">
        <f>IFERROR(VLOOKUP(N585,TD!$B$50:$F$54,3,0)," ")</f>
        <v>4599</v>
      </c>
      <c r="W585" s="177">
        <f>IFERROR(VLOOKUP(N585,TD!$B$50:$F$54,4,0)," ")</f>
        <v>20240207</v>
      </c>
      <c r="X585" s="176" t="s">
        <v>174</v>
      </c>
      <c r="Y585" s="166" t="str">
        <f>IFERROR(VLOOKUP(X585,TD!$J$51:$K$64,2,0)," ")</f>
        <v>Infraestructura física, mantenimiento y dotación (Sedes construidas, mantenidas reforzadas)</v>
      </c>
      <c r="Z585" s="178" t="str">
        <f>CONCATENATE(X585,"-",Y585)</f>
        <v>08-Infraestructura física, mantenimiento y dotación (Sedes construidas, mantenidas reforzadas)</v>
      </c>
      <c r="AA585" s="176" t="s">
        <v>227</v>
      </c>
      <c r="AB585" s="166" t="str">
        <f>IFERROR(VLOOKUP(AA585,TD!$N$51:$O$66,2,0)," ")</f>
        <v>Sedes mantenidas</v>
      </c>
      <c r="AC585" s="178" t="str">
        <f>CONCATENATE(AA585,"_",AB585)</f>
        <v>016_Sedes mantenidas</v>
      </c>
      <c r="AD585" s="178" t="str">
        <f>CONCATENATE(Z585," ",AC585)</f>
        <v>08-Infraestructura física, mantenimiento y dotación (Sedes construidas, mantenidas reforzadas) 016_Sedes mantenidas</v>
      </c>
      <c r="AE585" s="177" t="str">
        <f>CONCATENATE(U585,V585,W585,X585,AA585)</f>
        <v>O23011745992024020708016</v>
      </c>
      <c r="AF585" s="166" t="str">
        <f>IFERROR(VLOOKUP(AD585,TD!$J$66:$K$89,2,0)," ")</f>
        <v>PM/0131/0108/45990160207</v>
      </c>
      <c r="AG585" s="133" t="s">
        <v>385</v>
      </c>
      <c r="AH585" s="179" t="s">
        <v>193</v>
      </c>
      <c r="AI585" s="217" t="str">
        <f>CONCATENATE(PAA[[#This Row],[Id Interno]],"-",PAA[[#This Row],[tipo de Contrato (TH talento humano - B/S bienes y/o servicios)]],"-",S585,"-",T585,"-",PAA[[#This Row],[Objeto de la contratación]])</f>
        <v>20260538-TH-8126-9--Prestación de servicios profesionales para la implementación, consolidación, seguimiento y reporte de los lineamientos ambientales establecidos en el Plan Institucional de Gestión Ambiental (PIGA) en cada una de las sedes de la UAE Cuerpo Oficial de Bomberos Bogotá-SGC.</v>
      </c>
    </row>
    <row r="586" spans="2:35" ht="56" x14ac:dyDescent="0.35">
      <c r="B586" s="149">
        <v>20260539</v>
      </c>
      <c r="C586" s="120" t="s">
        <v>724</v>
      </c>
      <c r="D586" s="120" t="s">
        <v>92</v>
      </c>
      <c r="E586" s="120" t="s">
        <v>402</v>
      </c>
      <c r="F586" s="120" t="s">
        <v>101</v>
      </c>
      <c r="G586" s="129" t="s">
        <v>375</v>
      </c>
      <c r="H586" s="150">
        <v>3</v>
      </c>
      <c r="I586" s="188">
        <v>0</v>
      </c>
      <c r="J586" s="133">
        <v>40000000</v>
      </c>
      <c r="K586" s="151" t="s">
        <v>398</v>
      </c>
      <c r="L586" s="181" t="s">
        <v>155</v>
      </c>
      <c r="M586" s="182" t="s">
        <v>422</v>
      </c>
      <c r="N586" s="120" t="s">
        <v>198</v>
      </c>
      <c r="O586" s="216" t="s">
        <v>890</v>
      </c>
      <c r="P586" s="182" t="s">
        <v>348</v>
      </c>
      <c r="Q586" s="152" t="s">
        <v>747</v>
      </c>
      <c r="R586" s="170" t="s">
        <v>351</v>
      </c>
      <c r="S586" s="176" t="str">
        <f>MID(PAA[[#This Row],[Meta Proyecto de Inversión]],1,4)</f>
        <v>8173</v>
      </c>
      <c r="T586" s="176" t="str">
        <f>MID(PAA[[#This Row],[Meta Proyecto de Inversión]],6,2)</f>
        <v>11</v>
      </c>
      <c r="U586" s="183" t="str">
        <f>IFERROR(VLOOKUP(N586,TD!$B$50:$F$54,2,0)," ")</f>
        <v>O230117</v>
      </c>
      <c r="V586" s="183" t="str">
        <f>IFERROR(VLOOKUP(N586,TD!$B$50:$F$54,3,0)," ")</f>
        <v>4503</v>
      </c>
      <c r="W586" s="183">
        <f>IFERROR(VLOOKUP(N586,TD!$B$50:$F$54,4,0)," ")</f>
        <v>20240255</v>
      </c>
      <c r="X586" s="182">
        <v>14</v>
      </c>
      <c r="Y586" s="171" t="str">
        <f>IFERROR(VLOOKUP(X586,TD!$J$51:$K$64,2,0)," ")</f>
        <v xml:space="preserve">Infraestructura física misional construida mantenida y dotada </v>
      </c>
      <c r="Z586" s="178" t="str">
        <f>CONCATENATE(X586,"-",Y586)</f>
        <v xml:space="preserve">14-Infraestructura física misional construida mantenida y dotada </v>
      </c>
      <c r="AA586" s="182" t="s">
        <v>225</v>
      </c>
      <c r="AB586" s="171" t="str">
        <f>IFERROR(VLOOKUP(AA586,TD!$N$51:$O$66,2,0)," ")</f>
        <v>Estaciones de bomberos adecuadas</v>
      </c>
      <c r="AC586" s="178" t="str">
        <f>CONCATENATE(AA586,"_",AB586)</f>
        <v>014_Estaciones de bomberos adecuadas</v>
      </c>
      <c r="AD586" s="178" t="str">
        <f>CONCATENATE(Z586," ",AC586)</f>
        <v>14-Infraestructura física misional construida mantenida y dotada  014_Estaciones de bomberos adecuadas</v>
      </c>
      <c r="AE586" s="183" t="str">
        <f>CONCATENATE(U586,V586,W586,X586,AA586)</f>
        <v>O23011745032024025514014</v>
      </c>
      <c r="AF586" s="171" t="str">
        <f>IFERROR(VLOOKUP(AD586,TD!$J$66:$K$89,2,0)," ")</f>
        <v>PM/0131/0114/45030140255</v>
      </c>
      <c r="AG586" s="133" t="s">
        <v>80</v>
      </c>
      <c r="AH586" s="184" t="s">
        <v>193</v>
      </c>
      <c r="AI586" s="226" t="str">
        <f>CONCATENATE(PAA[[#This Row],[Id Interno]],"-",PAA[[#This Row],[tipo de Contrato (TH talento humano - B/S bienes y/o servicios)]],"-",S586,"-",T586,"-",PAA[[#This Row],[Objeto de la contratación]])</f>
        <v>20260539-BS-8173-11-Adquirir máquinas de grabado láser para el plaqueteo y/o marcación de los bienes devolutivos de la UAECOB, con el fin de garantizar el correcto control del inventario mediante rótulos duraderos y resistentes-SGC</v>
      </c>
    </row>
    <row r="587" spans="2:35" ht="84" x14ac:dyDescent="0.35">
      <c r="B587" s="140">
        <v>20260540</v>
      </c>
      <c r="C587" s="120" t="s">
        <v>748</v>
      </c>
      <c r="D587" s="128" t="s">
        <v>105</v>
      </c>
      <c r="E587" s="128" t="s">
        <v>363</v>
      </c>
      <c r="F587" s="128" t="s">
        <v>144</v>
      </c>
      <c r="G587" s="129" t="s">
        <v>374</v>
      </c>
      <c r="H587" s="135">
        <v>11</v>
      </c>
      <c r="I587" s="135">
        <v>0</v>
      </c>
      <c r="J587" s="130">
        <v>61600000</v>
      </c>
      <c r="K587" s="131" t="s">
        <v>398</v>
      </c>
      <c r="L587" s="175" t="s">
        <v>45</v>
      </c>
      <c r="M587" s="176" t="s">
        <v>401</v>
      </c>
      <c r="N587" s="128" t="s">
        <v>197</v>
      </c>
      <c r="O587" s="216" t="s">
        <v>889</v>
      </c>
      <c r="P587" s="176" t="s">
        <v>348</v>
      </c>
      <c r="Q587" s="132">
        <v>80111600</v>
      </c>
      <c r="R587" s="176" t="s">
        <v>208</v>
      </c>
      <c r="S587" s="176" t="str">
        <f>MID(PAA[[#This Row],[Meta Proyecto de Inversión]],1,4)</f>
        <v>8126</v>
      </c>
      <c r="T587" s="176" t="str">
        <f>MID(PAA[[#This Row],[Meta Proyecto de Inversión]],6,2)</f>
        <v>9-</v>
      </c>
      <c r="U587" s="177" t="str">
        <f>IFERROR(VLOOKUP(N587,TD!$B$50:$F$54,2,0)," ")</f>
        <v>O230117</v>
      </c>
      <c r="V587" s="177" t="str">
        <f>IFERROR(VLOOKUP(N587,TD!$B$50:$F$54,3,0)," ")</f>
        <v>4599</v>
      </c>
      <c r="W587" s="177">
        <f>IFERROR(VLOOKUP(N587,TD!$B$50:$F$54,4,0)," ")</f>
        <v>20240207</v>
      </c>
      <c r="X587" s="165" t="s">
        <v>174</v>
      </c>
      <c r="Y587" s="166" t="str">
        <f>IFERROR(VLOOKUP(X587,TD!$J$51:$K$64,2,0)," ")</f>
        <v>Infraestructura física, mantenimiento y dotación (Sedes construidas, mantenidas reforzadas)</v>
      </c>
      <c r="Z587" s="178" t="str">
        <f>CONCATENATE(X587,"-",Y587)</f>
        <v>08-Infraestructura física, mantenimiento y dotación (Sedes construidas, mantenidas reforzadas)</v>
      </c>
      <c r="AA587" s="165" t="s">
        <v>227</v>
      </c>
      <c r="AB587" s="166" t="str">
        <f>IFERROR(VLOOKUP(AA587,TD!$N$51:$O$66,2,0)," ")</f>
        <v>Sedes mantenidas</v>
      </c>
      <c r="AC587" s="178" t="str">
        <f>CONCATENATE(AA587,"_",AB587)</f>
        <v>016_Sedes mantenidas</v>
      </c>
      <c r="AD587" s="178" t="str">
        <f>CONCATENATE(Z587," ",AC587)</f>
        <v>08-Infraestructura física, mantenimiento y dotación (Sedes construidas, mantenidas reforzadas) 016_Sedes mantenidas</v>
      </c>
      <c r="AE587" s="177" t="str">
        <f>CONCATENATE(U587,V587,W587,X587,AA587)</f>
        <v>O23011745992024020708016</v>
      </c>
      <c r="AF587" s="166" t="str">
        <f>IFERROR(VLOOKUP(AD587,TD!$J$66:$K$89,2,0)," ")</f>
        <v>PM/0131/0108/45990160207</v>
      </c>
      <c r="AG587" s="117" t="s">
        <v>385</v>
      </c>
      <c r="AH587" s="165" t="s">
        <v>193</v>
      </c>
      <c r="AI587" s="217" t="str">
        <f>CONCATENATE(PAA[[#This Row],[Id Interno]],"-",PAA[[#This Row],[tipo de Contrato (TH talento humano - B/S bienes y/o servicios)]],"-",S587,"-",T587,"-",PAA[[#This Row],[Objeto de la contratación]])</f>
        <v>20260540-TH-8126-9--Prestación de servicios profesionales jurídicos en virtud de las funciones asignadas a la Dirección General de la UAECOB, para apoyar los procesos contractuales y actividades administrativas requeridas.</v>
      </c>
    </row>
    <row r="588" spans="2:35" ht="56" x14ac:dyDescent="0.35">
      <c r="B588" s="146">
        <v>20260541</v>
      </c>
      <c r="C588" s="99" t="s">
        <v>749</v>
      </c>
      <c r="D588" s="23" t="s">
        <v>105</v>
      </c>
      <c r="E588" s="23" t="s">
        <v>363</v>
      </c>
      <c r="F588" s="23" t="s">
        <v>144</v>
      </c>
      <c r="G588" s="127" t="s">
        <v>374</v>
      </c>
      <c r="H588" s="134">
        <v>11</v>
      </c>
      <c r="I588" s="134">
        <v>0</v>
      </c>
      <c r="J588" s="125">
        <v>88000000</v>
      </c>
      <c r="K588" s="88" t="s">
        <v>398</v>
      </c>
      <c r="L588" s="162" t="s">
        <v>45</v>
      </c>
      <c r="M588" s="165" t="s">
        <v>401</v>
      </c>
      <c r="N588" s="23" t="s">
        <v>197</v>
      </c>
      <c r="O588" s="147" t="s">
        <v>889</v>
      </c>
      <c r="P588" s="165" t="s">
        <v>348</v>
      </c>
      <c r="Q588" s="53">
        <v>80111600</v>
      </c>
      <c r="R588" s="165" t="s">
        <v>208</v>
      </c>
      <c r="S588" s="165" t="str">
        <f>MID(PAA[[#This Row],[Meta Proyecto de Inversión]],1,4)</f>
        <v>8126</v>
      </c>
      <c r="T588" s="165" t="str">
        <f>MID(PAA[[#This Row],[Meta Proyecto de Inversión]],6,2)</f>
        <v>9-</v>
      </c>
      <c r="U588" s="166" t="str">
        <f>IFERROR(VLOOKUP(N588,TD!$B$50:$F$54,2,0)," ")</f>
        <v>O230117</v>
      </c>
      <c r="V588" s="166" t="str">
        <f>IFERROR(VLOOKUP(N588,TD!$B$50:$F$54,3,0)," ")</f>
        <v>4599</v>
      </c>
      <c r="W588" s="166">
        <f>IFERROR(VLOOKUP(N588,TD!$B$50:$F$54,4,0)," ")</f>
        <v>20240207</v>
      </c>
      <c r="X588" s="165" t="s">
        <v>174</v>
      </c>
      <c r="Y588" s="166" t="str">
        <f>IFERROR(VLOOKUP(X588,TD!$J$51:$K$64,2,0)," ")</f>
        <v>Infraestructura física, mantenimiento y dotación (Sedes construidas, mantenidas reforzadas)</v>
      </c>
      <c r="Z588" s="178" t="str">
        <f>CONCATENATE(X588,"-",Y588)</f>
        <v>08-Infraestructura física, mantenimiento y dotación (Sedes construidas, mantenidas reforzadas)</v>
      </c>
      <c r="AA588" s="165" t="s">
        <v>227</v>
      </c>
      <c r="AB588" s="166" t="str">
        <f>IFERROR(VLOOKUP(AA588,TD!$N$51:$O$66,2,0)," ")</f>
        <v>Sedes mantenidas</v>
      </c>
      <c r="AC588" s="167" t="str">
        <f>CONCATENATE(AA588,"_",AB588)</f>
        <v>016_Sedes mantenidas</v>
      </c>
      <c r="AD588" s="167" t="str">
        <f>CONCATENATE(Z588," ",AC588)</f>
        <v>08-Infraestructura física, mantenimiento y dotación (Sedes construidas, mantenidas reforzadas) 016_Sedes mantenidas</v>
      </c>
      <c r="AE588" s="166" t="str">
        <f>CONCATENATE(U588,V588,W588,X588,AA588)</f>
        <v>O23011745992024020708016</v>
      </c>
      <c r="AF588" s="166" t="str">
        <f>IFERROR(VLOOKUP(AD588,TD!$J$66:$K$89,2,0)," ")</f>
        <v>PM/0131/0108/45990160207</v>
      </c>
      <c r="AG588" s="117" t="s">
        <v>385</v>
      </c>
      <c r="AH588" s="174" t="s">
        <v>193</v>
      </c>
      <c r="AI588" s="168" t="str">
        <f>CONCATENATE(PAA[[#This Row],[Id Interno]],"-",PAA[[#This Row],[tipo de Contrato (TH talento humano - B/S bienes y/o servicios)]],"-",S588,"-",T588,"-",PAA[[#This Row],[Objeto de la contratación]])</f>
        <v>20260541-TH-8126-9--Prestar servicios profesionales a la Dirección General en actividades de articulación interinstitucional entre las diferentes dependencias, entidades del sector, y demás que estén relacionadas con la misionalidad de la UAECOB.</v>
      </c>
    </row>
    <row r="589" spans="2:35" ht="56" x14ac:dyDescent="0.35">
      <c r="B589" s="140">
        <v>20260542</v>
      </c>
      <c r="C589" s="120" t="s">
        <v>750</v>
      </c>
      <c r="D589" s="128" t="s">
        <v>105</v>
      </c>
      <c r="E589" s="128" t="s">
        <v>363</v>
      </c>
      <c r="F589" s="128" t="s">
        <v>144</v>
      </c>
      <c r="G589" s="129" t="s">
        <v>379</v>
      </c>
      <c r="H589" s="135">
        <v>5</v>
      </c>
      <c r="I589" s="135">
        <v>0</v>
      </c>
      <c r="J589" s="133">
        <v>50500000</v>
      </c>
      <c r="K589" s="131" t="s">
        <v>398</v>
      </c>
      <c r="L589" s="175" t="s">
        <v>45</v>
      </c>
      <c r="M589" s="176" t="s">
        <v>401</v>
      </c>
      <c r="N589" s="128" t="s">
        <v>197</v>
      </c>
      <c r="O589" s="216" t="s">
        <v>889</v>
      </c>
      <c r="P589" s="176" t="s">
        <v>348</v>
      </c>
      <c r="Q589" s="132">
        <v>80111600</v>
      </c>
      <c r="R589" s="165" t="s">
        <v>208</v>
      </c>
      <c r="S589" s="176" t="str">
        <f>MID(PAA[[#This Row],[Meta Proyecto de Inversión]],1,4)</f>
        <v>8126</v>
      </c>
      <c r="T589" s="176" t="str">
        <f>MID(PAA[[#This Row],[Meta Proyecto de Inversión]],6,2)</f>
        <v>9-</v>
      </c>
      <c r="U589" s="177" t="str">
        <f>IFERROR(VLOOKUP(N589,TD!$B$50:$F$54,2,0)," ")</f>
        <v>O230117</v>
      </c>
      <c r="V589" s="177" t="str">
        <f>IFERROR(VLOOKUP(N589,TD!$B$50:$F$54,3,0)," ")</f>
        <v>4599</v>
      </c>
      <c r="W589" s="177">
        <f>IFERROR(VLOOKUP(N589,TD!$B$50:$F$54,4,0)," ")</f>
        <v>20240207</v>
      </c>
      <c r="X589" s="165" t="s">
        <v>174</v>
      </c>
      <c r="Y589" s="166" t="str">
        <f>IFERROR(VLOOKUP(X589,TD!$J$51:$K$64,2,0)," ")</f>
        <v>Infraestructura física, mantenimiento y dotación (Sedes construidas, mantenidas reforzadas)</v>
      </c>
      <c r="Z589" s="178" t="str">
        <f>CONCATENATE(X589,"-",Y589)</f>
        <v>08-Infraestructura física, mantenimiento y dotación (Sedes construidas, mantenidas reforzadas)</v>
      </c>
      <c r="AA589" s="165" t="s">
        <v>227</v>
      </c>
      <c r="AB589" s="166" t="str">
        <f>IFERROR(VLOOKUP(AA589,TD!$N$51:$O$66,2,0)," ")</f>
        <v>Sedes mantenidas</v>
      </c>
      <c r="AC589" s="178" t="str">
        <f>CONCATENATE(AA589,"_",AB589)</f>
        <v>016_Sedes mantenidas</v>
      </c>
      <c r="AD589" s="178" t="str">
        <f>CONCATENATE(Z589," ",AC589)</f>
        <v>08-Infraestructura física, mantenimiento y dotación (Sedes construidas, mantenidas reforzadas) 016_Sedes mantenidas</v>
      </c>
      <c r="AE589" s="177" t="str">
        <f>CONCATENATE(U589,V589,W589,X589,AA589)</f>
        <v>O23011745992024020708016</v>
      </c>
      <c r="AF589" s="166" t="str">
        <f>IFERROR(VLOOKUP(AD589,TD!$J$66:$K$89,2,0)," ")</f>
        <v>PM/0131/0108/45990160207</v>
      </c>
      <c r="AG589" s="117" t="s">
        <v>385</v>
      </c>
      <c r="AH589" s="179" t="s">
        <v>193</v>
      </c>
      <c r="AI589" s="217" t="str">
        <f>CONCATENATE(PAA[[#This Row],[Id Interno]],"-",PAA[[#This Row],[tipo de Contrato (TH talento humano - B/S bienes y/o servicios)]],"-",S589,"-",T589,"-",PAA[[#This Row],[Objeto de la contratación]])</f>
        <v>20260542-TH-8126-9--Prestar servicios profesionales especializados en el desarrollo de las actividades y de los diferentes procesos que tiene a su cargo y bajo su seguimiento la Dirección General de la UAE Cuerpo Oficial de Bomberos de Bogotá.</v>
      </c>
    </row>
    <row r="590" spans="2:35" ht="56" x14ac:dyDescent="0.35">
      <c r="B590" s="140">
        <v>20260543</v>
      </c>
      <c r="C590" s="120" t="s">
        <v>751</v>
      </c>
      <c r="D590" s="128" t="s">
        <v>105</v>
      </c>
      <c r="E590" s="128" t="s">
        <v>363</v>
      </c>
      <c r="F590" s="128" t="s">
        <v>144</v>
      </c>
      <c r="G590" s="129" t="s">
        <v>374</v>
      </c>
      <c r="H590" s="135">
        <v>11</v>
      </c>
      <c r="I590" s="135">
        <v>0</v>
      </c>
      <c r="J590" s="130">
        <v>111100000</v>
      </c>
      <c r="K590" s="131" t="s">
        <v>398</v>
      </c>
      <c r="L590" s="175" t="s">
        <v>45</v>
      </c>
      <c r="M590" s="176" t="s">
        <v>401</v>
      </c>
      <c r="N590" s="128" t="s">
        <v>197</v>
      </c>
      <c r="O590" s="216" t="s">
        <v>889</v>
      </c>
      <c r="P590" s="176" t="s">
        <v>348</v>
      </c>
      <c r="Q590" s="132">
        <v>80111600</v>
      </c>
      <c r="R590" s="176" t="s">
        <v>208</v>
      </c>
      <c r="S590" s="176" t="str">
        <f>MID(PAA[[#This Row],[Meta Proyecto de Inversión]],1,4)</f>
        <v>8126</v>
      </c>
      <c r="T590" s="176" t="str">
        <f>MID(PAA[[#This Row],[Meta Proyecto de Inversión]],6,2)</f>
        <v>9-</v>
      </c>
      <c r="U590" s="177" t="str">
        <f>IFERROR(VLOOKUP(N590,TD!$B$50:$F$54,2,0)," ")</f>
        <v>O230117</v>
      </c>
      <c r="V590" s="177" t="str">
        <f>IFERROR(VLOOKUP(N590,TD!$B$50:$F$54,3,0)," ")</f>
        <v>4599</v>
      </c>
      <c r="W590" s="177">
        <f>IFERROR(VLOOKUP(N590,TD!$B$50:$F$54,4,0)," ")</f>
        <v>20240207</v>
      </c>
      <c r="X590" s="165" t="s">
        <v>174</v>
      </c>
      <c r="Y590" s="166" t="str">
        <f>IFERROR(VLOOKUP(X590,TD!$J$51:$K$64,2,0)," ")</f>
        <v>Infraestructura física, mantenimiento y dotación (Sedes construidas, mantenidas reforzadas)</v>
      </c>
      <c r="Z590" s="178" t="str">
        <f>CONCATENATE(X590,"-",Y590)</f>
        <v>08-Infraestructura física, mantenimiento y dotación (Sedes construidas, mantenidas reforzadas)</v>
      </c>
      <c r="AA590" s="165" t="s">
        <v>227</v>
      </c>
      <c r="AB590" s="166" t="str">
        <f>IFERROR(VLOOKUP(AA590,TD!$N$51:$O$66,2,0)," ")</f>
        <v>Sedes mantenidas</v>
      </c>
      <c r="AC590" s="178" t="str">
        <f>CONCATENATE(AA590,"_",AB590)</f>
        <v>016_Sedes mantenidas</v>
      </c>
      <c r="AD590" s="178" t="str">
        <f>CONCATENATE(Z590," ",AC590)</f>
        <v>08-Infraestructura física, mantenimiento y dotación (Sedes construidas, mantenidas reforzadas) 016_Sedes mantenidas</v>
      </c>
      <c r="AE590" s="177" t="str">
        <f>CONCATENATE(U590,V590,W590,X590,AA590)</f>
        <v>O23011745992024020708016</v>
      </c>
      <c r="AF590" s="166" t="str">
        <f>IFERROR(VLOOKUP(AD590,TD!$J$66:$K$89,2,0)," ")</f>
        <v>PM/0131/0108/45990160207</v>
      </c>
      <c r="AG590" s="133" t="s">
        <v>385</v>
      </c>
      <c r="AH590" s="179" t="s">
        <v>193</v>
      </c>
      <c r="AI590" s="217" t="str">
        <f>CONCATENATE(PAA[[#This Row],[Id Interno]],"-",PAA[[#This Row],[tipo de Contrato (TH talento humano - B/S bienes y/o servicios)]],"-",S590,"-",T590,"-",PAA[[#This Row],[Objeto de la contratación]])</f>
        <v>20260543-TH-8126-9--Prestar servicios profesionales jurídicos en el desarrollo de las actividades y de los diferentes procesos de la Dirección General de la UAE Cuerpo Oficial de Bomberos de Bogotá</v>
      </c>
    </row>
    <row r="591" spans="2:35" ht="56" x14ac:dyDescent="0.35">
      <c r="B591" s="140">
        <v>20260544</v>
      </c>
      <c r="C591" s="120" t="s">
        <v>752</v>
      </c>
      <c r="D591" s="128" t="s">
        <v>105</v>
      </c>
      <c r="E591" s="128" t="s">
        <v>363</v>
      </c>
      <c r="F591" s="128" t="s">
        <v>144</v>
      </c>
      <c r="G591" s="129" t="s">
        <v>374</v>
      </c>
      <c r="H591" s="135">
        <v>11</v>
      </c>
      <c r="I591" s="135">
        <v>0</v>
      </c>
      <c r="J591" s="130">
        <v>61600000</v>
      </c>
      <c r="K591" s="131" t="s">
        <v>398</v>
      </c>
      <c r="L591" s="175" t="s">
        <v>45</v>
      </c>
      <c r="M591" s="176" t="s">
        <v>401</v>
      </c>
      <c r="N591" s="128" t="s">
        <v>197</v>
      </c>
      <c r="O591" s="216" t="s">
        <v>889</v>
      </c>
      <c r="P591" s="176" t="s">
        <v>348</v>
      </c>
      <c r="Q591" s="132">
        <v>80111600</v>
      </c>
      <c r="R591" s="176" t="s">
        <v>208</v>
      </c>
      <c r="S591" s="176" t="str">
        <f>MID(PAA[[#This Row],[Meta Proyecto de Inversión]],1,4)</f>
        <v>8126</v>
      </c>
      <c r="T591" s="176" t="str">
        <f>MID(PAA[[#This Row],[Meta Proyecto de Inversión]],6,2)</f>
        <v>9-</v>
      </c>
      <c r="U591" s="177" t="str">
        <f>IFERROR(VLOOKUP(N591,TD!$B$50:$F$54,2,0)," ")</f>
        <v>O230117</v>
      </c>
      <c r="V591" s="177" t="str">
        <f>IFERROR(VLOOKUP(N591,TD!$B$50:$F$54,3,0)," ")</f>
        <v>4599</v>
      </c>
      <c r="W591" s="177">
        <f>IFERROR(VLOOKUP(N591,TD!$B$50:$F$54,4,0)," ")</f>
        <v>20240207</v>
      </c>
      <c r="X591" s="165" t="s">
        <v>174</v>
      </c>
      <c r="Y591" s="166" t="str">
        <f>IFERROR(VLOOKUP(X591,TD!$J$51:$K$64,2,0)," ")</f>
        <v>Infraestructura física, mantenimiento y dotación (Sedes construidas, mantenidas reforzadas)</v>
      </c>
      <c r="Z591" s="178" t="str">
        <f>CONCATENATE(X591,"-",Y591)</f>
        <v>08-Infraestructura física, mantenimiento y dotación (Sedes construidas, mantenidas reforzadas)</v>
      </c>
      <c r="AA591" s="165" t="s">
        <v>227</v>
      </c>
      <c r="AB591" s="166" t="str">
        <f>IFERROR(VLOOKUP(AA591,TD!$N$51:$O$66,2,0)," ")</f>
        <v>Sedes mantenidas</v>
      </c>
      <c r="AC591" s="178" t="str">
        <f>CONCATENATE(AA591,"_",AB591)</f>
        <v>016_Sedes mantenidas</v>
      </c>
      <c r="AD591" s="178" t="str">
        <f>CONCATENATE(Z591," ",AC591)</f>
        <v>08-Infraestructura física, mantenimiento y dotación (Sedes construidas, mantenidas reforzadas) 016_Sedes mantenidas</v>
      </c>
      <c r="AE591" s="177" t="str">
        <f>CONCATENATE(U591,V591,W591,X591,AA591)</f>
        <v>O23011745992024020708016</v>
      </c>
      <c r="AF591" s="166" t="str">
        <f>IFERROR(VLOOKUP(AD591,TD!$J$66:$K$89,2,0)," ")</f>
        <v>PM/0131/0108/45990160207</v>
      </c>
      <c r="AG591" s="133" t="s">
        <v>385</v>
      </c>
      <c r="AH591" s="179" t="s">
        <v>193</v>
      </c>
      <c r="AI591" s="217" t="str">
        <f>CONCATENATE(PAA[[#This Row],[Id Interno]],"-",PAA[[#This Row],[tipo de Contrato (TH talento humano - B/S bienes y/o servicios)]],"-",S591,"-",T591,"-",PAA[[#This Row],[Objeto de la contratación]])</f>
        <v>20260544-TH-8126-9--Prestar servicios profesionales en la Dirección General, para apoyar actividades administrativas, presupuestales y financieras, así como hacer seguimiento y control a los compromisos generados por las dependencias de la UAECOB, en especial los relacionadas con peticiones, quejas y reclamos allegados por entes externos e internos.</v>
      </c>
    </row>
    <row r="592" spans="2:35" ht="56" x14ac:dyDescent="0.35">
      <c r="B592" s="146">
        <v>20260545</v>
      </c>
      <c r="C592" s="99" t="s">
        <v>753</v>
      </c>
      <c r="D592" s="23" t="s">
        <v>105</v>
      </c>
      <c r="E592" s="23" t="s">
        <v>363</v>
      </c>
      <c r="F592" s="23" t="s">
        <v>144</v>
      </c>
      <c r="G592" s="127" t="s">
        <v>374</v>
      </c>
      <c r="H592" s="134">
        <v>11</v>
      </c>
      <c r="I592" s="134">
        <v>0</v>
      </c>
      <c r="J592" s="125">
        <v>49500000</v>
      </c>
      <c r="K592" s="88" t="s">
        <v>398</v>
      </c>
      <c r="L592" s="162" t="s">
        <v>45</v>
      </c>
      <c r="M592" s="165" t="s">
        <v>401</v>
      </c>
      <c r="N592" s="23" t="s">
        <v>197</v>
      </c>
      <c r="O592" s="147" t="s">
        <v>889</v>
      </c>
      <c r="P592" s="165" t="s">
        <v>348</v>
      </c>
      <c r="Q592" s="53">
        <v>80111600</v>
      </c>
      <c r="R592" s="165" t="s">
        <v>208</v>
      </c>
      <c r="S592" s="165" t="str">
        <f>MID(PAA[[#This Row],[Meta Proyecto de Inversión]],1,4)</f>
        <v>8126</v>
      </c>
      <c r="T592" s="165" t="str">
        <f>MID(PAA[[#This Row],[Meta Proyecto de Inversión]],6,2)</f>
        <v>9-</v>
      </c>
      <c r="U592" s="166" t="str">
        <f>IFERROR(VLOOKUP(N592,TD!$B$50:$F$54,2,0)," ")</f>
        <v>O230117</v>
      </c>
      <c r="V592" s="166" t="str">
        <f>IFERROR(VLOOKUP(N592,TD!$B$50:$F$54,3,0)," ")</f>
        <v>4599</v>
      </c>
      <c r="W592" s="166">
        <f>IFERROR(VLOOKUP(N592,TD!$B$50:$F$54,4,0)," ")</f>
        <v>20240207</v>
      </c>
      <c r="X592" s="165" t="s">
        <v>174</v>
      </c>
      <c r="Y592" s="166" t="str">
        <f>IFERROR(VLOOKUP(X592,TD!$J$51:$K$64,2,0)," ")</f>
        <v>Infraestructura física, mantenimiento y dotación (Sedes construidas, mantenidas reforzadas)</v>
      </c>
      <c r="Z592" s="178" t="str">
        <f>CONCATENATE(X592,"-",Y592)</f>
        <v>08-Infraestructura física, mantenimiento y dotación (Sedes construidas, mantenidas reforzadas)</v>
      </c>
      <c r="AA592" s="165" t="s">
        <v>227</v>
      </c>
      <c r="AB592" s="166" t="str">
        <f>IFERROR(VLOOKUP(AA592,TD!$N$51:$O$66,2,0)," ")</f>
        <v>Sedes mantenidas</v>
      </c>
      <c r="AC592" s="167" t="str">
        <f>CONCATENATE(AA592,"_",AB592)</f>
        <v>016_Sedes mantenidas</v>
      </c>
      <c r="AD592" s="167" t="str">
        <f>CONCATENATE(Z592," ",AC592)</f>
        <v>08-Infraestructura física, mantenimiento y dotación (Sedes construidas, mantenidas reforzadas) 016_Sedes mantenidas</v>
      </c>
      <c r="AE592" s="166" t="str">
        <f>CONCATENATE(U592,V592,W592,X592,AA592)</f>
        <v>O23011745992024020708016</v>
      </c>
      <c r="AF592" s="166" t="str">
        <f>IFERROR(VLOOKUP(AD592,TD!$J$66:$K$89,2,0)," ")</f>
        <v>PM/0131/0108/45990160207</v>
      </c>
      <c r="AG592" s="117" t="s">
        <v>385</v>
      </c>
      <c r="AH592" s="174" t="s">
        <v>193</v>
      </c>
      <c r="AI592" s="168" t="str">
        <f>CONCATENATE(PAA[[#This Row],[Id Interno]],"-",PAA[[#This Row],[tipo de Contrato (TH talento humano - B/S bienes y/o servicios)]],"-",S592,"-",T592,"-",PAA[[#This Row],[Objeto de la contratación]])</f>
        <v>20260545-TH-8126-9--Prestar servicios profesionales jurídicos en la Dirección General de la UAECOB en la revisión, gestión y seguimiento de temas a cargo de la dirección, contratación y estratégicos de la misionalidad de la Entidad</v>
      </c>
    </row>
    <row r="593" spans="2:35" ht="56" x14ac:dyDescent="0.35">
      <c r="B593" s="140">
        <v>20260546</v>
      </c>
      <c r="C593" s="120" t="s">
        <v>754</v>
      </c>
      <c r="D593" s="128" t="s">
        <v>105</v>
      </c>
      <c r="E593" s="128" t="s">
        <v>363</v>
      </c>
      <c r="F593" s="128" t="s">
        <v>145</v>
      </c>
      <c r="G593" s="129" t="s">
        <v>374</v>
      </c>
      <c r="H593" s="135">
        <v>11</v>
      </c>
      <c r="I593" s="135">
        <v>0</v>
      </c>
      <c r="J593" s="133">
        <v>49398976</v>
      </c>
      <c r="K593" s="131" t="s">
        <v>398</v>
      </c>
      <c r="L593" s="175" t="s">
        <v>45</v>
      </c>
      <c r="M593" s="176" t="s">
        <v>401</v>
      </c>
      <c r="N593" s="128" t="s">
        <v>197</v>
      </c>
      <c r="O593" s="216" t="s">
        <v>889</v>
      </c>
      <c r="P593" s="176" t="s">
        <v>348</v>
      </c>
      <c r="Q593" s="132">
        <v>80111600</v>
      </c>
      <c r="R593" s="176" t="s">
        <v>208</v>
      </c>
      <c r="S593" s="176" t="str">
        <f>MID(PAA[[#This Row],[Meta Proyecto de Inversión]],1,4)</f>
        <v>8126</v>
      </c>
      <c r="T593" s="176" t="str">
        <f>MID(PAA[[#This Row],[Meta Proyecto de Inversión]],6,2)</f>
        <v>9-</v>
      </c>
      <c r="U593" s="177" t="str">
        <f>IFERROR(VLOOKUP(N593,TD!$B$50:$F$54,2,0)," ")</f>
        <v>O230117</v>
      </c>
      <c r="V593" s="177" t="str">
        <f>IFERROR(VLOOKUP(N593,TD!$B$50:$F$54,3,0)," ")</f>
        <v>4599</v>
      </c>
      <c r="W593" s="177">
        <f>IFERROR(VLOOKUP(N593,TD!$B$50:$F$54,4,0)," ")</f>
        <v>20240207</v>
      </c>
      <c r="X593" s="165" t="s">
        <v>174</v>
      </c>
      <c r="Y593" s="166" t="str">
        <f>IFERROR(VLOOKUP(X593,TD!$J$51:$K$64,2,0)," ")</f>
        <v>Infraestructura física, mantenimiento y dotación (Sedes construidas, mantenidas reforzadas)</v>
      </c>
      <c r="Z593" s="178" t="str">
        <f>CONCATENATE(X593,"-",Y593)</f>
        <v>08-Infraestructura física, mantenimiento y dotación (Sedes construidas, mantenidas reforzadas)</v>
      </c>
      <c r="AA593" s="165" t="s">
        <v>227</v>
      </c>
      <c r="AB593" s="166" t="str">
        <f>IFERROR(VLOOKUP(AA593,TD!$N$51:$O$66,2,0)," ")</f>
        <v>Sedes mantenidas</v>
      </c>
      <c r="AC593" s="178" t="str">
        <f>CONCATENATE(AA593,"_",AB593)</f>
        <v>016_Sedes mantenidas</v>
      </c>
      <c r="AD593" s="178" t="str">
        <f>CONCATENATE(Z593," ",AC593)</f>
        <v>08-Infraestructura física, mantenimiento y dotación (Sedes construidas, mantenidas reforzadas) 016_Sedes mantenidas</v>
      </c>
      <c r="AE593" s="177" t="str">
        <f>CONCATENATE(U593,V593,W593,X593,AA593)</f>
        <v>O23011745992024020708016</v>
      </c>
      <c r="AF593" s="166" t="str">
        <f>IFERROR(VLOOKUP(AD593,TD!$J$66:$K$89,2,0)," ")</f>
        <v>PM/0131/0108/45990160207</v>
      </c>
      <c r="AG593" s="117" t="s">
        <v>385</v>
      </c>
      <c r="AH593" s="179" t="s">
        <v>193</v>
      </c>
      <c r="AI593" s="217" t="str">
        <f>CONCATENATE(PAA[[#This Row],[Id Interno]],"-",PAA[[#This Row],[tipo de Contrato (TH talento humano - B/S bienes y/o servicios)]],"-",S593,"-",T593,"-",PAA[[#This Row],[Objeto de la contratación]])</f>
        <v>20260546-TH-8126-9--Prestar servicios de apoyo a la gestión en la UAECOB, en asuntos administrativos y asistenciales requeridos, especificamente en el seguimiento de la información.</v>
      </c>
    </row>
    <row r="594" spans="2:35" ht="70" x14ac:dyDescent="0.35">
      <c r="B594" s="140">
        <v>20260547</v>
      </c>
      <c r="C594" s="120" t="s">
        <v>755</v>
      </c>
      <c r="D594" s="128" t="s">
        <v>105</v>
      </c>
      <c r="E594" s="128" t="s">
        <v>363</v>
      </c>
      <c r="F594" s="128" t="s">
        <v>144</v>
      </c>
      <c r="G594" s="129" t="s">
        <v>374</v>
      </c>
      <c r="H594" s="135">
        <v>11</v>
      </c>
      <c r="I594" s="135">
        <v>0</v>
      </c>
      <c r="J594" s="130">
        <v>90750000</v>
      </c>
      <c r="K594" s="131" t="s">
        <v>398</v>
      </c>
      <c r="L594" s="175" t="s">
        <v>45</v>
      </c>
      <c r="M594" s="176" t="s">
        <v>401</v>
      </c>
      <c r="N594" s="128" t="s">
        <v>197</v>
      </c>
      <c r="O594" s="216" t="s">
        <v>889</v>
      </c>
      <c r="P594" s="176" t="s">
        <v>348</v>
      </c>
      <c r="Q594" s="132">
        <v>80111600</v>
      </c>
      <c r="R594" s="176" t="s">
        <v>208</v>
      </c>
      <c r="S594" s="176" t="str">
        <f>MID(PAA[[#This Row],[Meta Proyecto de Inversión]],1,4)</f>
        <v>8126</v>
      </c>
      <c r="T594" s="176" t="str">
        <f>MID(PAA[[#This Row],[Meta Proyecto de Inversión]],6,2)</f>
        <v>9-</v>
      </c>
      <c r="U594" s="177" t="str">
        <f>IFERROR(VLOOKUP(N594,TD!$B$50:$F$54,2,0)," ")</f>
        <v>O230117</v>
      </c>
      <c r="V594" s="177" t="str">
        <f>IFERROR(VLOOKUP(N594,TD!$B$50:$F$54,3,0)," ")</f>
        <v>4599</v>
      </c>
      <c r="W594" s="177">
        <f>IFERROR(VLOOKUP(N594,TD!$B$50:$F$54,4,0)," ")</f>
        <v>20240207</v>
      </c>
      <c r="X594" s="165" t="s">
        <v>174</v>
      </c>
      <c r="Y594" s="166" t="str">
        <f>IFERROR(VLOOKUP(X594,TD!$J$51:$K$64,2,0)," ")</f>
        <v>Infraestructura física, mantenimiento y dotación (Sedes construidas, mantenidas reforzadas)</v>
      </c>
      <c r="Z594" s="178" t="str">
        <f>CONCATENATE(X594,"-",Y594)</f>
        <v>08-Infraestructura física, mantenimiento y dotación (Sedes construidas, mantenidas reforzadas)</v>
      </c>
      <c r="AA594" s="165" t="s">
        <v>227</v>
      </c>
      <c r="AB594" s="166" t="str">
        <f>IFERROR(VLOOKUP(AA594,TD!$N$51:$O$66,2,0)," ")</f>
        <v>Sedes mantenidas</v>
      </c>
      <c r="AC594" s="178" t="str">
        <f>CONCATENATE(AA594,"_",AB594)</f>
        <v>016_Sedes mantenidas</v>
      </c>
      <c r="AD594" s="178" t="str">
        <f>CONCATENATE(Z594," ",AC594)</f>
        <v>08-Infraestructura física, mantenimiento y dotación (Sedes construidas, mantenidas reforzadas) 016_Sedes mantenidas</v>
      </c>
      <c r="AE594" s="177" t="str">
        <f>CONCATENATE(U594,V594,W594,X594,AA594)</f>
        <v>O23011745992024020708016</v>
      </c>
      <c r="AF594" s="166" t="str">
        <f>IFERROR(VLOOKUP(AD594,TD!$J$66:$K$89,2,0)," ")</f>
        <v>PM/0131/0108/45990160207</v>
      </c>
      <c r="AG594" s="117" t="s">
        <v>385</v>
      </c>
      <c r="AH594" s="179" t="s">
        <v>193</v>
      </c>
      <c r="AI594" s="217" t="str">
        <f>CONCATENATE(PAA[[#This Row],[Id Interno]],"-",PAA[[#This Row],[tipo de Contrato (TH talento humano - B/S bienes y/o servicios)]],"-",S594,"-",T594,"-",PAA[[#This Row],[Objeto de la contratación]])</f>
        <v>20260547-TH-8126-9--Prestar servicios profesionales en el desarrollo de los diferentes procesos que tiene a su cargo la Dirección General de la UAE Cuerpo Oficial de Bomberos de Bogotá.</v>
      </c>
    </row>
    <row r="595" spans="2:35" ht="70" x14ac:dyDescent="0.35">
      <c r="B595" s="140">
        <v>20260548</v>
      </c>
      <c r="C595" s="120" t="s">
        <v>756</v>
      </c>
      <c r="D595" s="128" t="s">
        <v>105</v>
      </c>
      <c r="E595" s="128" t="s">
        <v>363</v>
      </c>
      <c r="F595" s="128" t="s">
        <v>144</v>
      </c>
      <c r="G595" s="129" t="s">
        <v>374</v>
      </c>
      <c r="H595" s="135">
        <v>11</v>
      </c>
      <c r="I595" s="135">
        <v>0</v>
      </c>
      <c r="J595" s="133">
        <v>41288698</v>
      </c>
      <c r="K595" s="131" t="s">
        <v>398</v>
      </c>
      <c r="L595" s="175" t="s">
        <v>45</v>
      </c>
      <c r="M595" s="176" t="s">
        <v>401</v>
      </c>
      <c r="N595" s="128" t="s">
        <v>197</v>
      </c>
      <c r="O595" s="216" t="s">
        <v>889</v>
      </c>
      <c r="P595" s="176" t="s">
        <v>348</v>
      </c>
      <c r="Q595" s="132">
        <v>80111600</v>
      </c>
      <c r="R595" s="176" t="s">
        <v>208</v>
      </c>
      <c r="S595" s="176" t="str">
        <f>MID(PAA[[#This Row],[Meta Proyecto de Inversión]],1,4)</f>
        <v>8126</v>
      </c>
      <c r="T595" s="176" t="str">
        <f>MID(PAA[[#This Row],[Meta Proyecto de Inversión]],6,2)</f>
        <v>9-</v>
      </c>
      <c r="U595" s="177" t="str">
        <f>IFERROR(VLOOKUP(N595,TD!$B$50:$F$54,2,0)," ")</f>
        <v>O230117</v>
      </c>
      <c r="V595" s="177" t="str">
        <f>IFERROR(VLOOKUP(N595,TD!$B$50:$F$54,3,0)," ")</f>
        <v>4599</v>
      </c>
      <c r="W595" s="177">
        <f>IFERROR(VLOOKUP(N595,TD!$B$50:$F$54,4,0)," ")</f>
        <v>20240207</v>
      </c>
      <c r="X595" s="165" t="s">
        <v>174</v>
      </c>
      <c r="Y595" s="166" t="str">
        <f>IFERROR(VLOOKUP(X595,TD!$J$51:$K$64,2,0)," ")</f>
        <v>Infraestructura física, mantenimiento y dotación (Sedes construidas, mantenidas reforzadas)</v>
      </c>
      <c r="Z595" s="178" t="str">
        <f>CONCATENATE(X595,"-",Y595)</f>
        <v>08-Infraestructura física, mantenimiento y dotación (Sedes construidas, mantenidas reforzadas)</v>
      </c>
      <c r="AA595" s="165" t="s">
        <v>227</v>
      </c>
      <c r="AB595" s="166" t="str">
        <f>IFERROR(VLOOKUP(AA595,TD!$N$51:$O$66,2,0)," ")</f>
        <v>Sedes mantenidas</v>
      </c>
      <c r="AC595" s="178" t="str">
        <f>CONCATENATE(AA595,"_",AB595)</f>
        <v>016_Sedes mantenidas</v>
      </c>
      <c r="AD595" s="178" t="str">
        <f>CONCATENATE(Z595," ",AC595)</f>
        <v>08-Infraestructura física, mantenimiento y dotación (Sedes construidas, mantenidas reforzadas) 016_Sedes mantenidas</v>
      </c>
      <c r="AE595" s="177" t="str">
        <f>CONCATENATE(U595,V595,W595,X595,AA595)</f>
        <v>O23011745992024020708016</v>
      </c>
      <c r="AF595" s="166" t="str">
        <f>IFERROR(VLOOKUP(AD595,TD!$J$66:$K$89,2,0)," ")</f>
        <v>PM/0131/0108/45990160207</v>
      </c>
      <c r="AG595" s="133" t="s">
        <v>385</v>
      </c>
      <c r="AH595" s="179" t="s">
        <v>193</v>
      </c>
      <c r="AI595" s="217" t="str">
        <f>CONCATENATE(PAA[[#This Row],[Id Interno]],"-",PAA[[#This Row],[tipo de Contrato (TH talento humano - B/S bienes y/o servicios)]],"-",S595,"-",T595,"-",PAA[[#This Row],[Objeto de la contratación]])</f>
        <v>20260548-TH-8126-9--Prestar servicios como conductor a la UAECOB, para facilitar el transporte de recursos humanos y demás que le sean indicados en la Dirección General en concordancia al marco de sus funciones</v>
      </c>
    </row>
    <row r="596" spans="2:35" s="56" customFormat="1" ht="56" x14ac:dyDescent="0.35">
      <c r="B596" s="140">
        <v>20260549</v>
      </c>
      <c r="C596" s="120" t="s">
        <v>757</v>
      </c>
      <c r="D596" s="128" t="s">
        <v>105</v>
      </c>
      <c r="E596" s="128" t="s">
        <v>363</v>
      </c>
      <c r="F596" s="128" t="s">
        <v>144</v>
      </c>
      <c r="G596" s="129" t="s">
        <v>379</v>
      </c>
      <c r="H596" s="135">
        <v>4</v>
      </c>
      <c r="I596" s="135">
        <v>0</v>
      </c>
      <c r="J596" s="133">
        <v>36800000</v>
      </c>
      <c r="K596" s="131" t="s">
        <v>398</v>
      </c>
      <c r="L596" s="175" t="s">
        <v>45</v>
      </c>
      <c r="M596" s="176" t="s">
        <v>401</v>
      </c>
      <c r="N596" s="128" t="s">
        <v>197</v>
      </c>
      <c r="O596" s="216" t="s">
        <v>889</v>
      </c>
      <c r="P596" s="176" t="s">
        <v>348</v>
      </c>
      <c r="Q596" s="132">
        <v>80111600</v>
      </c>
      <c r="R596" s="176" t="s">
        <v>208</v>
      </c>
      <c r="S596" s="176" t="str">
        <f>MID(PAA[[#This Row],[Meta Proyecto de Inversión]],1,4)</f>
        <v>8126</v>
      </c>
      <c r="T596" s="176" t="str">
        <f>MID(PAA[[#This Row],[Meta Proyecto de Inversión]],6,2)</f>
        <v>9-</v>
      </c>
      <c r="U596" s="177" t="str">
        <f>IFERROR(VLOOKUP(N596,TD!$B$50:$F$54,2,0)," ")</f>
        <v>O230117</v>
      </c>
      <c r="V596" s="177" t="str">
        <f>IFERROR(VLOOKUP(N596,TD!$B$50:$F$54,3,0)," ")</f>
        <v>4599</v>
      </c>
      <c r="W596" s="177">
        <f>IFERROR(VLOOKUP(N596,TD!$B$50:$F$54,4,0)," ")</f>
        <v>20240207</v>
      </c>
      <c r="X596" s="165" t="s">
        <v>174</v>
      </c>
      <c r="Y596" s="166" t="str">
        <f>IFERROR(VLOOKUP(X596,TD!$J$51:$K$64,2,0)," ")</f>
        <v>Infraestructura física, mantenimiento y dotación (Sedes construidas, mantenidas reforzadas)</v>
      </c>
      <c r="Z596" s="178" t="str">
        <f>CONCATENATE(X596,"-",Y596)</f>
        <v>08-Infraestructura física, mantenimiento y dotación (Sedes construidas, mantenidas reforzadas)</v>
      </c>
      <c r="AA596" s="165" t="s">
        <v>227</v>
      </c>
      <c r="AB596" s="166" t="str">
        <f>IFERROR(VLOOKUP(AA596,TD!$N$51:$O$66,2,0)," ")</f>
        <v>Sedes mantenidas</v>
      </c>
      <c r="AC596" s="178" t="str">
        <f>CONCATENATE(AA596,"_",AB596)</f>
        <v>016_Sedes mantenidas</v>
      </c>
      <c r="AD596" s="178" t="str">
        <f>CONCATENATE(Z596," ",AC596)</f>
        <v>08-Infraestructura física, mantenimiento y dotación (Sedes construidas, mantenidas reforzadas) 016_Sedes mantenidas</v>
      </c>
      <c r="AE596" s="177" t="str">
        <f>CONCATENATE(U596,V596,W596,X596,AA596)</f>
        <v>O23011745992024020708016</v>
      </c>
      <c r="AF596" s="166" t="str">
        <f>IFERROR(VLOOKUP(AD596,TD!$J$66:$K$89,2,0)," ")</f>
        <v>PM/0131/0108/45990160207</v>
      </c>
      <c r="AG596" s="133" t="s">
        <v>385</v>
      </c>
      <c r="AH596" s="179" t="s">
        <v>193</v>
      </c>
      <c r="AI596" s="217" t="str">
        <f>CONCATENATE(PAA[[#This Row],[Id Interno]],"-",PAA[[#This Row],[tipo de Contrato (TH talento humano - B/S bienes y/o servicios)]],"-",S596,"-",T596,"-",PAA[[#This Row],[Objeto de la contratación]])</f>
        <v>20260549-TH-8126-9--Prestar servicios profesionales jurídicos en el desarrollo de las actividades estrategicas de la Dirección General de la UAE Cuerpo Oficial de Bomberos de Bogotá</v>
      </c>
    </row>
    <row r="597" spans="2:35" ht="70" x14ac:dyDescent="0.35">
      <c r="B597" s="140">
        <v>20260550</v>
      </c>
      <c r="C597" s="120" t="s">
        <v>758</v>
      </c>
      <c r="D597" s="128" t="s">
        <v>105</v>
      </c>
      <c r="E597" s="128" t="s">
        <v>363</v>
      </c>
      <c r="F597" s="128" t="s">
        <v>144</v>
      </c>
      <c r="G597" s="129" t="s">
        <v>374</v>
      </c>
      <c r="H597" s="135">
        <v>11</v>
      </c>
      <c r="I597" s="135">
        <v>0</v>
      </c>
      <c r="J597" s="130">
        <v>101200000</v>
      </c>
      <c r="K597" s="131" t="s">
        <v>398</v>
      </c>
      <c r="L597" s="175" t="s">
        <v>45</v>
      </c>
      <c r="M597" s="176" t="s">
        <v>401</v>
      </c>
      <c r="N597" s="128" t="s">
        <v>197</v>
      </c>
      <c r="O597" s="216" t="s">
        <v>889</v>
      </c>
      <c r="P597" s="176" t="s">
        <v>348</v>
      </c>
      <c r="Q597" s="132">
        <v>80111600</v>
      </c>
      <c r="R597" s="176" t="s">
        <v>208</v>
      </c>
      <c r="S597" s="176" t="str">
        <f>MID(PAA[[#This Row],[Meta Proyecto de Inversión]],1,4)</f>
        <v>8126</v>
      </c>
      <c r="T597" s="176" t="str">
        <f>MID(PAA[[#This Row],[Meta Proyecto de Inversión]],6,2)</f>
        <v>9-</v>
      </c>
      <c r="U597" s="177" t="str">
        <f>IFERROR(VLOOKUP(N597,TD!$B$50:$F$54,2,0)," ")</f>
        <v>O230117</v>
      </c>
      <c r="V597" s="177" t="str">
        <f>IFERROR(VLOOKUP(N597,TD!$B$50:$F$54,3,0)," ")</f>
        <v>4599</v>
      </c>
      <c r="W597" s="177">
        <f>IFERROR(VLOOKUP(N597,TD!$B$50:$F$54,4,0)," ")</f>
        <v>20240207</v>
      </c>
      <c r="X597" s="165" t="s">
        <v>174</v>
      </c>
      <c r="Y597" s="166" t="str">
        <f>IFERROR(VLOOKUP(X597,TD!$J$51:$K$64,2,0)," ")</f>
        <v>Infraestructura física, mantenimiento y dotación (Sedes construidas, mantenidas reforzadas)</v>
      </c>
      <c r="Z597" s="178" t="str">
        <f>CONCATENATE(X597,"-",Y597)</f>
        <v>08-Infraestructura física, mantenimiento y dotación (Sedes construidas, mantenidas reforzadas)</v>
      </c>
      <c r="AA597" s="165" t="s">
        <v>227</v>
      </c>
      <c r="AB597" s="166" t="str">
        <f>IFERROR(VLOOKUP(AA597,TD!$N$51:$O$66,2,0)," ")</f>
        <v>Sedes mantenidas</v>
      </c>
      <c r="AC597" s="178" t="str">
        <f>CONCATENATE(AA597,"_",AB597)</f>
        <v>016_Sedes mantenidas</v>
      </c>
      <c r="AD597" s="178" t="str">
        <f>CONCATENATE(Z597," ",AC597)</f>
        <v>08-Infraestructura física, mantenimiento y dotación (Sedes construidas, mantenidas reforzadas) 016_Sedes mantenidas</v>
      </c>
      <c r="AE597" s="177" t="str">
        <f>CONCATENATE(U597,V597,W597,X597,AA597)</f>
        <v>O23011745992024020708016</v>
      </c>
      <c r="AF597" s="166" t="str">
        <f>IFERROR(VLOOKUP(AD597,TD!$J$66:$K$89,2,0)," ")</f>
        <v>PM/0131/0108/45990160207</v>
      </c>
      <c r="AG597" s="133" t="s">
        <v>385</v>
      </c>
      <c r="AH597" s="179" t="s">
        <v>193</v>
      </c>
      <c r="AI597" s="217" t="str">
        <f>CONCATENATE(PAA[[#This Row],[Id Interno]],"-",PAA[[#This Row],[tipo de Contrato (TH talento humano - B/S bienes y/o servicios)]],"-",S597,"-",T597,"-",PAA[[#This Row],[Objeto de la contratación]])</f>
        <v>20260550-TH-8126-9--Prestar servicios profesionales jurídicos en la Dirección General de la UAECOB en la revisión, gestión y seguimiento de temas de infraestructura, POT, plan maestro de equipamiento y procesos contractuales y estratégicos de la misionalidad de la Entidad</v>
      </c>
    </row>
    <row r="598" spans="2:35" ht="76.5" customHeight="1" x14ac:dyDescent="0.35">
      <c r="B598" s="140">
        <v>20260551</v>
      </c>
      <c r="C598" s="120" t="s">
        <v>759</v>
      </c>
      <c r="D598" s="128" t="s">
        <v>105</v>
      </c>
      <c r="E598" s="128" t="s">
        <v>363</v>
      </c>
      <c r="F598" s="128" t="s">
        <v>144</v>
      </c>
      <c r="G598" s="129" t="s">
        <v>374</v>
      </c>
      <c r="H598" s="135">
        <v>11</v>
      </c>
      <c r="I598" s="135">
        <v>0</v>
      </c>
      <c r="J598" s="130">
        <v>66000000</v>
      </c>
      <c r="K598" s="131" t="s">
        <v>398</v>
      </c>
      <c r="L598" s="175" t="s">
        <v>45</v>
      </c>
      <c r="M598" s="176" t="s">
        <v>401</v>
      </c>
      <c r="N598" s="128" t="s">
        <v>197</v>
      </c>
      <c r="O598" s="216" t="s">
        <v>889</v>
      </c>
      <c r="P598" s="176" t="s">
        <v>348</v>
      </c>
      <c r="Q598" s="132">
        <v>80111600</v>
      </c>
      <c r="R598" s="176" t="s">
        <v>208</v>
      </c>
      <c r="S598" s="176" t="str">
        <f>MID(PAA[[#This Row],[Meta Proyecto de Inversión]],1,4)</f>
        <v>8126</v>
      </c>
      <c r="T598" s="176" t="str">
        <f>MID(PAA[[#This Row],[Meta Proyecto de Inversión]],6,2)</f>
        <v>9-</v>
      </c>
      <c r="U598" s="177" t="str">
        <f>IFERROR(VLOOKUP(N598,TD!$B$50:$F$54,2,0)," ")</f>
        <v>O230117</v>
      </c>
      <c r="V598" s="177" t="str">
        <f>IFERROR(VLOOKUP(N598,TD!$B$50:$F$54,3,0)," ")</f>
        <v>4599</v>
      </c>
      <c r="W598" s="177">
        <f>IFERROR(VLOOKUP(N598,TD!$B$50:$F$54,4,0)," ")</f>
        <v>20240207</v>
      </c>
      <c r="X598" s="165" t="s">
        <v>174</v>
      </c>
      <c r="Y598" s="166" t="str">
        <f>IFERROR(VLOOKUP(X598,TD!$J$51:$K$64,2,0)," ")</f>
        <v>Infraestructura física, mantenimiento y dotación (Sedes construidas, mantenidas reforzadas)</v>
      </c>
      <c r="Z598" s="178" t="str">
        <f>CONCATENATE(X598,"-",Y598)</f>
        <v>08-Infraestructura física, mantenimiento y dotación (Sedes construidas, mantenidas reforzadas)</v>
      </c>
      <c r="AA598" s="165" t="s">
        <v>227</v>
      </c>
      <c r="AB598" s="166" t="str">
        <f>IFERROR(VLOOKUP(AA598,TD!$N$51:$O$66,2,0)," ")</f>
        <v>Sedes mantenidas</v>
      </c>
      <c r="AC598" s="178" t="str">
        <f>CONCATENATE(AA598,"_",AB598)</f>
        <v>016_Sedes mantenidas</v>
      </c>
      <c r="AD598" s="178" t="str">
        <f>CONCATENATE(Z598," ",AC598)</f>
        <v>08-Infraestructura física, mantenimiento y dotación (Sedes construidas, mantenidas reforzadas) 016_Sedes mantenidas</v>
      </c>
      <c r="AE598" s="177" t="str">
        <f>CONCATENATE(U598,V598,W598,X598,AA598)</f>
        <v>O23011745992024020708016</v>
      </c>
      <c r="AF598" s="166" t="str">
        <f>IFERROR(VLOOKUP(AD598,TD!$J$66:$K$89,2,0)," ")</f>
        <v>PM/0131/0108/45990160207</v>
      </c>
      <c r="AG598" s="133" t="s">
        <v>385</v>
      </c>
      <c r="AH598" s="179" t="s">
        <v>193</v>
      </c>
      <c r="AI598" s="217" t="str">
        <f>CONCATENATE(PAA[[#This Row],[Id Interno]],"-",PAA[[#This Row],[tipo de Contrato (TH talento humano - B/S bienes y/o servicios)]],"-",S598,"-",T598,"-",PAA[[#This Row],[Objeto de la contratación]])</f>
        <v>20260551-TH-8126-9--Prestar servicios profesionales de apoyo a la Dirección General en la gestión de actividades de cooperación técnica internacional y articulación interinstitucional, orientadas al fortalecimiento institucional y al cumplimiento de los objetivos estratégicos del Cuerpo Oficial de Bomberos de Bogotá</v>
      </c>
    </row>
    <row r="599" spans="2:35" ht="70" x14ac:dyDescent="0.35">
      <c r="B599" s="140">
        <v>20260552</v>
      </c>
      <c r="C599" s="120" t="s">
        <v>760</v>
      </c>
      <c r="D599" s="128" t="s">
        <v>105</v>
      </c>
      <c r="E599" s="128" t="s">
        <v>363</v>
      </c>
      <c r="F599" s="128" t="s">
        <v>144</v>
      </c>
      <c r="G599" s="129" t="s">
        <v>374</v>
      </c>
      <c r="H599" s="135">
        <v>11</v>
      </c>
      <c r="I599" s="135">
        <v>0</v>
      </c>
      <c r="J599" s="130">
        <v>110000000</v>
      </c>
      <c r="K599" s="131" t="s">
        <v>398</v>
      </c>
      <c r="L599" s="175" t="s">
        <v>45</v>
      </c>
      <c r="M599" s="176" t="s">
        <v>401</v>
      </c>
      <c r="N599" s="128" t="s">
        <v>197</v>
      </c>
      <c r="O599" s="216" t="s">
        <v>889</v>
      </c>
      <c r="P599" s="176" t="s">
        <v>348</v>
      </c>
      <c r="Q599" s="132">
        <v>80111600</v>
      </c>
      <c r="R599" s="176" t="s">
        <v>208</v>
      </c>
      <c r="S599" s="176" t="str">
        <f>MID(PAA[[#This Row],[Meta Proyecto de Inversión]],1,4)</f>
        <v>8126</v>
      </c>
      <c r="T599" s="176" t="str">
        <f>MID(PAA[[#This Row],[Meta Proyecto de Inversión]],6,2)</f>
        <v>9-</v>
      </c>
      <c r="U599" s="177" t="str">
        <f>IFERROR(VLOOKUP(N599,TD!$B$50:$F$54,2,0)," ")</f>
        <v>O230117</v>
      </c>
      <c r="V599" s="177" t="str">
        <f>IFERROR(VLOOKUP(N599,TD!$B$50:$F$54,3,0)," ")</f>
        <v>4599</v>
      </c>
      <c r="W599" s="177">
        <f>IFERROR(VLOOKUP(N599,TD!$B$50:$F$54,4,0)," ")</f>
        <v>20240207</v>
      </c>
      <c r="X599" s="165" t="s">
        <v>174</v>
      </c>
      <c r="Y599" s="166" t="str">
        <f>IFERROR(VLOOKUP(X599,TD!$J$51:$K$64,2,0)," ")</f>
        <v>Infraestructura física, mantenimiento y dotación (Sedes construidas, mantenidas reforzadas)</v>
      </c>
      <c r="Z599" s="178" t="str">
        <f>CONCATENATE(X599,"-",Y599)</f>
        <v>08-Infraestructura física, mantenimiento y dotación (Sedes construidas, mantenidas reforzadas)</v>
      </c>
      <c r="AA599" s="165" t="s">
        <v>227</v>
      </c>
      <c r="AB599" s="166" t="str">
        <f>IFERROR(VLOOKUP(AA599,TD!$N$51:$O$66,2,0)," ")</f>
        <v>Sedes mantenidas</v>
      </c>
      <c r="AC599" s="178" t="str">
        <f>CONCATENATE(AA599,"_",AB599)</f>
        <v>016_Sedes mantenidas</v>
      </c>
      <c r="AD599" s="178" t="str">
        <f>CONCATENATE(Z599," ",AC599)</f>
        <v>08-Infraestructura física, mantenimiento y dotación (Sedes construidas, mantenidas reforzadas) 016_Sedes mantenidas</v>
      </c>
      <c r="AE599" s="177" t="str">
        <f>CONCATENATE(U599,V599,W599,X599,AA599)</f>
        <v>O23011745992024020708016</v>
      </c>
      <c r="AF599" s="166" t="str">
        <f>IFERROR(VLOOKUP(AD599,TD!$J$66:$K$89,2,0)," ")</f>
        <v>PM/0131/0108/45990160207</v>
      </c>
      <c r="AG599" s="133" t="s">
        <v>385</v>
      </c>
      <c r="AH599" s="179" t="s">
        <v>193</v>
      </c>
      <c r="AI599" s="217" t="str">
        <f>CONCATENATE(PAA[[#This Row],[Id Interno]],"-",PAA[[#This Row],[tipo de Contrato (TH talento humano - B/S bienes y/o servicios)]],"-",S599,"-",T599,"-",PAA[[#This Row],[Objeto de la contratación]])</f>
        <v>20260552-TH-8126-9--Prestar servicios profesionales especializados en la Dirección General de la UAECOB en la organización y liderazgo de los asuntos relacionados con cooperación técnica internacional y articulación interinstitucional de conformidad a la misionalidad de la entidad.</v>
      </c>
    </row>
    <row r="600" spans="2:35" ht="70" x14ac:dyDescent="0.35">
      <c r="B600" s="140">
        <v>20260553</v>
      </c>
      <c r="C600" s="120" t="s">
        <v>761</v>
      </c>
      <c r="D600" s="128" t="s">
        <v>105</v>
      </c>
      <c r="E600" s="128" t="s">
        <v>363</v>
      </c>
      <c r="F600" s="128" t="s">
        <v>144</v>
      </c>
      <c r="G600" s="129" t="s">
        <v>374</v>
      </c>
      <c r="H600" s="135">
        <v>11</v>
      </c>
      <c r="I600" s="135">
        <v>0</v>
      </c>
      <c r="J600" s="130">
        <v>66000000</v>
      </c>
      <c r="K600" s="131" t="s">
        <v>398</v>
      </c>
      <c r="L600" s="175" t="s">
        <v>45</v>
      </c>
      <c r="M600" s="176" t="s">
        <v>401</v>
      </c>
      <c r="N600" s="128" t="s">
        <v>197</v>
      </c>
      <c r="O600" s="216" t="s">
        <v>889</v>
      </c>
      <c r="P600" s="176" t="s">
        <v>348</v>
      </c>
      <c r="Q600" s="132">
        <v>80111600</v>
      </c>
      <c r="R600" s="176" t="s">
        <v>208</v>
      </c>
      <c r="S600" s="176" t="str">
        <f>MID(PAA[[#This Row],[Meta Proyecto de Inversión]],1,4)</f>
        <v>8126</v>
      </c>
      <c r="T600" s="176" t="str">
        <f>MID(PAA[[#This Row],[Meta Proyecto de Inversión]],6,2)</f>
        <v>9-</v>
      </c>
      <c r="U600" s="177" t="str">
        <f>IFERROR(VLOOKUP(N600,TD!$B$50:$F$54,2,0)," ")</f>
        <v>O230117</v>
      </c>
      <c r="V600" s="177" t="str">
        <f>IFERROR(VLOOKUP(N600,TD!$B$50:$F$54,3,0)," ")</f>
        <v>4599</v>
      </c>
      <c r="W600" s="177">
        <f>IFERROR(VLOOKUP(N600,TD!$B$50:$F$54,4,0)," ")</f>
        <v>20240207</v>
      </c>
      <c r="X600" s="165" t="s">
        <v>174</v>
      </c>
      <c r="Y600" s="166" t="str">
        <f>IFERROR(VLOOKUP(X600,TD!$J$51:$K$64,2,0)," ")</f>
        <v>Infraestructura física, mantenimiento y dotación (Sedes construidas, mantenidas reforzadas)</v>
      </c>
      <c r="Z600" s="178" t="str">
        <f>CONCATENATE(X600,"-",Y600)</f>
        <v>08-Infraestructura física, mantenimiento y dotación (Sedes construidas, mantenidas reforzadas)</v>
      </c>
      <c r="AA600" s="165" t="s">
        <v>227</v>
      </c>
      <c r="AB600" s="166" t="str">
        <f>IFERROR(VLOOKUP(AA600,TD!$N$51:$O$66,2,0)," ")</f>
        <v>Sedes mantenidas</v>
      </c>
      <c r="AC600" s="178" t="str">
        <f>CONCATENATE(AA600,"_",AB600)</f>
        <v>016_Sedes mantenidas</v>
      </c>
      <c r="AD600" s="178" t="str">
        <f>CONCATENATE(Z600," ",AC600)</f>
        <v>08-Infraestructura física, mantenimiento y dotación (Sedes construidas, mantenidas reforzadas) 016_Sedes mantenidas</v>
      </c>
      <c r="AE600" s="177" t="str">
        <f>CONCATENATE(U600,V600,W600,X600,AA600)</f>
        <v>O23011745992024020708016</v>
      </c>
      <c r="AF600" s="166" t="str">
        <f>IFERROR(VLOOKUP(AD600,TD!$J$66:$K$89,2,0)," ")</f>
        <v>PM/0131/0108/45990160207</v>
      </c>
      <c r="AG600" s="133" t="s">
        <v>385</v>
      </c>
      <c r="AH600" s="179" t="s">
        <v>193</v>
      </c>
      <c r="AI600" s="217" t="str">
        <f>CONCATENATE(PAA[[#This Row],[Id Interno]],"-",PAA[[#This Row],[tipo de Contrato (TH talento humano - B/S bienes y/o servicios)]],"-",S600,"-",T600,"-",PAA[[#This Row],[Objeto de la contratación]])</f>
        <v>20260553-TH-8126-9--Prestación de servicios profesionales para gestionar las actividades de articulación interinstitucional, protocolo y demás que le sean indicados en la Dirección General en concordancia al marco de sus funciones</v>
      </c>
    </row>
    <row r="601" spans="2:35" ht="70" x14ac:dyDescent="0.35">
      <c r="B601" s="140">
        <v>20260554</v>
      </c>
      <c r="C601" s="120" t="s">
        <v>762</v>
      </c>
      <c r="D601" s="128" t="s">
        <v>105</v>
      </c>
      <c r="E601" s="128" t="s">
        <v>363</v>
      </c>
      <c r="F601" s="128" t="s">
        <v>144</v>
      </c>
      <c r="G601" s="129" t="s">
        <v>374</v>
      </c>
      <c r="H601" s="135">
        <v>10</v>
      </c>
      <c r="I601" s="135">
        <v>0</v>
      </c>
      <c r="J601" s="130">
        <v>66000000</v>
      </c>
      <c r="K601" s="131" t="s">
        <v>398</v>
      </c>
      <c r="L601" s="175" t="s">
        <v>45</v>
      </c>
      <c r="M601" s="176" t="s">
        <v>401</v>
      </c>
      <c r="N601" s="128" t="s">
        <v>197</v>
      </c>
      <c r="O601" s="216" t="s">
        <v>889</v>
      </c>
      <c r="P601" s="176" t="s">
        <v>348</v>
      </c>
      <c r="Q601" s="132">
        <v>80111600</v>
      </c>
      <c r="R601" s="176" t="s">
        <v>208</v>
      </c>
      <c r="S601" s="176" t="str">
        <f>MID(PAA[[#This Row],[Meta Proyecto de Inversión]],1,4)</f>
        <v>8126</v>
      </c>
      <c r="T601" s="176" t="str">
        <f>MID(PAA[[#This Row],[Meta Proyecto de Inversión]],6,2)</f>
        <v>9-</v>
      </c>
      <c r="U601" s="177" t="str">
        <f>IFERROR(VLOOKUP(N601,TD!$B$50:$F$54,2,0)," ")</f>
        <v>O230117</v>
      </c>
      <c r="V601" s="177" t="str">
        <f>IFERROR(VLOOKUP(N601,TD!$B$50:$F$54,3,0)," ")</f>
        <v>4599</v>
      </c>
      <c r="W601" s="177">
        <f>IFERROR(VLOOKUP(N601,TD!$B$50:$F$54,4,0)," ")</f>
        <v>20240207</v>
      </c>
      <c r="X601" s="165" t="s">
        <v>174</v>
      </c>
      <c r="Y601" s="166" t="str">
        <f>IFERROR(VLOOKUP(X601,TD!$J$51:$K$64,2,0)," ")</f>
        <v>Infraestructura física, mantenimiento y dotación (Sedes construidas, mantenidas reforzadas)</v>
      </c>
      <c r="Z601" s="178" t="str">
        <f>CONCATENATE(X601,"-",Y601)</f>
        <v>08-Infraestructura física, mantenimiento y dotación (Sedes construidas, mantenidas reforzadas)</v>
      </c>
      <c r="AA601" s="165" t="s">
        <v>227</v>
      </c>
      <c r="AB601" s="166" t="str">
        <f>IFERROR(VLOOKUP(AA601,TD!$N$51:$O$66,2,0)," ")</f>
        <v>Sedes mantenidas</v>
      </c>
      <c r="AC601" s="178" t="str">
        <f>CONCATENATE(AA601,"_",AB601)</f>
        <v>016_Sedes mantenidas</v>
      </c>
      <c r="AD601" s="178" t="str">
        <f>CONCATENATE(Z601," ",AC601)</f>
        <v>08-Infraestructura física, mantenimiento y dotación (Sedes construidas, mantenidas reforzadas) 016_Sedes mantenidas</v>
      </c>
      <c r="AE601" s="177" t="str">
        <f>CONCATENATE(U601,V601,W601,X601,AA601)</f>
        <v>O23011745992024020708016</v>
      </c>
      <c r="AF601" s="166" t="str">
        <f>IFERROR(VLOOKUP(AD601,TD!$J$66:$K$89,2,0)," ")</f>
        <v>PM/0131/0108/45990160207</v>
      </c>
      <c r="AG601" s="133" t="s">
        <v>385</v>
      </c>
      <c r="AH601" s="179" t="s">
        <v>193</v>
      </c>
      <c r="AI601" s="217" t="str">
        <f>CONCATENATE(PAA[[#This Row],[Id Interno]],"-",PAA[[#This Row],[tipo de Contrato (TH talento humano - B/S bienes y/o servicios)]],"-",S601,"-",T601,"-",PAA[[#This Row],[Objeto de la contratación]])</f>
        <v>20260554-TH-8126-9--Prestar servicios profesionales para promover, consolidar y administrar alianzas estratégicas con organismos internacionales, agencias de cooperación y entidades homólogas, con el fin de potenciar la proyección internacional y la gestión de recursos del Cuerpo Oficial de Bomberos de Bogotá.</v>
      </c>
    </row>
    <row r="602" spans="2:35" ht="70" x14ac:dyDescent="0.35">
      <c r="B602" s="140">
        <v>20260555</v>
      </c>
      <c r="C602" s="120" t="s">
        <v>763</v>
      </c>
      <c r="D602" s="128" t="s">
        <v>105</v>
      </c>
      <c r="E602" s="128" t="s">
        <v>363</v>
      </c>
      <c r="F602" s="128" t="s">
        <v>144</v>
      </c>
      <c r="G602" s="129" t="s">
        <v>374</v>
      </c>
      <c r="H602" s="135">
        <v>10</v>
      </c>
      <c r="I602" s="135">
        <v>0</v>
      </c>
      <c r="J602" s="130">
        <v>107000000</v>
      </c>
      <c r="K602" s="131" t="s">
        <v>398</v>
      </c>
      <c r="L602" s="175" t="s">
        <v>150</v>
      </c>
      <c r="M602" s="176" t="s">
        <v>401</v>
      </c>
      <c r="N602" s="128" t="s">
        <v>197</v>
      </c>
      <c r="O602" s="216" t="s">
        <v>889</v>
      </c>
      <c r="P602" s="176" t="s">
        <v>348</v>
      </c>
      <c r="Q602" s="132">
        <v>80111600</v>
      </c>
      <c r="R602" s="176" t="s">
        <v>209</v>
      </c>
      <c r="S602" s="176" t="str">
        <f>MID(PAA[[#This Row],[Meta Proyecto de Inversión]],1,4)</f>
        <v>8126</v>
      </c>
      <c r="T602" s="176" t="str">
        <f>MID(PAA[[#This Row],[Meta Proyecto de Inversión]],6,2)</f>
        <v>10</v>
      </c>
      <c r="U602" s="177" t="str">
        <f>IFERROR(VLOOKUP(N602,TD!$B$50:$F$54,2,0)," ")</f>
        <v>O230117</v>
      </c>
      <c r="V602" s="177" t="str">
        <f>IFERROR(VLOOKUP(N602,TD!$B$50:$F$54,3,0)," ")</f>
        <v>4599</v>
      </c>
      <c r="W602" s="177">
        <f>IFERROR(VLOOKUP(N602,TD!$B$50:$F$54,4,0)," ")</f>
        <v>20240207</v>
      </c>
      <c r="X602" s="165" t="s">
        <v>182</v>
      </c>
      <c r="Y602" s="166" t="str">
        <f>IFERROR(VLOOKUP(X602,TD!$J$51:$K$64,2,0)," ")</f>
        <v>Servicios para la planeación y sistemas de gestión y comunicación estratégica</v>
      </c>
      <c r="Z602" s="178" t="str">
        <f>CONCATENATE(X602,"-",Y602)</f>
        <v>13-Servicios para la planeación y sistemas de gestión y comunicación estratégica</v>
      </c>
      <c r="AA602" s="165" t="s">
        <v>231</v>
      </c>
      <c r="AB602" s="166" t="str">
        <f>IFERROR(VLOOKUP(AA602,TD!$N$51:$O$66,2,0)," ")</f>
        <v>Documentos de planeación</v>
      </c>
      <c r="AC602" s="178" t="str">
        <f>CONCATENATE(AA602,"_",AB602)</f>
        <v>019_Documentos de planeación</v>
      </c>
      <c r="AD602" s="178" t="str">
        <f>CONCATENATE(Z602," ",AC602)</f>
        <v>13-Servicios para la planeación y sistemas de gestión y comunicación estratégica 019_Documentos de planeación</v>
      </c>
      <c r="AE602" s="177" t="str">
        <f>CONCATENATE(U602,V602,W602,X602,AA602)</f>
        <v>O23011745992024020713019</v>
      </c>
      <c r="AF602" s="166" t="str">
        <f>IFERROR(VLOOKUP(AD602,TD!$J$66:$K$89,2,0)," ")</f>
        <v>PM/0131/0113/45990190207</v>
      </c>
      <c r="AG602" s="133" t="s">
        <v>385</v>
      </c>
      <c r="AH602" s="179" t="s">
        <v>193</v>
      </c>
      <c r="AI602" s="217" t="str">
        <f>CONCATENATE(PAA[[#This Row],[Id Interno]],"-",PAA[[#This Row],[tipo de Contrato (TH talento humano - B/S bienes y/o servicios)]],"-",S602,"-",T602,"-",PAA[[#This Row],[Objeto de la contratación]])</f>
        <v>20260555-TH-8126-10-Prestar servicios profesionales especializados en la Dirección General de la UAECOB en la organización y liderazgo de los asuntos relacionados con comunicaciones de conformidad a la misionalidad de la entidad.</v>
      </c>
    </row>
    <row r="603" spans="2:35" ht="70" x14ac:dyDescent="0.35">
      <c r="B603" s="140">
        <v>20260557</v>
      </c>
      <c r="C603" s="120" t="s">
        <v>764</v>
      </c>
      <c r="D603" s="128" t="s">
        <v>105</v>
      </c>
      <c r="E603" s="128" t="s">
        <v>363</v>
      </c>
      <c r="F603" s="128" t="s">
        <v>145</v>
      </c>
      <c r="G603" s="129" t="s">
        <v>379</v>
      </c>
      <c r="H603" s="135">
        <v>4</v>
      </c>
      <c r="I603" s="135">
        <v>0</v>
      </c>
      <c r="J603" s="130">
        <v>18200000</v>
      </c>
      <c r="K603" s="131" t="s">
        <v>398</v>
      </c>
      <c r="L603" s="175" t="s">
        <v>150</v>
      </c>
      <c r="M603" s="176" t="s">
        <v>401</v>
      </c>
      <c r="N603" s="128" t="s">
        <v>197</v>
      </c>
      <c r="O603" s="216" t="s">
        <v>889</v>
      </c>
      <c r="P603" s="176" t="s">
        <v>348</v>
      </c>
      <c r="Q603" s="132">
        <v>80111600</v>
      </c>
      <c r="R603" s="176" t="s">
        <v>209</v>
      </c>
      <c r="S603" s="176" t="str">
        <f>MID(PAA[[#This Row],[Meta Proyecto de Inversión]],1,4)</f>
        <v>8126</v>
      </c>
      <c r="T603" s="176" t="str">
        <f>MID(PAA[[#This Row],[Meta Proyecto de Inversión]],6,2)</f>
        <v>10</v>
      </c>
      <c r="U603" s="177" t="str">
        <f>IFERROR(VLOOKUP(N603,TD!$B$50:$F$54,2,0)," ")</f>
        <v>O230117</v>
      </c>
      <c r="V603" s="177" t="str">
        <f>IFERROR(VLOOKUP(N603,TD!$B$50:$F$54,3,0)," ")</f>
        <v>4599</v>
      </c>
      <c r="W603" s="177">
        <f>IFERROR(VLOOKUP(N603,TD!$B$50:$F$54,4,0)," ")</f>
        <v>20240207</v>
      </c>
      <c r="X603" s="176" t="s">
        <v>182</v>
      </c>
      <c r="Y603" s="166" t="str">
        <f>IFERROR(VLOOKUP(X603,TD!$J$51:$K$64,2,0)," ")</f>
        <v>Servicios para la planeación y sistemas de gestión y comunicación estratégica</v>
      </c>
      <c r="Z603" s="178" t="str">
        <f>CONCATENATE(X603,"-",Y603)</f>
        <v>13-Servicios para la planeación y sistemas de gestión y comunicación estratégica</v>
      </c>
      <c r="AA603" s="176" t="s">
        <v>231</v>
      </c>
      <c r="AB603" s="166" t="str">
        <f>IFERROR(VLOOKUP(AA603,TD!$N$51:$O$66,2,0)," ")</f>
        <v>Documentos de planeación</v>
      </c>
      <c r="AC603" s="178" t="str">
        <f>CONCATENATE(AA603,"_",AB603)</f>
        <v>019_Documentos de planeación</v>
      </c>
      <c r="AD603" s="178" t="str">
        <f>CONCATENATE(Z603," ",AC603)</f>
        <v>13-Servicios para la planeación y sistemas de gestión y comunicación estratégica 019_Documentos de planeación</v>
      </c>
      <c r="AE603" s="177" t="str">
        <f>CONCATENATE(U603,V603,W603,X603,AA603)</f>
        <v>O23011745992024020713019</v>
      </c>
      <c r="AF603" s="166" t="str">
        <f>IFERROR(VLOOKUP(AD603,TD!$J$66:$K$89,2,0)," ")</f>
        <v>PM/0131/0113/45990190207</v>
      </c>
      <c r="AG603" s="133" t="s">
        <v>385</v>
      </c>
      <c r="AH603" s="179" t="s">
        <v>193</v>
      </c>
      <c r="AI603" s="217" t="str">
        <f>CONCATENATE(PAA[[#This Row],[Id Interno]],"-",PAA[[#This Row],[tipo de Contrato (TH talento humano - B/S bienes y/o servicios)]],"-",S603,"-",T603,"-",PAA[[#This Row],[Objeto de la contratación]])</f>
        <v>20260557-TH-8126-10-Prestar servicios de apoyo para la gestión en asuntos de comunicaciones y prensa en la Dirección General, y demás acciones encaminadas al cumplimiento de las estrategias comunicacionales de la UAECOB</v>
      </c>
    </row>
    <row r="604" spans="2:35" ht="70" x14ac:dyDescent="0.35">
      <c r="B604" s="140">
        <v>20260558</v>
      </c>
      <c r="C604" s="120" t="s">
        <v>765</v>
      </c>
      <c r="D604" s="128" t="s">
        <v>105</v>
      </c>
      <c r="E604" s="128" t="s">
        <v>363</v>
      </c>
      <c r="F604" s="128" t="s">
        <v>144</v>
      </c>
      <c r="G604" s="129" t="s">
        <v>374</v>
      </c>
      <c r="H604" s="135">
        <v>10</v>
      </c>
      <c r="I604" s="135">
        <v>0</v>
      </c>
      <c r="J604" s="130">
        <v>70000000</v>
      </c>
      <c r="K604" s="131" t="s">
        <v>398</v>
      </c>
      <c r="L604" s="175" t="s">
        <v>150</v>
      </c>
      <c r="M604" s="176" t="s">
        <v>401</v>
      </c>
      <c r="N604" s="128" t="s">
        <v>197</v>
      </c>
      <c r="O604" s="216" t="s">
        <v>889</v>
      </c>
      <c r="P604" s="176" t="s">
        <v>348</v>
      </c>
      <c r="Q604" s="132">
        <v>80111600</v>
      </c>
      <c r="R604" s="176" t="s">
        <v>209</v>
      </c>
      <c r="S604" s="176" t="str">
        <f>MID(PAA[[#This Row],[Meta Proyecto de Inversión]],1,4)</f>
        <v>8126</v>
      </c>
      <c r="T604" s="176" t="str">
        <f>MID(PAA[[#This Row],[Meta Proyecto de Inversión]],6,2)</f>
        <v>10</v>
      </c>
      <c r="U604" s="177" t="str">
        <f>IFERROR(VLOOKUP(N604,TD!$B$50:$F$54,2,0)," ")</f>
        <v>O230117</v>
      </c>
      <c r="V604" s="177" t="str">
        <f>IFERROR(VLOOKUP(N604,TD!$B$50:$F$54,3,0)," ")</f>
        <v>4599</v>
      </c>
      <c r="W604" s="177">
        <f>IFERROR(VLOOKUP(N604,TD!$B$50:$F$54,4,0)," ")</f>
        <v>20240207</v>
      </c>
      <c r="X604" s="176" t="s">
        <v>182</v>
      </c>
      <c r="Y604" s="166" t="str">
        <f>IFERROR(VLOOKUP(X604,TD!$J$51:$K$64,2,0)," ")</f>
        <v>Servicios para la planeación y sistemas de gestión y comunicación estratégica</v>
      </c>
      <c r="Z604" s="178" t="str">
        <f>CONCATENATE(X604,"-",Y604)</f>
        <v>13-Servicios para la planeación y sistemas de gestión y comunicación estratégica</v>
      </c>
      <c r="AA604" s="176" t="s">
        <v>231</v>
      </c>
      <c r="AB604" s="166" t="str">
        <f>IFERROR(VLOOKUP(AA604,TD!$N$51:$O$66,2,0)," ")</f>
        <v>Documentos de planeación</v>
      </c>
      <c r="AC604" s="178" t="str">
        <f>CONCATENATE(AA604,"_",AB604)</f>
        <v>019_Documentos de planeación</v>
      </c>
      <c r="AD604" s="178" t="str">
        <f>CONCATENATE(Z604," ",AC604)</f>
        <v>13-Servicios para la planeación y sistemas de gestión y comunicación estratégica 019_Documentos de planeación</v>
      </c>
      <c r="AE604" s="177" t="str">
        <f>CONCATENATE(U604,V604,W604,X604,AA604)</f>
        <v>O23011745992024020713019</v>
      </c>
      <c r="AF604" s="166" t="str">
        <f>IFERROR(VLOOKUP(AD604,TD!$J$66:$K$89,2,0)," ")</f>
        <v>PM/0131/0113/45990190207</v>
      </c>
      <c r="AG604" s="133" t="s">
        <v>385</v>
      </c>
      <c r="AH604" s="179" t="s">
        <v>193</v>
      </c>
      <c r="AI604" s="217" t="str">
        <f>CONCATENATE(PAA[[#This Row],[Id Interno]],"-",PAA[[#This Row],[tipo de Contrato (TH talento humano - B/S bienes y/o servicios)]],"-",S604,"-",T604,"-",PAA[[#This Row],[Objeto de la contratación]])</f>
        <v>20260558-TH-8126-10-Prestación de servicios profesionales en asuntos de comunicaciones y prensa para apoyar la divulgación y socialización de la información relacionada con la misionalidad de la UAECOB de manera interna y externa</v>
      </c>
    </row>
    <row r="605" spans="2:35" ht="70" x14ac:dyDescent="0.35">
      <c r="B605" s="140">
        <v>20260559</v>
      </c>
      <c r="C605" s="120" t="s">
        <v>766</v>
      </c>
      <c r="D605" s="128" t="s">
        <v>105</v>
      </c>
      <c r="E605" s="128" t="s">
        <v>363</v>
      </c>
      <c r="F605" s="128" t="s">
        <v>144</v>
      </c>
      <c r="G605" s="129" t="s">
        <v>374</v>
      </c>
      <c r="H605" s="135">
        <v>10</v>
      </c>
      <c r="I605" s="135">
        <v>0</v>
      </c>
      <c r="J605" s="130">
        <v>82500000</v>
      </c>
      <c r="K605" s="131" t="s">
        <v>398</v>
      </c>
      <c r="L605" s="175" t="s">
        <v>150</v>
      </c>
      <c r="M605" s="176" t="s">
        <v>401</v>
      </c>
      <c r="N605" s="128" t="s">
        <v>197</v>
      </c>
      <c r="O605" s="216" t="s">
        <v>889</v>
      </c>
      <c r="P605" s="176" t="s">
        <v>348</v>
      </c>
      <c r="Q605" s="132">
        <v>80111600</v>
      </c>
      <c r="R605" s="176" t="s">
        <v>209</v>
      </c>
      <c r="S605" s="176" t="str">
        <f>MID(PAA[[#This Row],[Meta Proyecto de Inversión]],1,4)</f>
        <v>8126</v>
      </c>
      <c r="T605" s="176" t="str">
        <f>MID(PAA[[#This Row],[Meta Proyecto de Inversión]],6,2)</f>
        <v>10</v>
      </c>
      <c r="U605" s="177" t="str">
        <f>IFERROR(VLOOKUP(N605,TD!$B$50:$F$54,2,0)," ")</f>
        <v>O230117</v>
      </c>
      <c r="V605" s="177" t="str">
        <f>IFERROR(VLOOKUP(N605,TD!$B$50:$F$54,3,0)," ")</f>
        <v>4599</v>
      </c>
      <c r="W605" s="177">
        <f>IFERROR(VLOOKUP(N605,TD!$B$50:$F$54,4,0)," ")</f>
        <v>20240207</v>
      </c>
      <c r="X605" s="176" t="s">
        <v>182</v>
      </c>
      <c r="Y605" s="166" t="str">
        <f>IFERROR(VLOOKUP(X605,TD!$J$51:$K$64,2,0)," ")</f>
        <v>Servicios para la planeación y sistemas de gestión y comunicación estratégica</v>
      </c>
      <c r="Z605" s="178" t="str">
        <f>CONCATENATE(X605,"-",Y605)</f>
        <v>13-Servicios para la planeación y sistemas de gestión y comunicación estratégica</v>
      </c>
      <c r="AA605" s="176" t="s">
        <v>231</v>
      </c>
      <c r="AB605" s="166" t="str">
        <f>IFERROR(VLOOKUP(AA605,TD!$N$51:$O$66,2,0)," ")</f>
        <v>Documentos de planeación</v>
      </c>
      <c r="AC605" s="178" t="str">
        <f>CONCATENATE(AA605,"_",AB605)</f>
        <v>019_Documentos de planeación</v>
      </c>
      <c r="AD605" s="178" t="str">
        <f>CONCATENATE(Z605," ",AC605)</f>
        <v>13-Servicios para la planeación y sistemas de gestión y comunicación estratégica 019_Documentos de planeación</v>
      </c>
      <c r="AE605" s="177" t="str">
        <f>CONCATENATE(U605,V605,W605,X605,AA605)</f>
        <v>O23011745992024020713019</v>
      </c>
      <c r="AF605" s="166" t="str">
        <f>IFERROR(VLOOKUP(AD605,TD!$J$66:$K$89,2,0)," ")</f>
        <v>PM/0131/0113/45990190207</v>
      </c>
      <c r="AG605" s="133" t="s">
        <v>385</v>
      </c>
      <c r="AH605" s="179" t="s">
        <v>193</v>
      </c>
      <c r="AI605" s="217" t="str">
        <f>CONCATENATE(PAA[[#This Row],[Id Interno]],"-",PAA[[#This Row],[tipo de Contrato (TH talento humano - B/S bienes y/o servicios)]],"-",S605,"-",T605,"-",PAA[[#This Row],[Objeto de la contratación]])</f>
        <v>20260559-TH-8126-10-Prestar servicios profesionales para apoyar el desarrollo de estrategias de la dirección general, en asuntos relacionados con comunicaciones y prensa, encaminadas al posicionamiento, imagen y divulgación corporativa de la entidad y dirigidas a sus públicos internos</v>
      </c>
    </row>
    <row r="606" spans="2:35" ht="70" x14ac:dyDescent="0.35">
      <c r="B606" s="140">
        <v>20260560</v>
      </c>
      <c r="C606" s="120" t="s">
        <v>767</v>
      </c>
      <c r="D606" s="128" t="s">
        <v>105</v>
      </c>
      <c r="E606" s="128" t="s">
        <v>363</v>
      </c>
      <c r="F606" s="128" t="s">
        <v>144</v>
      </c>
      <c r="G606" s="129" t="s">
        <v>374</v>
      </c>
      <c r="H606" s="135">
        <v>10</v>
      </c>
      <c r="I606" s="135">
        <v>0</v>
      </c>
      <c r="J606" s="130">
        <v>65000000</v>
      </c>
      <c r="K606" s="131" t="s">
        <v>398</v>
      </c>
      <c r="L606" s="175" t="s">
        <v>150</v>
      </c>
      <c r="M606" s="176" t="s">
        <v>401</v>
      </c>
      <c r="N606" s="128" t="s">
        <v>197</v>
      </c>
      <c r="O606" s="216" t="s">
        <v>889</v>
      </c>
      <c r="P606" s="176" t="s">
        <v>348</v>
      </c>
      <c r="Q606" s="132">
        <v>80111600</v>
      </c>
      <c r="R606" s="176" t="s">
        <v>209</v>
      </c>
      <c r="S606" s="176" t="str">
        <f>MID(PAA[[#This Row],[Meta Proyecto de Inversión]],1,4)</f>
        <v>8126</v>
      </c>
      <c r="T606" s="176" t="str">
        <f>MID(PAA[[#This Row],[Meta Proyecto de Inversión]],6,2)</f>
        <v>10</v>
      </c>
      <c r="U606" s="177" t="str">
        <f>IFERROR(VLOOKUP(N606,TD!$B$50:$F$54,2,0)," ")</f>
        <v>O230117</v>
      </c>
      <c r="V606" s="177" t="str">
        <f>IFERROR(VLOOKUP(N606,TD!$B$50:$F$54,3,0)," ")</f>
        <v>4599</v>
      </c>
      <c r="W606" s="177">
        <f>IFERROR(VLOOKUP(N606,TD!$B$50:$F$54,4,0)," ")</f>
        <v>20240207</v>
      </c>
      <c r="X606" s="176" t="s">
        <v>182</v>
      </c>
      <c r="Y606" s="166" t="str">
        <f>IFERROR(VLOOKUP(X606,TD!$J$51:$K$64,2,0)," ")</f>
        <v>Servicios para la planeación y sistemas de gestión y comunicación estratégica</v>
      </c>
      <c r="Z606" s="178" t="str">
        <f>CONCATENATE(X606,"-",Y606)</f>
        <v>13-Servicios para la planeación y sistemas de gestión y comunicación estratégica</v>
      </c>
      <c r="AA606" s="176" t="s">
        <v>231</v>
      </c>
      <c r="AB606" s="166" t="str">
        <f>IFERROR(VLOOKUP(AA606,TD!$N$51:$O$66,2,0)," ")</f>
        <v>Documentos de planeación</v>
      </c>
      <c r="AC606" s="178" t="str">
        <f>CONCATENATE(AA606,"_",AB606)</f>
        <v>019_Documentos de planeación</v>
      </c>
      <c r="AD606" s="178" t="str">
        <f>CONCATENATE(Z606," ",AC606)</f>
        <v>13-Servicios para la planeación y sistemas de gestión y comunicación estratégica 019_Documentos de planeación</v>
      </c>
      <c r="AE606" s="177" t="str">
        <f>CONCATENATE(U606,V606,W606,X606,AA606)</f>
        <v>O23011745992024020713019</v>
      </c>
      <c r="AF606" s="166" t="str">
        <f>IFERROR(VLOOKUP(AD606,TD!$J$66:$K$89,2,0)," ")</f>
        <v>PM/0131/0113/45990190207</v>
      </c>
      <c r="AG606" s="133" t="s">
        <v>385</v>
      </c>
      <c r="AH606" s="179" t="s">
        <v>193</v>
      </c>
      <c r="AI606" s="217" t="str">
        <f>CONCATENATE(PAA[[#This Row],[Id Interno]],"-",PAA[[#This Row],[tipo de Contrato (TH talento humano - B/S bienes y/o servicios)]],"-",S606,"-",T606,"-",PAA[[#This Row],[Objeto de la contratación]])</f>
        <v>20260560-TH-8126-10-Prestar servicios profesionales en la Dirección General para  el manejo de redes sociales de la entidad y apoyo periodistico requerido en el marco de la estrategia de comunicaciones y prensa de la UEACOB.</v>
      </c>
    </row>
    <row r="607" spans="2:35" ht="70" x14ac:dyDescent="0.35">
      <c r="B607" s="140">
        <v>20260561</v>
      </c>
      <c r="C607" s="120" t="s">
        <v>768</v>
      </c>
      <c r="D607" s="128" t="s">
        <v>105</v>
      </c>
      <c r="E607" s="128" t="s">
        <v>363</v>
      </c>
      <c r="F607" s="128" t="s">
        <v>144</v>
      </c>
      <c r="G607" s="129" t="s">
        <v>374</v>
      </c>
      <c r="H607" s="135">
        <v>10</v>
      </c>
      <c r="I607" s="135">
        <v>0</v>
      </c>
      <c r="J607" s="130">
        <v>60000000</v>
      </c>
      <c r="K607" s="131" t="s">
        <v>398</v>
      </c>
      <c r="L607" s="175" t="s">
        <v>150</v>
      </c>
      <c r="M607" s="176" t="s">
        <v>401</v>
      </c>
      <c r="N607" s="128" t="s">
        <v>197</v>
      </c>
      <c r="O607" s="216" t="s">
        <v>889</v>
      </c>
      <c r="P607" s="176" t="s">
        <v>348</v>
      </c>
      <c r="Q607" s="132">
        <v>80111600</v>
      </c>
      <c r="R607" s="176" t="s">
        <v>209</v>
      </c>
      <c r="S607" s="176" t="str">
        <f>MID(PAA[[#This Row],[Meta Proyecto de Inversión]],1,4)</f>
        <v>8126</v>
      </c>
      <c r="T607" s="176" t="str">
        <f>MID(PAA[[#This Row],[Meta Proyecto de Inversión]],6,2)</f>
        <v>10</v>
      </c>
      <c r="U607" s="177" t="str">
        <f>IFERROR(VLOOKUP(N607,TD!$B$50:$F$54,2,0)," ")</f>
        <v>O230117</v>
      </c>
      <c r="V607" s="177" t="str">
        <f>IFERROR(VLOOKUP(N607,TD!$B$50:$F$54,3,0)," ")</f>
        <v>4599</v>
      </c>
      <c r="W607" s="177">
        <f>IFERROR(VLOOKUP(N607,TD!$B$50:$F$54,4,0)," ")</f>
        <v>20240207</v>
      </c>
      <c r="X607" s="176" t="s">
        <v>182</v>
      </c>
      <c r="Y607" s="166" t="str">
        <f>IFERROR(VLOOKUP(X607,TD!$J$51:$K$64,2,0)," ")</f>
        <v>Servicios para la planeación y sistemas de gestión y comunicación estratégica</v>
      </c>
      <c r="Z607" s="178" t="str">
        <f>CONCATENATE(X607,"-",Y607)</f>
        <v>13-Servicios para la planeación y sistemas de gestión y comunicación estratégica</v>
      </c>
      <c r="AA607" s="176" t="s">
        <v>231</v>
      </c>
      <c r="AB607" s="166" t="str">
        <f>IFERROR(VLOOKUP(AA607,TD!$N$51:$O$66,2,0)," ")</f>
        <v>Documentos de planeación</v>
      </c>
      <c r="AC607" s="178" t="str">
        <f>CONCATENATE(AA607,"_",AB607)</f>
        <v>019_Documentos de planeación</v>
      </c>
      <c r="AD607" s="178" t="str">
        <f>CONCATENATE(Z607," ",AC607)</f>
        <v>13-Servicios para la planeación y sistemas de gestión y comunicación estratégica 019_Documentos de planeación</v>
      </c>
      <c r="AE607" s="177" t="str">
        <f>CONCATENATE(U607,V607,W607,X607,AA607)</f>
        <v>O23011745992024020713019</v>
      </c>
      <c r="AF607" s="166" t="str">
        <f>IFERROR(VLOOKUP(AD607,TD!$J$66:$K$89,2,0)," ")</f>
        <v>PM/0131/0113/45990190207</v>
      </c>
      <c r="AG607" s="133" t="s">
        <v>385</v>
      </c>
      <c r="AH607" s="179" t="s">
        <v>193</v>
      </c>
      <c r="AI607" s="217" t="str">
        <f>CONCATENATE(PAA[[#This Row],[Id Interno]],"-",PAA[[#This Row],[tipo de Contrato (TH talento humano - B/S bienes y/o servicios)]],"-",S607,"-",T607,"-",PAA[[#This Row],[Objeto de la contratación]])</f>
        <v>20260561-TH-8126-10-Prestar servicios profesionales en la Dirección General para el manejo de redes sociales, divulgación, socialización de información y apoyo periodístico, requerido en el marco de la estrategia de comunicaciones y prensa de la UAECOB.</v>
      </c>
    </row>
    <row r="608" spans="2:35" ht="70" x14ac:dyDescent="0.35">
      <c r="B608" s="140">
        <v>20260562</v>
      </c>
      <c r="C608" s="120" t="s">
        <v>769</v>
      </c>
      <c r="D608" s="128" t="s">
        <v>105</v>
      </c>
      <c r="E608" s="128" t="s">
        <v>363</v>
      </c>
      <c r="F608" s="128" t="s">
        <v>144</v>
      </c>
      <c r="G608" s="129" t="s">
        <v>374</v>
      </c>
      <c r="H608" s="135">
        <v>10</v>
      </c>
      <c r="I608" s="135">
        <v>0</v>
      </c>
      <c r="J608" s="130">
        <v>65000000</v>
      </c>
      <c r="K608" s="131" t="s">
        <v>398</v>
      </c>
      <c r="L608" s="175" t="s">
        <v>150</v>
      </c>
      <c r="M608" s="176" t="s">
        <v>401</v>
      </c>
      <c r="N608" s="128" t="s">
        <v>197</v>
      </c>
      <c r="O608" s="216" t="s">
        <v>889</v>
      </c>
      <c r="P608" s="176" t="s">
        <v>348</v>
      </c>
      <c r="Q608" s="132">
        <v>80111600</v>
      </c>
      <c r="R608" s="176" t="s">
        <v>209</v>
      </c>
      <c r="S608" s="176" t="str">
        <f>MID(PAA[[#This Row],[Meta Proyecto de Inversión]],1,4)</f>
        <v>8126</v>
      </c>
      <c r="T608" s="165" t="str">
        <f>MID(PAA[[#This Row],[Meta Proyecto de Inversión]],6,2)</f>
        <v>10</v>
      </c>
      <c r="U608" s="177" t="str">
        <f>IFERROR(VLOOKUP(N608,TD!$B$50:$F$54,2,0)," ")</f>
        <v>O230117</v>
      </c>
      <c r="V608" s="177" t="str">
        <f>IFERROR(VLOOKUP(N608,TD!$B$50:$F$54,3,0)," ")</f>
        <v>4599</v>
      </c>
      <c r="W608" s="177">
        <f>IFERROR(VLOOKUP(N608,TD!$B$50:$F$54,4,0)," ")</f>
        <v>20240207</v>
      </c>
      <c r="X608" s="176" t="s">
        <v>182</v>
      </c>
      <c r="Y608" s="166" t="str">
        <f>IFERROR(VLOOKUP(X608,TD!$J$51:$K$64,2,0)," ")</f>
        <v>Servicios para la planeación y sistemas de gestión y comunicación estratégica</v>
      </c>
      <c r="Z608" s="178" t="str">
        <f>CONCATENATE(X608,"-",Y608)</f>
        <v>13-Servicios para la planeación y sistemas de gestión y comunicación estratégica</v>
      </c>
      <c r="AA608" s="176" t="s">
        <v>231</v>
      </c>
      <c r="AB608" s="166" t="str">
        <f>IFERROR(VLOOKUP(AA608,TD!$N$51:$O$66,2,0)," ")</f>
        <v>Documentos de planeación</v>
      </c>
      <c r="AC608" s="178" t="str">
        <f>CONCATENATE(AA608,"_",AB608)</f>
        <v>019_Documentos de planeación</v>
      </c>
      <c r="AD608" s="178" t="str">
        <f>CONCATENATE(Z608," ",AC608)</f>
        <v>13-Servicios para la planeación y sistemas de gestión y comunicación estratégica 019_Documentos de planeación</v>
      </c>
      <c r="AE608" s="177" t="str">
        <f>CONCATENATE(U608,V608,W608,X608,AA608)</f>
        <v>O23011745992024020713019</v>
      </c>
      <c r="AF608" s="166" t="str">
        <f>IFERROR(VLOOKUP(AD608,TD!$J$66:$K$89,2,0)," ")</f>
        <v>PM/0131/0113/45990190207</v>
      </c>
      <c r="AG608" s="133" t="s">
        <v>385</v>
      </c>
      <c r="AH608" s="179" t="s">
        <v>193</v>
      </c>
      <c r="AI608" s="217" t="str">
        <f>CONCATENATE(PAA[[#This Row],[Id Interno]],"-",PAA[[#This Row],[tipo de Contrato (TH talento humano - B/S bienes y/o servicios)]],"-",S608,"-",T608,"-",PAA[[#This Row],[Objeto de la contratación]])</f>
        <v>20260562-TH-8126-10-Prestación de servicios profesionales para apoyar a la Dirección en la elaboración, diseño y diagramación de piezas requeridas para los planes, programas, proyectos y procedimientos</v>
      </c>
    </row>
    <row r="609" spans="2:35" ht="70" x14ac:dyDescent="0.35">
      <c r="B609" s="140">
        <v>20260563</v>
      </c>
      <c r="C609" s="120" t="s">
        <v>1198</v>
      </c>
      <c r="D609" s="128" t="s">
        <v>105</v>
      </c>
      <c r="E609" s="128" t="s">
        <v>363</v>
      </c>
      <c r="F609" s="128" t="s">
        <v>144</v>
      </c>
      <c r="G609" s="129" t="s">
        <v>379</v>
      </c>
      <c r="H609" s="135">
        <v>4</v>
      </c>
      <c r="I609" s="135">
        <v>0</v>
      </c>
      <c r="J609" s="130">
        <v>20400000</v>
      </c>
      <c r="K609" s="131" t="s">
        <v>398</v>
      </c>
      <c r="L609" s="175" t="s">
        <v>150</v>
      </c>
      <c r="M609" s="176" t="s">
        <v>401</v>
      </c>
      <c r="N609" s="128" t="s">
        <v>197</v>
      </c>
      <c r="O609" s="216" t="s">
        <v>889</v>
      </c>
      <c r="P609" s="176" t="s">
        <v>348</v>
      </c>
      <c r="Q609" s="132">
        <v>80111600</v>
      </c>
      <c r="R609" s="176" t="s">
        <v>209</v>
      </c>
      <c r="S609" s="176" t="str">
        <f>MID(PAA[[#This Row],[Meta Proyecto de Inversión]],1,4)</f>
        <v>8126</v>
      </c>
      <c r="T609" s="176" t="str">
        <f>MID(PAA[[#This Row],[Meta Proyecto de Inversión]],6,2)</f>
        <v>10</v>
      </c>
      <c r="U609" s="177" t="str">
        <f>IFERROR(VLOOKUP(N609,TD!$B$50:$F$54,2,0)," ")</f>
        <v>O230117</v>
      </c>
      <c r="V609" s="177" t="str">
        <f>IFERROR(VLOOKUP(N609,TD!$B$50:$F$54,3,0)," ")</f>
        <v>4599</v>
      </c>
      <c r="W609" s="177">
        <f>IFERROR(VLOOKUP(N609,TD!$B$50:$F$54,4,0)," ")</f>
        <v>20240207</v>
      </c>
      <c r="X609" s="176" t="s">
        <v>182</v>
      </c>
      <c r="Y609" s="166" t="str">
        <f>IFERROR(VLOOKUP(X609,TD!$J$51:$K$64,2,0)," ")</f>
        <v>Servicios para la planeación y sistemas de gestión y comunicación estratégica</v>
      </c>
      <c r="Z609" s="178" t="str">
        <f>CONCATENATE(X609,"-",Y609)</f>
        <v>13-Servicios para la planeación y sistemas de gestión y comunicación estratégica</v>
      </c>
      <c r="AA609" s="176" t="s">
        <v>231</v>
      </c>
      <c r="AB609" s="166" t="str">
        <f>IFERROR(VLOOKUP(AA609,TD!$N$51:$O$66,2,0)," ")</f>
        <v>Documentos de planeación</v>
      </c>
      <c r="AC609" s="178" t="str">
        <f>CONCATENATE(AA609,"_",AB609)</f>
        <v>019_Documentos de planeación</v>
      </c>
      <c r="AD609" s="178" t="str">
        <f>CONCATENATE(Z609," ",AC609)</f>
        <v>13-Servicios para la planeación y sistemas de gestión y comunicación estratégica 019_Documentos de planeación</v>
      </c>
      <c r="AE609" s="177" t="str">
        <f>CONCATENATE(U609,V609,W609,X609,AA609)</f>
        <v>O23011745992024020713019</v>
      </c>
      <c r="AF609" s="166" t="str">
        <f>IFERROR(VLOOKUP(AD609,TD!$J$66:$K$89,2,0)," ")</f>
        <v>PM/0131/0113/45990190207</v>
      </c>
      <c r="AG609" s="133" t="s">
        <v>385</v>
      </c>
      <c r="AH609" s="179" t="s">
        <v>193</v>
      </c>
      <c r="AI609" s="217" t="str">
        <f>CONCATENATE(PAA[[#This Row],[Id Interno]],"-",PAA[[#This Row],[tipo de Contrato (TH talento humano - B/S bienes y/o servicios)]],"-",S609,"-",T609,"-",PAA[[#This Row],[Objeto de la contratación]])</f>
        <v>20260563-TH-8126-10-Prestar servicios profesionales en la Dirección, en asuntos de comunicaciones y prensa, para la producción, diseño y edición de material audiovisual de la UAECOB.</v>
      </c>
    </row>
    <row r="610" spans="2:35" ht="70" x14ac:dyDescent="0.35">
      <c r="B610" s="140">
        <v>20260564</v>
      </c>
      <c r="C610" s="120" t="s">
        <v>770</v>
      </c>
      <c r="D610" s="128" t="s">
        <v>105</v>
      </c>
      <c r="E610" s="128" t="s">
        <v>363</v>
      </c>
      <c r="F610" s="128" t="s">
        <v>144</v>
      </c>
      <c r="G610" s="129" t="s">
        <v>374</v>
      </c>
      <c r="H610" s="135">
        <v>10</v>
      </c>
      <c r="I610" s="135">
        <v>0</v>
      </c>
      <c r="J610" s="130">
        <v>100000000</v>
      </c>
      <c r="K610" s="131" t="s">
        <v>398</v>
      </c>
      <c r="L610" s="175" t="s">
        <v>150</v>
      </c>
      <c r="M610" s="176" t="s">
        <v>401</v>
      </c>
      <c r="N610" s="128" t="s">
        <v>197</v>
      </c>
      <c r="O610" s="216" t="s">
        <v>889</v>
      </c>
      <c r="P610" s="176" t="s">
        <v>348</v>
      </c>
      <c r="Q610" s="132">
        <v>80111600</v>
      </c>
      <c r="R610" s="176" t="s">
        <v>209</v>
      </c>
      <c r="S610" s="176" t="str">
        <f>MID(PAA[[#This Row],[Meta Proyecto de Inversión]],1,4)</f>
        <v>8126</v>
      </c>
      <c r="T610" s="176" t="str">
        <f>MID(PAA[[#This Row],[Meta Proyecto de Inversión]],6,2)</f>
        <v>10</v>
      </c>
      <c r="U610" s="177" t="str">
        <f>IFERROR(VLOOKUP(N610,TD!$B$50:$F$54,2,0)," ")</f>
        <v>O230117</v>
      </c>
      <c r="V610" s="177" t="str">
        <f>IFERROR(VLOOKUP(N610,TD!$B$50:$F$54,3,0)," ")</f>
        <v>4599</v>
      </c>
      <c r="W610" s="177">
        <f>IFERROR(VLOOKUP(N610,TD!$B$50:$F$54,4,0)," ")</f>
        <v>20240207</v>
      </c>
      <c r="X610" s="176" t="s">
        <v>182</v>
      </c>
      <c r="Y610" s="166" t="str">
        <f>IFERROR(VLOOKUP(X610,TD!$J$51:$K$64,2,0)," ")</f>
        <v>Servicios para la planeación y sistemas de gestión y comunicación estratégica</v>
      </c>
      <c r="Z610" s="178" t="str">
        <f>CONCATENATE(X610,"-",Y610)</f>
        <v>13-Servicios para la planeación y sistemas de gestión y comunicación estratégica</v>
      </c>
      <c r="AA610" s="176" t="s">
        <v>231</v>
      </c>
      <c r="AB610" s="166" t="str">
        <f>IFERROR(VLOOKUP(AA610,TD!$N$51:$O$66,2,0)," ")</f>
        <v>Documentos de planeación</v>
      </c>
      <c r="AC610" s="178" t="str">
        <f>CONCATENATE(AA610,"_",AB610)</f>
        <v>019_Documentos de planeación</v>
      </c>
      <c r="AD610" s="178" t="str">
        <f>CONCATENATE(Z610," ",AC610)</f>
        <v>13-Servicios para la planeación y sistemas de gestión y comunicación estratégica 019_Documentos de planeación</v>
      </c>
      <c r="AE610" s="177" t="str">
        <f>CONCATENATE(U610,V610,W610,X610,AA610)</f>
        <v>O23011745992024020713019</v>
      </c>
      <c r="AF610" s="166" t="str">
        <f>IFERROR(VLOOKUP(AD610,TD!$J$66:$K$89,2,0)," ")</f>
        <v>PM/0131/0113/45990190207</v>
      </c>
      <c r="AG610" s="133" t="s">
        <v>385</v>
      </c>
      <c r="AH610" s="179" t="s">
        <v>193</v>
      </c>
      <c r="AI610" s="217" t="str">
        <f>CONCATENATE(PAA[[#This Row],[Id Interno]],"-",PAA[[#This Row],[tipo de Contrato (TH talento humano - B/S bienes y/o servicios)]],"-",S610,"-",T610,"-",PAA[[#This Row],[Objeto de la contratación]])</f>
        <v>20260564-TH-8126-10-Prestar servicios profesionales especializados a la Dirección General de la UAECOB en la construcción ,acompañamiento, seguimiento y fortalecimiento de las estrategias de comunicación que adelante la entidad dentro del Distrito Capital</v>
      </c>
    </row>
    <row r="611" spans="2:35" ht="42" x14ac:dyDescent="0.35">
      <c r="B611" s="140">
        <v>20260565</v>
      </c>
      <c r="C611" s="120" t="s">
        <v>771</v>
      </c>
      <c r="D611" s="128" t="s">
        <v>105</v>
      </c>
      <c r="E611" s="128" t="s">
        <v>363</v>
      </c>
      <c r="F611" s="128" t="s">
        <v>144</v>
      </c>
      <c r="G611" s="129" t="s">
        <v>374</v>
      </c>
      <c r="H611" s="135">
        <v>10</v>
      </c>
      <c r="I611" s="135">
        <v>0</v>
      </c>
      <c r="J611" s="130">
        <v>54000000</v>
      </c>
      <c r="K611" s="131" t="s">
        <v>398</v>
      </c>
      <c r="L611" s="175" t="s">
        <v>150</v>
      </c>
      <c r="M611" s="176" t="s">
        <v>401</v>
      </c>
      <c r="N611" s="128" t="s">
        <v>197</v>
      </c>
      <c r="O611" s="216" t="s">
        <v>889</v>
      </c>
      <c r="P611" s="176" t="s">
        <v>348</v>
      </c>
      <c r="Q611" s="132">
        <v>80111600</v>
      </c>
      <c r="R611" s="176" t="s">
        <v>209</v>
      </c>
      <c r="S611" s="176" t="str">
        <f>MID(PAA[[#This Row],[Meta Proyecto de Inversión]],1,4)</f>
        <v>8126</v>
      </c>
      <c r="T611" s="176" t="str">
        <f>MID(PAA[[#This Row],[Meta Proyecto de Inversión]],6,2)</f>
        <v>10</v>
      </c>
      <c r="U611" s="177" t="str">
        <f>IFERROR(VLOOKUP(N611,TD!$B$50:$F$54,2,0)," ")</f>
        <v>O230117</v>
      </c>
      <c r="V611" s="177" t="str">
        <f>IFERROR(VLOOKUP(N611,TD!$B$50:$F$54,3,0)," ")</f>
        <v>4599</v>
      </c>
      <c r="W611" s="177">
        <f>IFERROR(VLOOKUP(N611,TD!$B$50:$F$54,4,0)," ")</f>
        <v>20240207</v>
      </c>
      <c r="X611" s="176" t="s">
        <v>182</v>
      </c>
      <c r="Y611" s="166" t="str">
        <f>IFERROR(VLOOKUP(X611,TD!$J$51:$K$64,2,0)," ")</f>
        <v>Servicios para la planeación y sistemas de gestión y comunicación estratégica</v>
      </c>
      <c r="Z611" s="178" t="str">
        <f>CONCATENATE(X611,"-",Y611)</f>
        <v>13-Servicios para la planeación y sistemas de gestión y comunicación estratégica</v>
      </c>
      <c r="AA611" s="176" t="s">
        <v>231</v>
      </c>
      <c r="AB611" s="166" t="str">
        <f>IFERROR(VLOOKUP(AA611,TD!$N$51:$O$66,2,0)," ")</f>
        <v>Documentos de planeación</v>
      </c>
      <c r="AC611" s="178" t="str">
        <f>CONCATENATE(AA611,"_",AB611)</f>
        <v>019_Documentos de planeación</v>
      </c>
      <c r="AD611" s="178" t="str">
        <f>CONCATENATE(Z611," ",AC611)</f>
        <v>13-Servicios para la planeación y sistemas de gestión y comunicación estratégica 019_Documentos de planeación</v>
      </c>
      <c r="AE611" s="177" t="str">
        <f>CONCATENATE(U611,V611,W611,X611,AA611)</f>
        <v>O23011745992024020713019</v>
      </c>
      <c r="AF611" s="166" t="str">
        <f>IFERROR(VLOOKUP(AD611,TD!$J$66:$K$89,2,0)," ")</f>
        <v>PM/0131/0113/45990190207</v>
      </c>
      <c r="AG611" s="133" t="s">
        <v>385</v>
      </c>
      <c r="AH611" s="179" t="s">
        <v>193</v>
      </c>
      <c r="AI611" s="217" t="str">
        <f>CONCATENATE(PAA[[#This Row],[Id Interno]],"-",PAA[[#This Row],[tipo de Contrato (TH talento humano - B/S bienes y/o servicios)]],"-",S611,"-",T611,"-",PAA[[#This Row],[Objeto de la contratación]])</f>
        <v>20260565-TH-8126-10-Prestación de servicios profesionales en asuntos de comunicaciones y prensa para apoyar las labores de reportería, periodismo y de divulgación de información y campañas, de acuerdo con la misionalidad de la UAECOB</v>
      </c>
    </row>
    <row r="612" spans="2:35" ht="42" x14ac:dyDescent="0.35">
      <c r="B612" s="140">
        <v>20260566</v>
      </c>
      <c r="C612" s="120" t="s">
        <v>842</v>
      </c>
      <c r="D612" s="128" t="s">
        <v>105</v>
      </c>
      <c r="E612" s="128" t="s">
        <v>363</v>
      </c>
      <c r="F612" s="128" t="s">
        <v>144</v>
      </c>
      <c r="G612" s="129" t="s">
        <v>374</v>
      </c>
      <c r="H612" s="135">
        <v>10</v>
      </c>
      <c r="I612" s="135">
        <v>0</v>
      </c>
      <c r="J612" s="130">
        <v>54000000</v>
      </c>
      <c r="K612" s="131" t="s">
        <v>398</v>
      </c>
      <c r="L612" s="175" t="s">
        <v>150</v>
      </c>
      <c r="M612" s="176" t="s">
        <v>401</v>
      </c>
      <c r="N612" s="128" t="s">
        <v>197</v>
      </c>
      <c r="O612" s="216" t="s">
        <v>889</v>
      </c>
      <c r="P612" s="176" t="s">
        <v>348</v>
      </c>
      <c r="Q612" s="132">
        <v>80111600</v>
      </c>
      <c r="R612" s="176" t="s">
        <v>209</v>
      </c>
      <c r="S612" s="176" t="str">
        <f>MID(PAA[[#This Row],[Meta Proyecto de Inversión]],1,4)</f>
        <v>8126</v>
      </c>
      <c r="T612" s="176" t="str">
        <f>MID(PAA[[#This Row],[Meta Proyecto de Inversión]],6,2)</f>
        <v>10</v>
      </c>
      <c r="U612" s="177" t="str">
        <f>IFERROR(VLOOKUP(N612,TD!$B$50:$F$54,2,0)," ")</f>
        <v>O230117</v>
      </c>
      <c r="V612" s="177" t="str">
        <f>IFERROR(VLOOKUP(N612,TD!$B$50:$F$54,3,0)," ")</f>
        <v>4599</v>
      </c>
      <c r="W612" s="177">
        <f>IFERROR(VLOOKUP(N612,TD!$B$50:$F$54,4,0)," ")</f>
        <v>20240207</v>
      </c>
      <c r="X612" s="176" t="s">
        <v>182</v>
      </c>
      <c r="Y612" s="166" t="str">
        <f>IFERROR(VLOOKUP(X612,TD!$J$51:$K$64,2,0)," ")</f>
        <v>Servicios para la planeación y sistemas de gestión y comunicación estratégica</v>
      </c>
      <c r="Z612" s="178" t="str">
        <f>CONCATENATE(X612,"-",Y612)</f>
        <v>13-Servicios para la planeación y sistemas de gestión y comunicación estratégica</v>
      </c>
      <c r="AA612" s="176" t="s">
        <v>231</v>
      </c>
      <c r="AB612" s="166" t="str">
        <f>IFERROR(VLOOKUP(AA612,TD!$N$51:$O$66,2,0)," ")</f>
        <v>Documentos de planeación</v>
      </c>
      <c r="AC612" s="178" t="str">
        <f>CONCATENATE(AA612,"_",AB612)</f>
        <v>019_Documentos de planeación</v>
      </c>
      <c r="AD612" s="178" t="str">
        <f>CONCATENATE(Z612," ",AC612)</f>
        <v>13-Servicios para la planeación y sistemas de gestión y comunicación estratégica 019_Documentos de planeación</v>
      </c>
      <c r="AE612" s="177" t="str">
        <f>CONCATENATE(U612,V612,W612,X612,AA612)</f>
        <v>O23011745992024020713019</v>
      </c>
      <c r="AF612" s="166" t="str">
        <f>IFERROR(VLOOKUP(AD612,TD!$J$66:$K$89,2,0)," ")</f>
        <v>PM/0131/0113/45990190207</v>
      </c>
      <c r="AG612" s="133" t="s">
        <v>385</v>
      </c>
      <c r="AH612" s="179" t="s">
        <v>193</v>
      </c>
      <c r="AI612" s="217" t="str">
        <f>CONCATENATE(PAA[[#This Row],[Id Interno]],"-",PAA[[#This Row],[tipo de Contrato (TH talento humano - B/S bienes y/o servicios)]],"-",S612,"-",T612,"-",PAA[[#This Row],[Objeto de la contratación]])</f>
        <v>20260566-TH-8126-10-Prestar servicios profesionales en comunicación y prensa para apoyar la producción y difusión de contenidos periodísticos y audiovisuales de la UAECOB</v>
      </c>
    </row>
    <row r="613" spans="2:35" ht="42" x14ac:dyDescent="0.35">
      <c r="B613" s="140">
        <v>20260567</v>
      </c>
      <c r="C613" s="120" t="s">
        <v>772</v>
      </c>
      <c r="D613" s="128" t="s">
        <v>105</v>
      </c>
      <c r="E613" s="128" t="s">
        <v>363</v>
      </c>
      <c r="F613" s="128" t="s">
        <v>145</v>
      </c>
      <c r="G613" s="129" t="s">
        <v>379</v>
      </c>
      <c r="H613" s="135">
        <v>4</v>
      </c>
      <c r="I613" s="135">
        <v>0</v>
      </c>
      <c r="J613" s="130">
        <v>14800000</v>
      </c>
      <c r="K613" s="131" t="s">
        <v>398</v>
      </c>
      <c r="L613" s="175" t="s">
        <v>150</v>
      </c>
      <c r="M613" s="176" t="s">
        <v>401</v>
      </c>
      <c r="N613" s="128" t="s">
        <v>197</v>
      </c>
      <c r="O613" s="216" t="s">
        <v>889</v>
      </c>
      <c r="P613" s="176" t="s">
        <v>348</v>
      </c>
      <c r="Q613" s="132">
        <v>80111600</v>
      </c>
      <c r="R613" s="176" t="s">
        <v>209</v>
      </c>
      <c r="S613" s="176" t="str">
        <f>MID(PAA[[#This Row],[Meta Proyecto de Inversión]],1,4)</f>
        <v>8126</v>
      </c>
      <c r="T613" s="176" t="str">
        <f>MID(PAA[[#This Row],[Meta Proyecto de Inversión]],6,2)</f>
        <v>10</v>
      </c>
      <c r="U613" s="177" t="str">
        <f>IFERROR(VLOOKUP(N613,TD!$B$50:$F$54,2,0)," ")</f>
        <v>O230117</v>
      </c>
      <c r="V613" s="177" t="str">
        <f>IFERROR(VLOOKUP(N613,TD!$B$50:$F$54,3,0)," ")</f>
        <v>4599</v>
      </c>
      <c r="W613" s="177">
        <f>IFERROR(VLOOKUP(N613,TD!$B$50:$F$54,4,0)," ")</f>
        <v>20240207</v>
      </c>
      <c r="X613" s="176" t="s">
        <v>182</v>
      </c>
      <c r="Y613" s="166" t="str">
        <f>IFERROR(VLOOKUP(X613,TD!$J$51:$K$64,2,0)," ")</f>
        <v>Servicios para la planeación y sistemas de gestión y comunicación estratégica</v>
      </c>
      <c r="Z613" s="178" t="str">
        <f>CONCATENATE(X613,"-",Y613)</f>
        <v>13-Servicios para la planeación y sistemas de gestión y comunicación estratégica</v>
      </c>
      <c r="AA613" s="176" t="s">
        <v>231</v>
      </c>
      <c r="AB613" s="166" t="str">
        <f>IFERROR(VLOOKUP(AA613,TD!$N$51:$O$66,2,0)," ")</f>
        <v>Documentos de planeación</v>
      </c>
      <c r="AC613" s="178" t="str">
        <f>CONCATENATE(AA613,"_",AB613)</f>
        <v>019_Documentos de planeación</v>
      </c>
      <c r="AD613" s="178" t="str">
        <f>CONCATENATE(Z613," ",AC613)</f>
        <v>13-Servicios para la planeación y sistemas de gestión y comunicación estratégica 019_Documentos de planeación</v>
      </c>
      <c r="AE613" s="177" t="str">
        <f>CONCATENATE(U613,V613,W613,X613,AA613)</f>
        <v>O23011745992024020713019</v>
      </c>
      <c r="AF613" s="166" t="str">
        <f>IFERROR(VLOOKUP(AD613,TD!$J$66:$K$89,2,0)," ")</f>
        <v>PM/0131/0113/45990190207</v>
      </c>
      <c r="AG613" s="133" t="s">
        <v>385</v>
      </c>
      <c r="AH613" s="179" t="s">
        <v>193</v>
      </c>
      <c r="AI613" s="217" t="str">
        <f>CONCATENATE(PAA[[#This Row],[Id Interno]],"-",PAA[[#This Row],[tipo de Contrato (TH talento humano - B/S bienes y/o servicios)]],"-",S613,"-",T613,"-",PAA[[#This Row],[Objeto de la contratación]])</f>
        <v>20260567-TH-8126-10-Prestar servicios a la Dirección General en la conducción, traslado y movilización de personal, equipos y materiales, garantizando el cumplimiento de las operaciones logísticas y misionales del Cuerpo Oficial de Bomberos de Bogotá</v>
      </c>
    </row>
    <row r="614" spans="2:35" ht="84" x14ac:dyDescent="0.35">
      <c r="B614" s="140">
        <v>20260570</v>
      </c>
      <c r="C614" s="120" t="s">
        <v>853</v>
      </c>
      <c r="D614" s="128" t="s">
        <v>105</v>
      </c>
      <c r="E614" s="128" t="s">
        <v>363</v>
      </c>
      <c r="F614" s="128" t="s">
        <v>144</v>
      </c>
      <c r="G614" s="129" t="s">
        <v>374</v>
      </c>
      <c r="H614" s="135">
        <v>6</v>
      </c>
      <c r="I614" s="135">
        <v>0</v>
      </c>
      <c r="J614" s="130">
        <v>55200000</v>
      </c>
      <c r="K614" s="131" t="s">
        <v>398</v>
      </c>
      <c r="L614" s="175" t="s">
        <v>150</v>
      </c>
      <c r="M614" s="176" t="s">
        <v>401</v>
      </c>
      <c r="N614" s="128" t="s">
        <v>197</v>
      </c>
      <c r="O614" s="216" t="s">
        <v>889</v>
      </c>
      <c r="P614" s="176" t="s">
        <v>348</v>
      </c>
      <c r="Q614" s="132">
        <v>80111600</v>
      </c>
      <c r="R614" s="176" t="s">
        <v>209</v>
      </c>
      <c r="S614" s="176" t="str">
        <f>MID(PAA[[#This Row],[Meta Proyecto de Inversión]],1,4)</f>
        <v>8126</v>
      </c>
      <c r="T614" s="176" t="str">
        <f>MID(PAA[[#This Row],[Meta Proyecto de Inversión]],6,2)</f>
        <v>10</v>
      </c>
      <c r="U614" s="177" t="str">
        <f>IFERROR(VLOOKUP(N614,TD!$B$50:$F$54,2,0)," ")</f>
        <v>O230117</v>
      </c>
      <c r="V614" s="177" t="str">
        <f>IFERROR(VLOOKUP(N614,TD!$B$50:$F$54,3,0)," ")</f>
        <v>4599</v>
      </c>
      <c r="W614" s="177">
        <f>IFERROR(VLOOKUP(N614,TD!$B$50:$F$54,4,0)," ")</f>
        <v>20240207</v>
      </c>
      <c r="X614" s="176" t="s">
        <v>182</v>
      </c>
      <c r="Y614" s="166" t="str">
        <f>IFERROR(VLOOKUP(X614,TD!$J$51:$K$64,2,0)," ")</f>
        <v>Servicios para la planeación y sistemas de gestión y comunicación estratégica</v>
      </c>
      <c r="Z614" s="178" t="str">
        <f>CONCATENATE(X614,"-",Y614)</f>
        <v>13-Servicios para la planeación y sistemas de gestión y comunicación estratégica</v>
      </c>
      <c r="AA614" s="176" t="s">
        <v>231</v>
      </c>
      <c r="AB614" s="166" t="str">
        <f>IFERROR(VLOOKUP(AA614,TD!$N$51:$O$66,2,0)," ")</f>
        <v>Documentos de planeación</v>
      </c>
      <c r="AC614" s="178" t="str">
        <f>CONCATENATE(AA614,"_",AB614)</f>
        <v>019_Documentos de planeación</v>
      </c>
      <c r="AD614" s="178" t="str">
        <f>CONCATENATE(Z614," ",AC614)</f>
        <v>13-Servicios para la planeación y sistemas de gestión y comunicación estratégica 019_Documentos de planeación</v>
      </c>
      <c r="AE614" s="177" t="str">
        <f>CONCATENATE(U614,V614,W614,X614,AA614)</f>
        <v>O23011745992024020713019</v>
      </c>
      <c r="AF614" s="166" t="str">
        <f>IFERROR(VLOOKUP(AD614,TD!$J$66:$K$89,2,0)," ")</f>
        <v>PM/0131/0113/45990190207</v>
      </c>
      <c r="AG614" s="133" t="s">
        <v>385</v>
      </c>
      <c r="AH614" s="179" t="s">
        <v>193</v>
      </c>
      <c r="AI614" s="217" t="str">
        <f>CONCATENATE(PAA[[#This Row],[Id Interno]],"-",PAA[[#This Row],[tipo de Contrato (TH talento humano - B/S bienes y/o servicios)]],"-",S614,"-",T614,"-",PAA[[#This Row],[Objeto de la contratación]])</f>
        <v>20260570-TH-8126-10-Prestación de servicios profesionales en asuntos de comunicaciones y prensa para revisar los procesos de comunicación de entidad con el fin de evaluar su eficacia interna y externa y detectar ineficiencias en los canales de comunicación</v>
      </c>
    </row>
    <row r="615" spans="2:35" ht="70" x14ac:dyDescent="0.35">
      <c r="B615" s="140">
        <v>20260572</v>
      </c>
      <c r="C615" s="120" t="s">
        <v>533</v>
      </c>
      <c r="D615" s="128" t="s">
        <v>105</v>
      </c>
      <c r="E615" s="128" t="s">
        <v>363</v>
      </c>
      <c r="F615" s="128" t="s">
        <v>144</v>
      </c>
      <c r="G615" s="129" t="s">
        <v>373</v>
      </c>
      <c r="H615" s="135">
        <v>6</v>
      </c>
      <c r="I615" s="135">
        <v>0</v>
      </c>
      <c r="J615" s="130">
        <v>30000000</v>
      </c>
      <c r="K615" s="131" t="s">
        <v>398</v>
      </c>
      <c r="L615" s="175" t="s">
        <v>156</v>
      </c>
      <c r="M615" s="176" t="s">
        <v>484</v>
      </c>
      <c r="N615" s="128" t="s">
        <v>198</v>
      </c>
      <c r="O615" s="216" t="s">
        <v>890</v>
      </c>
      <c r="P615" s="176" t="s">
        <v>348</v>
      </c>
      <c r="Q615" s="132">
        <v>80111600</v>
      </c>
      <c r="R615" s="176" t="s">
        <v>214</v>
      </c>
      <c r="S615" s="176" t="str">
        <f>MID(PAA[[#This Row],[Meta Proyecto de Inversión]],1,4)</f>
        <v>8173</v>
      </c>
      <c r="T615" s="176" t="str">
        <f>MID(PAA[[#This Row],[Meta Proyecto de Inversión]],6,2)</f>
        <v>5-</v>
      </c>
      <c r="U615" s="177" t="str">
        <f>IFERROR(VLOOKUP(N615,TD!$B$50:$F$54,2,0)," ")</f>
        <v>O230117</v>
      </c>
      <c r="V615" s="177" t="str">
        <f>IFERROR(VLOOKUP(N615,TD!$B$50:$F$54,3,0)," ")</f>
        <v>4503</v>
      </c>
      <c r="W615" s="177">
        <f>IFERROR(VLOOKUP(N615,TD!$B$50:$F$54,4,0)," ")</f>
        <v>20240255</v>
      </c>
      <c r="X615" s="176">
        <v>16</v>
      </c>
      <c r="Y615" s="166" t="str">
        <f>IFERROR(VLOOKUP(X615,TD!$J$51:$K$64,2,0)," ")</f>
        <v>Servicio de monitoreo y seguimiento para la gestión del riesgo</v>
      </c>
      <c r="Z615" s="178" t="str">
        <f>CONCATENATE(X615,"-",Y615)</f>
        <v>16-Servicio de monitoreo y seguimiento para la gestión del riesgo</v>
      </c>
      <c r="AA615" s="176" t="s">
        <v>224</v>
      </c>
      <c r="AB615" s="166" t="str">
        <f>IFERROR(VLOOKUP(AA615,TD!$N$51:$O$66,2,0)," ")</f>
        <v>Servicio de monitoreo y seguimiento para la gestión del riesgo</v>
      </c>
      <c r="AC615" s="178" t="str">
        <f>CONCATENATE(AA615,"_",AB615)</f>
        <v>018_Servicio de monitoreo y seguimiento para la gestión del riesgo</v>
      </c>
      <c r="AD615" s="178" t="str">
        <f>CONCATENATE(Z615," ",AC615)</f>
        <v>16-Servicio de monitoreo y seguimiento para la gestión del riesgo 018_Servicio de monitoreo y seguimiento para la gestión del riesgo</v>
      </c>
      <c r="AE615" s="177" t="str">
        <f>CONCATENATE(U615,V615,W615,X615,AA615)</f>
        <v>O23011745032024025516018</v>
      </c>
      <c r="AF615" s="166" t="str">
        <f>IFERROR(VLOOKUP(AD615,TD!$J$66:$K$89,2,0)," ")</f>
        <v>PM/0131/0116/45030180255</v>
      </c>
      <c r="AG615" s="133" t="s">
        <v>385</v>
      </c>
      <c r="AH615" s="179" t="s">
        <v>193</v>
      </c>
      <c r="AI615" s="217" t="str">
        <f>CONCATENATE(PAA[[#This Row],[Id Interno]],"-",PAA[[#This Row],[tipo de Contrato (TH talento humano - B/S bienes y/o servicios)]],"-",S615,"-",T615,"-",PAA[[#This Row],[Objeto de la contratación]])</f>
        <v>20260572-TH-8173-5--Prestar  servicios profesionales  en las actividades de proyeccion e innovacion para la Subdirección de Gestión del Riesgo._SGR</v>
      </c>
    </row>
    <row r="616" spans="2:35" ht="84" x14ac:dyDescent="0.35">
      <c r="B616" s="140">
        <v>20260573</v>
      </c>
      <c r="C616" s="120" t="s">
        <v>533</v>
      </c>
      <c r="D616" s="128" t="s">
        <v>105</v>
      </c>
      <c r="E616" s="128" t="s">
        <v>363</v>
      </c>
      <c r="F616" s="128" t="s">
        <v>144</v>
      </c>
      <c r="G616" s="129" t="s">
        <v>373</v>
      </c>
      <c r="H616" s="135">
        <v>6</v>
      </c>
      <c r="I616" s="135">
        <v>0</v>
      </c>
      <c r="J616" s="130">
        <v>36000000</v>
      </c>
      <c r="K616" s="131" t="s">
        <v>398</v>
      </c>
      <c r="L616" s="175" t="s">
        <v>156</v>
      </c>
      <c r="M616" s="176" t="s">
        <v>484</v>
      </c>
      <c r="N616" s="128" t="s">
        <v>198</v>
      </c>
      <c r="O616" s="216" t="s">
        <v>890</v>
      </c>
      <c r="P616" s="176" t="s">
        <v>348</v>
      </c>
      <c r="Q616" s="132">
        <v>80111600</v>
      </c>
      <c r="R616" s="176" t="s">
        <v>214</v>
      </c>
      <c r="S616" s="176" t="str">
        <f>MID(PAA[[#This Row],[Meta Proyecto de Inversión]],1,4)</f>
        <v>8173</v>
      </c>
      <c r="T616" s="176" t="str">
        <f>MID(PAA[[#This Row],[Meta Proyecto de Inversión]],6,2)</f>
        <v>5-</v>
      </c>
      <c r="U616" s="177" t="str">
        <f>IFERROR(VLOOKUP(N616,TD!$B$50:$F$54,2,0)," ")</f>
        <v>O230117</v>
      </c>
      <c r="V616" s="177" t="str">
        <f>IFERROR(VLOOKUP(N616,TD!$B$50:$F$54,3,0)," ")</f>
        <v>4503</v>
      </c>
      <c r="W616" s="177">
        <f>IFERROR(VLOOKUP(N616,TD!$B$50:$F$54,4,0)," ")</f>
        <v>20240255</v>
      </c>
      <c r="X616" s="176">
        <v>16</v>
      </c>
      <c r="Y616" s="166" t="str">
        <f>IFERROR(VLOOKUP(X616,TD!$J$51:$K$64,2,0)," ")</f>
        <v>Servicio de monitoreo y seguimiento para la gestión del riesgo</v>
      </c>
      <c r="Z616" s="178" t="str">
        <f>CONCATENATE(X616,"-",Y616)</f>
        <v>16-Servicio de monitoreo y seguimiento para la gestión del riesgo</v>
      </c>
      <c r="AA616" s="176" t="s">
        <v>224</v>
      </c>
      <c r="AB616" s="166" t="str">
        <f>IFERROR(VLOOKUP(AA616,TD!$N$51:$O$66,2,0)," ")</f>
        <v>Servicio de monitoreo y seguimiento para la gestión del riesgo</v>
      </c>
      <c r="AC616" s="178" t="str">
        <f>CONCATENATE(AA616,"_",AB616)</f>
        <v>018_Servicio de monitoreo y seguimiento para la gestión del riesgo</v>
      </c>
      <c r="AD616" s="178" t="str">
        <f>CONCATENATE(Z616," ",AC616)</f>
        <v>16-Servicio de monitoreo y seguimiento para la gestión del riesgo 018_Servicio de monitoreo y seguimiento para la gestión del riesgo</v>
      </c>
      <c r="AE616" s="177" t="str">
        <f>CONCATENATE(U616,V616,W616,X616,AA616)</f>
        <v>O23011745032024025516018</v>
      </c>
      <c r="AF616" s="166" t="str">
        <f>IFERROR(VLOOKUP(AD616,TD!$J$66:$K$89,2,0)," ")</f>
        <v>PM/0131/0116/45030180255</v>
      </c>
      <c r="AG616" s="133" t="s">
        <v>385</v>
      </c>
      <c r="AH616" s="179" t="s">
        <v>193</v>
      </c>
      <c r="AI616" s="217" t="str">
        <f>CONCATENATE(PAA[[#This Row],[Id Interno]],"-",PAA[[#This Row],[tipo de Contrato (TH talento humano - B/S bienes y/o servicios)]],"-",S616,"-",T616,"-",PAA[[#This Row],[Objeto de la contratación]])</f>
        <v>20260573-TH-8173-5--Prestar  servicios profesionales  en las actividades de proyeccion e innovacion para la Subdirección de Gestión del Riesgo._SGR</v>
      </c>
    </row>
    <row r="617" spans="2:35" ht="84" x14ac:dyDescent="0.35">
      <c r="B617" s="140">
        <v>20260574</v>
      </c>
      <c r="C617" s="120" t="s">
        <v>533</v>
      </c>
      <c r="D617" s="128" t="s">
        <v>105</v>
      </c>
      <c r="E617" s="128" t="s">
        <v>363</v>
      </c>
      <c r="F617" s="128" t="s">
        <v>144</v>
      </c>
      <c r="G617" s="129" t="s">
        <v>373</v>
      </c>
      <c r="H617" s="135">
        <v>6</v>
      </c>
      <c r="I617" s="135">
        <v>0</v>
      </c>
      <c r="J617" s="130">
        <v>54600000</v>
      </c>
      <c r="K617" s="131" t="s">
        <v>398</v>
      </c>
      <c r="L617" s="175" t="s">
        <v>156</v>
      </c>
      <c r="M617" s="176" t="s">
        <v>484</v>
      </c>
      <c r="N617" s="128" t="s">
        <v>198</v>
      </c>
      <c r="O617" s="216" t="s">
        <v>890</v>
      </c>
      <c r="P617" s="176" t="s">
        <v>348</v>
      </c>
      <c r="Q617" s="132">
        <v>80111600</v>
      </c>
      <c r="R617" s="176" t="s">
        <v>214</v>
      </c>
      <c r="S617" s="176" t="str">
        <f>MID(PAA[[#This Row],[Meta Proyecto de Inversión]],1,4)</f>
        <v>8173</v>
      </c>
      <c r="T617" s="176" t="str">
        <f>MID(PAA[[#This Row],[Meta Proyecto de Inversión]],6,2)</f>
        <v>5-</v>
      </c>
      <c r="U617" s="177" t="str">
        <f>IFERROR(VLOOKUP(N617,TD!$B$50:$F$54,2,0)," ")</f>
        <v>O230117</v>
      </c>
      <c r="V617" s="177" t="str">
        <f>IFERROR(VLOOKUP(N617,TD!$B$50:$F$54,3,0)," ")</f>
        <v>4503</v>
      </c>
      <c r="W617" s="177">
        <f>IFERROR(VLOOKUP(N617,TD!$B$50:$F$54,4,0)," ")</f>
        <v>20240255</v>
      </c>
      <c r="X617" s="176">
        <v>16</v>
      </c>
      <c r="Y617" s="166" t="str">
        <f>IFERROR(VLOOKUP(X617,TD!$J$51:$K$64,2,0)," ")</f>
        <v>Servicio de monitoreo y seguimiento para la gestión del riesgo</v>
      </c>
      <c r="Z617" s="178" t="str">
        <f>CONCATENATE(X617,"-",Y617)</f>
        <v>16-Servicio de monitoreo y seguimiento para la gestión del riesgo</v>
      </c>
      <c r="AA617" s="176" t="s">
        <v>224</v>
      </c>
      <c r="AB617" s="166" t="str">
        <f>IFERROR(VLOOKUP(AA617,TD!$N$51:$O$66,2,0)," ")</f>
        <v>Servicio de monitoreo y seguimiento para la gestión del riesgo</v>
      </c>
      <c r="AC617" s="178" t="str">
        <f>CONCATENATE(AA617,"_",AB617)</f>
        <v>018_Servicio de monitoreo y seguimiento para la gestión del riesgo</v>
      </c>
      <c r="AD617" s="178" t="str">
        <f>CONCATENATE(Z617," ",AC617)</f>
        <v>16-Servicio de monitoreo y seguimiento para la gestión del riesgo 018_Servicio de monitoreo y seguimiento para la gestión del riesgo</v>
      </c>
      <c r="AE617" s="177" t="str">
        <f>CONCATENATE(U617,V617,W617,X617,AA617)</f>
        <v>O23011745032024025516018</v>
      </c>
      <c r="AF617" s="166" t="str">
        <f>IFERROR(VLOOKUP(AD617,TD!$J$66:$K$89,2,0)," ")</f>
        <v>PM/0131/0116/45030180255</v>
      </c>
      <c r="AG617" s="133" t="s">
        <v>385</v>
      </c>
      <c r="AH617" s="179" t="s">
        <v>193</v>
      </c>
      <c r="AI617" s="185" t="str">
        <f>CONCATENATE(PAA[[#This Row],[Id Interno]],"-",PAA[[#This Row],[tipo de Contrato (TH talento humano - B/S bienes y/o servicios)]],"-",S617,"-",T617,"-",PAA[[#This Row],[Objeto de la contratación]])</f>
        <v>20260574-TH-8173-5--Prestar  servicios profesionales  en las actividades de proyeccion e innovacion para la Subdirección de Gestión del Riesgo._SGR</v>
      </c>
    </row>
    <row r="618" spans="2:35" ht="84" x14ac:dyDescent="0.35">
      <c r="B618" s="140">
        <v>20260575</v>
      </c>
      <c r="C618" s="120" t="s">
        <v>855</v>
      </c>
      <c r="D618" s="128" t="s">
        <v>105</v>
      </c>
      <c r="E618" s="128" t="s">
        <v>363</v>
      </c>
      <c r="F618" s="128" t="s">
        <v>144</v>
      </c>
      <c r="G618" s="129" t="s">
        <v>373</v>
      </c>
      <c r="H618" s="135">
        <v>8</v>
      </c>
      <c r="I618" s="135">
        <v>0</v>
      </c>
      <c r="J618" s="130">
        <v>56000000</v>
      </c>
      <c r="K618" s="131" t="s">
        <v>398</v>
      </c>
      <c r="L618" s="175" t="s">
        <v>154</v>
      </c>
      <c r="M618" s="176" t="s">
        <v>438</v>
      </c>
      <c r="N618" s="128" t="s">
        <v>198</v>
      </c>
      <c r="O618" s="216" t="s">
        <v>890</v>
      </c>
      <c r="P618" s="176" t="s">
        <v>348</v>
      </c>
      <c r="Q618" s="132">
        <v>80111600</v>
      </c>
      <c r="R618" s="176" t="s">
        <v>218</v>
      </c>
      <c r="S618" s="176" t="str">
        <f>MID(PAA[[#This Row],[Meta Proyecto de Inversión]],1,4)</f>
        <v>8173</v>
      </c>
      <c r="T618" s="176" t="str">
        <f>MID(PAA[[#This Row],[Meta Proyecto de Inversión]],6,2)</f>
        <v>9-</v>
      </c>
      <c r="U618" s="177" t="str">
        <f>IFERROR(VLOOKUP(N618,TD!$B$50:$F$54,2,0)," ")</f>
        <v>O230117</v>
      </c>
      <c r="V618" s="177" t="str">
        <f>IFERROR(VLOOKUP(N618,TD!$B$50:$F$54,3,0)," ")</f>
        <v>4503</v>
      </c>
      <c r="W618" s="177">
        <f>IFERROR(VLOOKUP(N618,TD!$B$50:$F$54,4,0)," ")</f>
        <v>20240255</v>
      </c>
      <c r="X618" s="176" t="s">
        <v>172</v>
      </c>
      <c r="Y618" s="166" t="str">
        <f>IFERROR(VLOOKUP(X618,TD!$J$51:$K$64,2,0)," ")</f>
        <v>Servicio de formación en gestión del riesgo de incendios para el personal UAECOB</v>
      </c>
      <c r="Z618" s="178" t="str">
        <f>CONCATENATE(X618,"-",Y618)</f>
        <v>07-Servicio de formación en gestión del riesgo de incendios para el personal UAECOB</v>
      </c>
      <c r="AA618" s="176" t="s">
        <v>222</v>
      </c>
      <c r="AB618" s="166" t="str">
        <f>IFERROR(VLOOKUP(AA618,TD!$N$51:$O$66,2,0)," ")</f>
        <v>Servicio de educación informal</v>
      </c>
      <c r="AC618" s="178" t="str">
        <f>CONCATENATE(AA618,"_",AB618)</f>
        <v>002_Servicio de educación informal</v>
      </c>
      <c r="AD618" s="178" t="str">
        <f>CONCATENATE(Z618," ",AC618)</f>
        <v>07-Servicio de formación en gestión del riesgo de incendios para el personal UAECOB 002_Servicio de educación informal</v>
      </c>
      <c r="AE618" s="177" t="str">
        <f>CONCATENATE(U618,V618,W618,X618,AA618)</f>
        <v>O23011745032024025507002</v>
      </c>
      <c r="AF618" s="166" t="str">
        <f>IFERROR(VLOOKUP(AD618,TD!$J$66:$K$89,2,0)," ")</f>
        <v>PM/0131/0107/45030020255</v>
      </c>
      <c r="AG618" s="133" t="s">
        <v>385</v>
      </c>
      <c r="AH618" s="179" t="s">
        <v>193</v>
      </c>
      <c r="AI618" s="185" t="str">
        <f>CONCATENATE(PAA[[#This Row],[Id Interno]],"-",PAA[[#This Row],[tipo de Contrato (TH talento humano - B/S bienes y/o servicios)]],"-",S618,"-",T618,"-",PAA[[#This Row],[Objeto de la contratación]])</f>
        <v>20260575-TH-8173-9--SGH - Prestar sus servicios profesionales a la Subdirección de Gestión Humana de la UAE Cuerpo Oficial de Bomberos en el desarrollo de las actividades administrativas y de análisis relacionadas con la reorganización de conformación de las estaciones y grupos especializados como parte del fortalecimiento de la formación y la capacidad institucional.</v>
      </c>
    </row>
    <row r="619" spans="2:35" ht="72" customHeight="1" x14ac:dyDescent="0.35">
      <c r="B619" s="140">
        <v>20260576</v>
      </c>
      <c r="C619" s="120" t="s">
        <v>854</v>
      </c>
      <c r="D619" s="128" t="s">
        <v>105</v>
      </c>
      <c r="E619" s="128" t="s">
        <v>363</v>
      </c>
      <c r="F619" s="128" t="s">
        <v>144</v>
      </c>
      <c r="G619" s="129" t="s">
        <v>374</v>
      </c>
      <c r="H619" s="135">
        <v>6</v>
      </c>
      <c r="I619" s="135">
        <v>0</v>
      </c>
      <c r="J619" s="130">
        <v>40800000</v>
      </c>
      <c r="K619" s="131" t="s">
        <v>398</v>
      </c>
      <c r="L619" s="175" t="s">
        <v>150</v>
      </c>
      <c r="M619" s="176" t="s">
        <v>401</v>
      </c>
      <c r="N619" s="128" t="s">
        <v>197</v>
      </c>
      <c r="O619" s="216" t="s">
        <v>889</v>
      </c>
      <c r="P619" s="176" t="s">
        <v>348</v>
      </c>
      <c r="Q619" s="132">
        <v>80111600</v>
      </c>
      <c r="R619" s="176" t="s">
        <v>209</v>
      </c>
      <c r="S619" s="176" t="str">
        <f>MID(PAA[[#This Row],[Meta Proyecto de Inversión]],1,4)</f>
        <v>8126</v>
      </c>
      <c r="T619" s="176" t="str">
        <f>MID(PAA[[#This Row],[Meta Proyecto de Inversión]],6,2)</f>
        <v>10</v>
      </c>
      <c r="U619" s="177" t="str">
        <f>IFERROR(VLOOKUP(N619,TD!$B$50:$F$54,2,0)," ")</f>
        <v>O230117</v>
      </c>
      <c r="V619" s="177" t="str">
        <f>IFERROR(VLOOKUP(N619,TD!$B$50:$F$54,3,0)," ")</f>
        <v>4599</v>
      </c>
      <c r="W619" s="177">
        <f>IFERROR(VLOOKUP(N619,TD!$B$50:$F$54,4,0)," ")</f>
        <v>20240207</v>
      </c>
      <c r="X619" s="176" t="s">
        <v>182</v>
      </c>
      <c r="Y619" s="166" t="str">
        <f>IFERROR(VLOOKUP(X619,TD!$J$51:$K$64,2,0)," ")</f>
        <v>Servicios para la planeación y sistemas de gestión y comunicación estratégica</v>
      </c>
      <c r="Z619" s="178" t="str">
        <f>CONCATENATE(X619,"-",Y619)</f>
        <v>13-Servicios para la planeación y sistemas de gestión y comunicación estratégica</v>
      </c>
      <c r="AA619" s="176" t="s">
        <v>231</v>
      </c>
      <c r="AB619" s="166" t="str">
        <f>IFERROR(VLOOKUP(AA619,TD!$N$51:$O$66,2,0)," ")</f>
        <v>Documentos de planeación</v>
      </c>
      <c r="AC619" s="178" t="str">
        <f>CONCATENATE(AA619,"_",AB619)</f>
        <v>019_Documentos de planeación</v>
      </c>
      <c r="AD619" s="178" t="str">
        <f>CONCATENATE(Z619," ",AC619)</f>
        <v>13-Servicios para la planeación y sistemas de gestión y comunicación estratégica 019_Documentos de planeación</v>
      </c>
      <c r="AE619" s="177" t="str">
        <f>CONCATENATE(U619,V619,W619,X619,AA619)</f>
        <v>O23011745992024020713019</v>
      </c>
      <c r="AF619" s="166" t="str">
        <f>IFERROR(VLOOKUP(AD619,TD!$J$66:$K$89,2,0)," ")</f>
        <v>PM/0131/0113/45990190207</v>
      </c>
      <c r="AG619" s="133" t="s">
        <v>385</v>
      </c>
      <c r="AH619" s="179" t="s">
        <v>193</v>
      </c>
      <c r="AI619" s="185" t="str">
        <f>CONCATENATE(PAA[[#This Row],[Id Interno]],"-",PAA[[#This Row],[tipo de Contrato (TH talento humano - B/S bienes y/o servicios)]],"-",S619,"-",T619,"-",PAA[[#This Row],[Objeto de la contratación]])</f>
        <v>20260576-TH-8126-10-Prestación de servicios profesionales en asuntos de comunicaciones y prensa para detectar las necesidades de la Entidad y facilitar la inserción de nuevas estrategias de comunicación</v>
      </c>
    </row>
    <row r="620" spans="2:35" ht="72" customHeight="1" x14ac:dyDescent="0.35">
      <c r="B620" s="140">
        <v>20260577</v>
      </c>
      <c r="C620" s="120" t="s">
        <v>856</v>
      </c>
      <c r="D620" s="128" t="s">
        <v>105</v>
      </c>
      <c r="E620" s="128" t="s">
        <v>363</v>
      </c>
      <c r="F620" s="128" t="s">
        <v>145</v>
      </c>
      <c r="G620" s="129" t="s">
        <v>373</v>
      </c>
      <c r="H620" s="135">
        <v>6</v>
      </c>
      <c r="I620" s="135">
        <v>0</v>
      </c>
      <c r="J620" s="130">
        <v>21600000</v>
      </c>
      <c r="K620" s="131" t="s">
        <v>398</v>
      </c>
      <c r="L620" s="175" t="s">
        <v>157</v>
      </c>
      <c r="M620" s="176" t="s">
        <v>483</v>
      </c>
      <c r="N620" s="128" t="s">
        <v>198</v>
      </c>
      <c r="O620" s="216" t="s">
        <v>890</v>
      </c>
      <c r="P620" s="176" t="s">
        <v>348</v>
      </c>
      <c r="Q620" s="132">
        <v>80111600</v>
      </c>
      <c r="R620" s="176" t="s">
        <v>213</v>
      </c>
      <c r="S620" s="176" t="str">
        <f>MID(PAA[[#This Row],[Meta Proyecto de Inversión]],1,4)</f>
        <v>8173</v>
      </c>
      <c r="T620" s="176" t="str">
        <f>MID(PAA[[#This Row],[Meta Proyecto de Inversión]],6,2)</f>
        <v>4-</v>
      </c>
      <c r="U620" s="177" t="str">
        <f>IFERROR(VLOOKUP(N620,TD!$B$50:$F$54,2,0)," ")</f>
        <v>O230117</v>
      </c>
      <c r="V620" s="177" t="str">
        <f>IFERROR(VLOOKUP(N620,TD!$B$50:$F$54,3,0)," ")</f>
        <v>4503</v>
      </c>
      <c r="W620" s="177">
        <f>IFERROR(VLOOKUP(N620,TD!$B$50:$F$54,4,0)," ")</f>
        <v>20240255</v>
      </c>
      <c r="X620" s="176" t="s">
        <v>176</v>
      </c>
      <c r="Y620" s="166" t="str">
        <f>IFERROR(VLOOKUP(X620,TD!$J$51:$K$64,2,0)," ")</f>
        <v>Servicio de mantenimiento, dotación (HEA´s y equipo menor) y adquisición de vehiculos   especializados para la atención de emergencias.</v>
      </c>
      <c r="Z620" s="178" t="str">
        <f>CONCATENATE(X620,"-",Y620)</f>
        <v>09-Servicio de mantenimiento, dotación (HEA´s y equipo menor) y adquisición de vehiculos   especializados para la atención de emergencias.</v>
      </c>
      <c r="AA620" s="176" t="s">
        <v>221</v>
      </c>
      <c r="AB620" s="166" t="str">
        <f>IFERROR(VLOOKUP(AA620,TD!$N$51:$O$66,2,0)," ")</f>
        <v>Servicio de atención a emergencias y desastres</v>
      </c>
      <c r="AC620" s="178" t="str">
        <f>CONCATENATE(AA620,"_",AB620)</f>
        <v>004_Servicio de atención a emergencias y desastres</v>
      </c>
      <c r="AD620" s="178" t="str">
        <f>CONCATENATE(Z620," ",AC620)</f>
        <v>09-Servicio de mantenimiento, dotación (HEA´s y equipo menor) y adquisición de vehiculos   especializados para la atención de emergencias. 004_Servicio de atención a emergencias y desastres</v>
      </c>
      <c r="AE620" s="177" t="str">
        <f>CONCATENATE(U620,V620,W620,X620,AA620)</f>
        <v>O23011745032024025509004</v>
      </c>
      <c r="AF620" s="166" t="str">
        <f>IFERROR(VLOOKUP(AD620,TD!$J$66:$K$89,2,0)," ")</f>
        <v>PM/0131/0109/45030040255</v>
      </c>
      <c r="AG620" s="133" t="s">
        <v>385</v>
      </c>
      <c r="AH620" s="179" t="s">
        <v>193</v>
      </c>
      <c r="AI620" s="185" t="str">
        <f>CONCATENATE(PAA[[#This Row],[Id Interno]],"-",PAA[[#This Row],[tipo de Contrato (TH talento humano - B/S bienes y/o servicios)]],"-",S620,"-",T620,"-",PAA[[#This Row],[Objeto de la contratación]])</f>
        <v>20260577-TH-8173-4--Prestar servicios de apoyo técnico en las herramientas tecnologicas para el desarrollo de las estrategias de la Subdirección  Logística-SBLG</v>
      </c>
    </row>
    <row r="621" spans="2:35" ht="84" x14ac:dyDescent="0.35">
      <c r="B621" s="140">
        <v>20260578</v>
      </c>
      <c r="C621" s="120" t="s">
        <v>857</v>
      </c>
      <c r="D621" s="128" t="s">
        <v>105</v>
      </c>
      <c r="E621" s="128" t="s">
        <v>363</v>
      </c>
      <c r="F621" s="128" t="s">
        <v>145</v>
      </c>
      <c r="G621" s="129" t="s">
        <v>373</v>
      </c>
      <c r="H621" s="135">
        <v>5</v>
      </c>
      <c r="I621" s="135">
        <v>0</v>
      </c>
      <c r="J621" s="130">
        <v>14000000</v>
      </c>
      <c r="K621" s="131" t="s">
        <v>398</v>
      </c>
      <c r="L621" s="175" t="s">
        <v>157</v>
      </c>
      <c r="M621" s="176" t="s">
        <v>483</v>
      </c>
      <c r="N621" s="128" t="s">
        <v>198</v>
      </c>
      <c r="O621" s="216" t="s">
        <v>890</v>
      </c>
      <c r="P621" s="176" t="s">
        <v>348</v>
      </c>
      <c r="Q621" s="132">
        <v>80111600</v>
      </c>
      <c r="R621" s="176" t="s">
        <v>213</v>
      </c>
      <c r="S621" s="176" t="str">
        <f>MID(PAA[[#This Row],[Meta Proyecto de Inversión]],1,4)</f>
        <v>8173</v>
      </c>
      <c r="T621" s="176" t="str">
        <f>MID(PAA[[#This Row],[Meta Proyecto de Inversión]],6,2)</f>
        <v>4-</v>
      </c>
      <c r="U621" s="177" t="str">
        <f>IFERROR(VLOOKUP(N621,TD!$B$50:$F$54,2,0)," ")</f>
        <v>O230117</v>
      </c>
      <c r="V621" s="177" t="str">
        <f>IFERROR(VLOOKUP(N621,TD!$B$50:$F$54,3,0)," ")</f>
        <v>4503</v>
      </c>
      <c r="W621" s="177">
        <f>IFERROR(VLOOKUP(N621,TD!$B$50:$F$54,4,0)," ")</f>
        <v>20240255</v>
      </c>
      <c r="X621" s="176" t="s">
        <v>176</v>
      </c>
      <c r="Y621" s="166" t="str">
        <f>IFERROR(VLOOKUP(X621,TD!$J$51:$K$64,2,0)," ")</f>
        <v>Servicio de mantenimiento, dotación (HEA´s y equipo menor) y adquisición de vehiculos   especializados para la atención de emergencias.</v>
      </c>
      <c r="Z621" s="178" t="str">
        <f>CONCATENATE(X621,"-",Y621)</f>
        <v>09-Servicio de mantenimiento, dotación (HEA´s y equipo menor) y adquisición de vehiculos   especializados para la atención de emergencias.</v>
      </c>
      <c r="AA621" s="176" t="s">
        <v>221</v>
      </c>
      <c r="AB621" s="166" t="str">
        <f>IFERROR(VLOOKUP(AA621,TD!$N$51:$O$66,2,0)," ")</f>
        <v>Servicio de atención a emergencias y desastres</v>
      </c>
      <c r="AC621" s="178" t="str">
        <f>CONCATENATE(AA621,"_",AB621)</f>
        <v>004_Servicio de atención a emergencias y desastres</v>
      </c>
      <c r="AD621" s="178" t="str">
        <f>CONCATENATE(Z621," ",AC621)</f>
        <v>09-Servicio de mantenimiento, dotación (HEA´s y equipo menor) y adquisición de vehiculos   especializados para la atención de emergencias. 004_Servicio de atención a emergencias y desastres</v>
      </c>
      <c r="AE621" s="177" t="str">
        <f>CONCATENATE(U621,V621,W621,X621,AA621)</f>
        <v>O23011745032024025509004</v>
      </c>
      <c r="AF621" s="166" t="str">
        <f>IFERROR(VLOOKUP(AD621,TD!$J$66:$K$89,2,0)," ")</f>
        <v>PM/0131/0109/45030040255</v>
      </c>
      <c r="AG621" s="133" t="s">
        <v>385</v>
      </c>
      <c r="AH621" s="179" t="s">
        <v>193</v>
      </c>
      <c r="AI621" s="185" t="str">
        <f>CONCATENATE(PAA[[#This Row],[Id Interno]],"-",PAA[[#This Row],[tipo de Contrato (TH talento humano - B/S bienes y/o servicios)]],"-",S621,"-",T621,"-",PAA[[#This Row],[Objeto de la contratación]])</f>
        <v>20260578-TH-8173-4--Prestar servicios de apoyo a la gestión en las actividades de soporte operacional de la UAECOB Subdirección Logística. SBLG</v>
      </c>
    </row>
    <row r="622" spans="2:35" ht="114" customHeight="1" x14ac:dyDescent="0.35">
      <c r="B622" s="140">
        <v>20260579</v>
      </c>
      <c r="C622" s="120" t="s">
        <v>858</v>
      </c>
      <c r="D622" s="128" t="s">
        <v>105</v>
      </c>
      <c r="E622" s="128" t="s">
        <v>363</v>
      </c>
      <c r="F622" s="128" t="s">
        <v>145</v>
      </c>
      <c r="G622" s="129" t="s">
        <v>373</v>
      </c>
      <c r="H622" s="135">
        <v>5</v>
      </c>
      <c r="I622" s="135">
        <v>0</v>
      </c>
      <c r="J622" s="130">
        <v>16400000</v>
      </c>
      <c r="K622" s="131" t="s">
        <v>398</v>
      </c>
      <c r="L622" s="175" t="s">
        <v>157</v>
      </c>
      <c r="M622" s="176" t="s">
        <v>483</v>
      </c>
      <c r="N622" s="128" t="s">
        <v>198</v>
      </c>
      <c r="O622" s="216" t="s">
        <v>890</v>
      </c>
      <c r="P622" s="176" t="s">
        <v>348</v>
      </c>
      <c r="Q622" s="132">
        <v>80111600</v>
      </c>
      <c r="R622" s="176" t="s">
        <v>213</v>
      </c>
      <c r="S622" s="176" t="str">
        <f>MID(PAA[[#This Row],[Meta Proyecto de Inversión]],1,4)</f>
        <v>8173</v>
      </c>
      <c r="T622" s="165" t="str">
        <f>MID(PAA[[#This Row],[Meta Proyecto de Inversión]],6,2)</f>
        <v>4-</v>
      </c>
      <c r="U622" s="177" t="str">
        <f>IFERROR(VLOOKUP(N622,TD!$B$50:$F$54,2,0)," ")</f>
        <v>O230117</v>
      </c>
      <c r="V622" s="177" t="str">
        <f>IFERROR(VLOOKUP(N622,TD!$B$50:$F$54,3,0)," ")</f>
        <v>4503</v>
      </c>
      <c r="W622" s="177">
        <f>IFERROR(VLOOKUP(N622,TD!$B$50:$F$54,4,0)," ")</f>
        <v>20240255</v>
      </c>
      <c r="X622" s="176" t="s">
        <v>176</v>
      </c>
      <c r="Y622" s="166" t="str">
        <f>IFERROR(VLOOKUP(X622,TD!$J$51:$K$64,2,0)," ")</f>
        <v>Servicio de mantenimiento, dotación (HEA´s y equipo menor) y adquisición de vehiculos   especializados para la atención de emergencias.</v>
      </c>
      <c r="Z622" s="178" t="str">
        <f>CONCATENATE(X622,"-",Y622)</f>
        <v>09-Servicio de mantenimiento, dotación (HEA´s y equipo menor) y adquisición de vehiculos   especializados para la atención de emergencias.</v>
      </c>
      <c r="AA622" s="176" t="s">
        <v>221</v>
      </c>
      <c r="AB622" s="166" t="str">
        <f>IFERROR(VLOOKUP(AA622,TD!$N$51:$O$66,2,0)," ")</f>
        <v>Servicio de atención a emergencias y desastres</v>
      </c>
      <c r="AC622" s="178" t="str">
        <f>CONCATENATE(AA622,"_",AB622)</f>
        <v>004_Servicio de atención a emergencias y desastres</v>
      </c>
      <c r="AD622" s="178" t="str">
        <f>CONCATENATE(Z622," ",AC622)</f>
        <v>09-Servicio de mantenimiento, dotación (HEA´s y equipo menor) y adquisición de vehiculos   especializados para la atención de emergencias. 004_Servicio de atención a emergencias y desastres</v>
      </c>
      <c r="AE622" s="177" t="str">
        <f>CONCATENATE(U622,V622,W622,X622,AA622)</f>
        <v>O23011745032024025509004</v>
      </c>
      <c r="AF622" s="166" t="str">
        <f>IFERROR(VLOOKUP(AD622,TD!$J$66:$K$89,2,0)," ")</f>
        <v>PM/0131/0109/45030040255</v>
      </c>
      <c r="AG622" s="133" t="s">
        <v>385</v>
      </c>
      <c r="AH622" s="179" t="s">
        <v>193</v>
      </c>
      <c r="AI622" s="185" t="str">
        <f>CONCATENATE(PAA[[#This Row],[Id Interno]],"-",PAA[[#This Row],[tipo de Contrato (TH talento humano - B/S bienes y/o servicios)]],"-",S622,"-",T622,"-",PAA[[#This Row],[Objeto de la contratación]])</f>
        <v>20260579-TH-8173-4--Prestar servicios de apoyo a la gestión en actividades administrativas y documentales que se desarrollen en la Subdirección Logística – SBLG".</v>
      </c>
    </row>
    <row r="623" spans="2:35" ht="56" x14ac:dyDescent="0.35">
      <c r="B623" s="140">
        <v>20260580</v>
      </c>
      <c r="C623" s="120" t="s">
        <v>859</v>
      </c>
      <c r="D623" s="128" t="s">
        <v>105</v>
      </c>
      <c r="E623" s="128" t="s">
        <v>363</v>
      </c>
      <c r="F623" s="128" t="s">
        <v>145</v>
      </c>
      <c r="G623" s="129" t="s">
        <v>373</v>
      </c>
      <c r="H623" s="135">
        <v>6</v>
      </c>
      <c r="I623" s="135">
        <v>0</v>
      </c>
      <c r="J623" s="130">
        <v>18000000</v>
      </c>
      <c r="K623" s="131" t="s">
        <v>398</v>
      </c>
      <c r="L623" s="175" t="s">
        <v>157</v>
      </c>
      <c r="M623" s="176" t="s">
        <v>483</v>
      </c>
      <c r="N623" s="128" t="s">
        <v>198</v>
      </c>
      <c r="O623" s="216" t="s">
        <v>890</v>
      </c>
      <c r="P623" s="176" t="s">
        <v>348</v>
      </c>
      <c r="Q623" s="132">
        <v>80111600</v>
      </c>
      <c r="R623" s="176" t="s">
        <v>213</v>
      </c>
      <c r="S623" s="176" t="str">
        <f>MID(PAA[[#This Row],[Meta Proyecto de Inversión]],1,4)</f>
        <v>8173</v>
      </c>
      <c r="T623" s="176" t="str">
        <f>MID(PAA[[#This Row],[Meta Proyecto de Inversión]],6,2)</f>
        <v>4-</v>
      </c>
      <c r="U623" s="177" t="str">
        <f>IFERROR(VLOOKUP(N623,TD!$B$50:$F$54,2,0)," ")</f>
        <v>O230117</v>
      </c>
      <c r="V623" s="177" t="str">
        <f>IFERROR(VLOOKUP(N623,TD!$B$50:$F$54,3,0)," ")</f>
        <v>4503</v>
      </c>
      <c r="W623" s="177">
        <f>IFERROR(VLOOKUP(N623,TD!$B$50:$F$54,4,0)," ")</f>
        <v>20240255</v>
      </c>
      <c r="X623" s="176" t="s">
        <v>176</v>
      </c>
      <c r="Y623" s="166" t="str">
        <f>IFERROR(VLOOKUP(X623,TD!$J$51:$K$64,2,0)," ")</f>
        <v>Servicio de mantenimiento, dotación (HEA´s y equipo menor) y adquisición de vehiculos   especializados para la atención de emergencias.</v>
      </c>
      <c r="Z623" s="178" t="str">
        <f>CONCATENATE(X623,"-",Y623)</f>
        <v>09-Servicio de mantenimiento, dotación (HEA´s y equipo menor) y adquisición de vehiculos   especializados para la atención de emergencias.</v>
      </c>
      <c r="AA623" s="176" t="s">
        <v>221</v>
      </c>
      <c r="AB623" s="166" t="str">
        <f>IFERROR(VLOOKUP(AA623,TD!$N$51:$O$66,2,0)," ")</f>
        <v>Servicio de atención a emergencias y desastres</v>
      </c>
      <c r="AC623" s="178" t="str">
        <f>CONCATENATE(AA623,"_",AB623)</f>
        <v>004_Servicio de atención a emergencias y desastres</v>
      </c>
      <c r="AD623" s="178" t="str">
        <f>CONCATENATE(Z623," ",AC623)</f>
        <v>09-Servicio de mantenimiento, dotación (HEA´s y equipo menor) y adquisición de vehiculos   especializados para la atención de emergencias. 004_Servicio de atención a emergencias y desastres</v>
      </c>
      <c r="AE623" s="177" t="str">
        <f>CONCATENATE(U623,V623,W623,X623,AA623)</f>
        <v>O23011745032024025509004</v>
      </c>
      <c r="AF623" s="166" t="str">
        <f>IFERROR(VLOOKUP(AD623,TD!$J$66:$K$89,2,0)," ")</f>
        <v>PM/0131/0109/45030040255</v>
      </c>
      <c r="AG623" s="133" t="s">
        <v>385</v>
      </c>
      <c r="AH623" s="179" t="s">
        <v>193</v>
      </c>
      <c r="AI623" s="185" t="str">
        <f>CONCATENATE(PAA[[#This Row],[Id Interno]],"-",PAA[[#This Row],[tipo de Contrato (TH talento humano - B/S bienes y/o servicios)]],"-",S623,"-",T623,"-",PAA[[#This Row],[Objeto de la contratación]])</f>
        <v>20260580-TH-8173-4--Prestación de servicios de apoyo a la gestión para realizar actividades documentales, administrativas relacionadas para el desarrollo de las estrategias de la Subdirección Logística. SBLG</v>
      </c>
    </row>
    <row r="624" spans="2:35" ht="56" x14ac:dyDescent="0.35">
      <c r="B624" s="140">
        <v>20260581</v>
      </c>
      <c r="C624" s="120" t="s">
        <v>860</v>
      </c>
      <c r="D624" s="128" t="s">
        <v>105</v>
      </c>
      <c r="E624" s="128" t="s">
        <v>363</v>
      </c>
      <c r="F624" s="128" t="s">
        <v>145</v>
      </c>
      <c r="G624" s="129" t="s">
        <v>373</v>
      </c>
      <c r="H624" s="135">
        <v>6</v>
      </c>
      <c r="I624" s="135">
        <v>0</v>
      </c>
      <c r="J624" s="130">
        <v>14400000</v>
      </c>
      <c r="K624" s="131" t="s">
        <v>398</v>
      </c>
      <c r="L624" s="175" t="s">
        <v>157</v>
      </c>
      <c r="M624" s="176" t="s">
        <v>483</v>
      </c>
      <c r="N624" s="128" t="s">
        <v>198</v>
      </c>
      <c r="O624" s="216" t="s">
        <v>890</v>
      </c>
      <c r="P624" s="176" t="s">
        <v>348</v>
      </c>
      <c r="Q624" s="132">
        <v>80111600</v>
      </c>
      <c r="R624" s="176" t="s">
        <v>213</v>
      </c>
      <c r="S624" s="176" t="str">
        <f>MID(PAA[[#This Row],[Meta Proyecto de Inversión]],1,4)</f>
        <v>8173</v>
      </c>
      <c r="T624" s="176" t="str">
        <f>MID(PAA[[#This Row],[Meta Proyecto de Inversión]],6,2)</f>
        <v>4-</v>
      </c>
      <c r="U624" s="177" t="str">
        <f>IFERROR(VLOOKUP(N624,TD!$B$50:$F$54,2,0)," ")</f>
        <v>O230117</v>
      </c>
      <c r="V624" s="177" t="str">
        <f>IFERROR(VLOOKUP(N624,TD!$B$50:$F$54,3,0)," ")</f>
        <v>4503</v>
      </c>
      <c r="W624" s="177">
        <f>IFERROR(VLOOKUP(N624,TD!$B$50:$F$54,4,0)," ")</f>
        <v>20240255</v>
      </c>
      <c r="X624" s="176" t="s">
        <v>176</v>
      </c>
      <c r="Y624" s="166" t="str">
        <f>IFERROR(VLOOKUP(X624,TD!$J$51:$K$64,2,0)," ")</f>
        <v>Servicio de mantenimiento, dotación (HEA´s y equipo menor) y adquisición de vehiculos   especializados para la atención de emergencias.</v>
      </c>
      <c r="Z624" s="178" t="str">
        <f>CONCATENATE(X624,"-",Y624)</f>
        <v>09-Servicio de mantenimiento, dotación (HEA´s y equipo menor) y adquisición de vehiculos   especializados para la atención de emergencias.</v>
      </c>
      <c r="AA624" s="176" t="s">
        <v>221</v>
      </c>
      <c r="AB624" s="166" t="str">
        <f>IFERROR(VLOOKUP(AA624,TD!$N$51:$O$66,2,0)," ")</f>
        <v>Servicio de atención a emergencias y desastres</v>
      </c>
      <c r="AC624" s="178" t="str">
        <f>CONCATENATE(AA624,"_",AB624)</f>
        <v>004_Servicio de atención a emergencias y desastres</v>
      </c>
      <c r="AD624" s="178" t="str">
        <f>CONCATENATE(Z624," ",AC624)</f>
        <v>09-Servicio de mantenimiento, dotación (HEA´s y equipo menor) y adquisición de vehiculos   especializados para la atención de emergencias. 004_Servicio de atención a emergencias y desastres</v>
      </c>
      <c r="AE624" s="177" t="str">
        <f>CONCATENATE(U624,V624,W624,X624,AA624)</f>
        <v>O23011745032024025509004</v>
      </c>
      <c r="AF624" s="166" t="str">
        <f>IFERROR(VLOOKUP(AD624,TD!$J$66:$K$89,2,0)," ")</f>
        <v>PM/0131/0109/45030040255</v>
      </c>
      <c r="AG624" s="133" t="s">
        <v>385</v>
      </c>
      <c r="AH624" s="179" t="s">
        <v>193</v>
      </c>
      <c r="AI624" s="185" t="str">
        <f>CONCATENATE(PAA[[#This Row],[Id Interno]],"-",PAA[[#This Row],[tipo de Contrato (TH talento humano - B/S bienes y/o servicios)]],"-",S624,"-",T624,"-",PAA[[#This Row],[Objeto de la contratación]])</f>
        <v>20260581-TH-8173-4--Prestar servicios de apoyo a la gestión en el manejo de las herramientas tecnológicas en diligenciamiento, seguimiento y control de las herramientas de gestión asociadas a la mesa logística de la Subdirección Logística. – SBLG</v>
      </c>
    </row>
    <row r="625" spans="2:35" ht="84" x14ac:dyDescent="0.35">
      <c r="B625" s="140">
        <v>20260582</v>
      </c>
      <c r="C625" s="120" t="s">
        <v>863</v>
      </c>
      <c r="D625" s="128" t="s">
        <v>105</v>
      </c>
      <c r="E625" s="128" t="s">
        <v>363</v>
      </c>
      <c r="F625" s="128" t="s">
        <v>144</v>
      </c>
      <c r="G625" s="129" t="s">
        <v>373</v>
      </c>
      <c r="H625" s="135">
        <v>6</v>
      </c>
      <c r="I625" s="135">
        <v>0</v>
      </c>
      <c r="J625" s="130">
        <v>33000000</v>
      </c>
      <c r="K625" s="131" t="s">
        <v>398</v>
      </c>
      <c r="L625" s="175" t="s">
        <v>154</v>
      </c>
      <c r="M625" s="176" t="s">
        <v>438</v>
      </c>
      <c r="N625" s="128" t="s">
        <v>198</v>
      </c>
      <c r="O625" s="216" t="s">
        <v>890</v>
      </c>
      <c r="P625" s="176" t="s">
        <v>348</v>
      </c>
      <c r="Q625" s="132">
        <v>80111600</v>
      </c>
      <c r="R625" s="176" t="s">
        <v>218</v>
      </c>
      <c r="S625" s="176" t="str">
        <f>MID(PAA[[#This Row],[Meta Proyecto de Inversión]],1,4)</f>
        <v>8173</v>
      </c>
      <c r="T625" s="176" t="str">
        <f>MID(PAA[[#This Row],[Meta Proyecto de Inversión]],6,2)</f>
        <v>9-</v>
      </c>
      <c r="U625" s="177" t="str">
        <f>IFERROR(VLOOKUP(N625,TD!$B$50:$F$54,2,0)," ")</f>
        <v>O230117</v>
      </c>
      <c r="V625" s="177" t="str">
        <f>IFERROR(VLOOKUP(N625,TD!$B$50:$F$54,3,0)," ")</f>
        <v>4503</v>
      </c>
      <c r="W625" s="177">
        <f>IFERROR(VLOOKUP(N625,TD!$B$50:$F$54,4,0)," ")</f>
        <v>20240255</v>
      </c>
      <c r="X625" s="176" t="s">
        <v>172</v>
      </c>
      <c r="Y625" s="166" t="str">
        <f>IFERROR(VLOOKUP(X625,TD!$J$51:$K$64,2,0)," ")</f>
        <v>Servicio de formación en gestión del riesgo de incendios para el personal UAECOB</v>
      </c>
      <c r="Z625" s="178" t="str">
        <f>CONCATENATE(X625,"-",Y625)</f>
        <v>07-Servicio de formación en gestión del riesgo de incendios para el personal UAECOB</v>
      </c>
      <c r="AA625" s="176" t="s">
        <v>222</v>
      </c>
      <c r="AB625" s="166" t="str">
        <f>IFERROR(VLOOKUP(AA625,TD!$N$51:$O$66,2,0)," ")</f>
        <v>Servicio de educación informal</v>
      </c>
      <c r="AC625" s="178" t="str">
        <f>CONCATENATE(AA625,"_",AB625)</f>
        <v>002_Servicio de educación informal</v>
      </c>
      <c r="AD625" s="178" t="str">
        <f>CONCATENATE(Z625," ",AC625)</f>
        <v>07-Servicio de formación en gestión del riesgo de incendios para el personal UAECOB 002_Servicio de educación informal</v>
      </c>
      <c r="AE625" s="177" t="str">
        <f>CONCATENATE(U625,V625,W625,X625,AA625)</f>
        <v>O23011745032024025507002</v>
      </c>
      <c r="AF625" s="166" t="str">
        <f>IFERROR(VLOOKUP(AD625,TD!$J$66:$K$89,2,0)," ")</f>
        <v>PM/0131/0107/45030020255</v>
      </c>
      <c r="AG625" s="133" t="s">
        <v>385</v>
      </c>
      <c r="AH625" s="179" t="s">
        <v>193</v>
      </c>
      <c r="AI625" s="185" t="str">
        <f>CONCATENATE(PAA[[#This Row],[Id Interno]],"-",PAA[[#This Row],[tipo de Contrato (TH talento humano - B/S bienes y/o servicios)]],"-",S625,"-",T625,"-",PAA[[#This Row],[Objeto de la contratación]])</f>
        <v>20260582-TH-8173-9--SGH - 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v>
      </c>
    </row>
    <row r="626" spans="2:35" ht="98" x14ac:dyDescent="0.35">
      <c r="B626" s="140">
        <v>20260583</v>
      </c>
      <c r="C626" s="120" t="s">
        <v>917</v>
      </c>
      <c r="D626" s="128" t="s">
        <v>105</v>
      </c>
      <c r="E626" s="128" t="s">
        <v>363</v>
      </c>
      <c r="F626" s="128" t="s">
        <v>145</v>
      </c>
      <c r="G626" s="129" t="s">
        <v>373</v>
      </c>
      <c r="H626" s="135">
        <v>6</v>
      </c>
      <c r="I626" s="135">
        <v>0</v>
      </c>
      <c r="J626" s="130">
        <v>22140000</v>
      </c>
      <c r="K626" s="131" t="s">
        <v>398</v>
      </c>
      <c r="L626" s="175" t="s">
        <v>154</v>
      </c>
      <c r="M626" s="176" t="s">
        <v>438</v>
      </c>
      <c r="N626" s="128" t="s">
        <v>197</v>
      </c>
      <c r="O626" s="216" t="s">
        <v>889</v>
      </c>
      <c r="P626" s="176" t="s">
        <v>348</v>
      </c>
      <c r="Q626" s="132">
        <v>80111600</v>
      </c>
      <c r="R626" s="176" t="s">
        <v>208</v>
      </c>
      <c r="S626" s="176" t="str">
        <f>MID(PAA[[#This Row],[Meta Proyecto de Inversión]],1,4)</f>
        <v>8126</v>
      </c>
      <c r="T626" s="176" t="str">
        <f>MID(PAA[[#This Row],[Meta Proyecto de Inversión]],6,2)</f>
        <v>9-</v>
      </c>
      <c r="U626" s="177" t="str">
        <f>IFERROR(VLOOKUP(N626,TD!$B$50:$F$54,2,0)," ")</f>
        <v>O230117</v>
      </c>
      <c r="V626" s="177" t="str">
        <f>IFERROR(VLOOKUP(N626,TD!$B$50:$F$54,3,0)," ")</f>
        <v>4599</v>
      </c>
      <c r="W626" s="177">
        <f>IFERROR(VLOOKUP(N626,TD!$B$50:$F$54,4,0)," ")</f>
        <v>20240207</v>
      </c>
      <c r="X626" s="176" t="s">
        <v>174</v>
      </c>
      <c r="Y626" s="166" t="str">
        <f>IFERROR(VLOOKUP(X626,TD!$J$51:$K$64,2,0)," ")</f>
        <v>Infraestructura física, mantenimiento y dotación (Sedes construidas, mantenidas reforzadas)</v>
      </c>
      <c r="Z626" s="178" t="str">
        <f>CONCATENATE(X626,"-",Y626)</f>
        <v>08-Infraestructura física, mantenimiento y dotación (Sedes construidas, mantenidas reforzadas)</v>
      </c>
      <c r="AA626" s="176" t="s">
        <v>227</v>
      </c>
      <c r="AB626" s="166" t="str">
        <f>IFERROR(VLOOKUP(AA626,TD!$N$51:$O$66,2,0)," ")</f>
        <v>Sedes mantenidas</v>
      </c>
      <c r="AC626" s="178" t="str">
        <f>CONCATENATE(AA626,"_",AB626)</f>
        <v>016_Sedes mantenidas</v>
      </c>
      <c r="AD626" s="178" t="str">
        <f>CONCATENATE(Z626," ",AC626)</f>
        <v>08-Infraestructura física, mantenimiento y dotación (Sedes construidas, mantenidas reforzadas) 016_Sedes mantenidas</v>
      </c>
      <c r="AE626" s="177" t="str">
        <f>CONCATENATE(U626,V626,W626,X626,AA626)</f>
        <v>O23011745992024020708016</v>
      </c>
      <c r="AF626" s="166" t="str">
        <f>IFERROR(VLOOKUP(AD626,TD!$J$66:$K$89,2,0)," ")</f>
        <v>PM/0131/0108/45990160207</v>
      </c>
      <c r="AG626" s="133" t="s">
        <v>385</v>
      </c>
      <c r="AH626" s="179" t="s">
        <v>193</v>
      </c>
      <c r="AI626" s="185" t="str">
        <f>CONCATENATE(PAA[[#This Row],[Id Interno]],"-",PAA[[#This Row],[tipo de Contrato (TH talento humano - B/S bienes y/o servicios)]],"-",S626,"-",T626,"-",PAA[[#This Row],[Objeto de la contratación]])</f>
        <v>20260583-TH-8126-9--SGH – Prestar servicios de apoyo a la gestión en la Subdirección de Gestión Humana,  para la organización, actualización, clasificación y sistematización de los expedientes de incapacidades, así como la consolidación de la información en los sistemas y bases de datos institucionales y demás actividades propias del área de nómina que le sean asignadas, de conformidad con los lineamientos y procedimientos definidos por la entidad.</v>
      </c>
    </row>
    <row r="627" spans="2:35" ht="56" x14ac:dyDescent="0.35">
      <c r="B627" s="140">
        <v>20260584</v>
      </c>
      <c r="C627" s="120" t="s">
        <v>815</v>
      </c>
      <c r="D627" s="128" t="s">
        <v>105</v>
      </c>
      <c r="E627" s="128" t="s">
        <v>363</v>
      </c>
      <c r="F627" s="128" t="s">
        <v>145</v>
      </c>
      <c r="G627" s="129" t="s">
        <v>373</v>
      </c>
      <c r="H627" s="135">
        <v>7</v>
      </c>
      <c r="I627" s="135">
        <v>0</v>
      </c>
      <c r="J627" s="130">
        <v>21700000</v>
      </c>
      <c r="K627" s="131" t="s">
        <v>398</v>
      </c>
      <c r="L627" s="175" t="s">
        <v>158</v>
      </c>
      <c r="M627" s="176" t="s">
        <v>421</v>
      </c>
      <c r="N627" s="128" t="s">
        <v>198</v>
      </c>
      <c r="O627" s="216" t="s">
        <v>890</v>
      </c>
      <c r="P627" s="176" t="s">
        <v>348</v>
      </c>
      <c r="Q627" s="132">
        <v>80111600</v>
      </c>
      <c r="R627" s="176" t="s">
        <v>211</v>
      </c>
      <c r="S627" s="176" t="str">
        <f>MID(PAA[[#This Row],[Meta Proyecto de Inversión]],1,4)</f>
        <v>8173</v>
      </c>
      <c r="T627" s="176" t="str">
        <f>MID(PAA[[#This Row],[Meta Proyecto de Inversión]],6,2)</f>
        <v>2-</v>
      </c>
      <c r="U627" s="177" t="str">
        <f>IFERROR(VLOOKUP(N627,TD!$B$50:$F$54,2,0)," ")</f>
        <v>O230117</v>
      </c>
      <c r="V627" s="177" t="str">
        <f>IFERROR(VLOOKUP(N627,TD!$B$50:$F$54,3,0)," ")</f>
        <v>4503</v>
      </c>
      <c r="W627" s="177">
        <f>IFERROR(VLOOKUP(N627,TD!$B$50:$F$54,4,0)," ")</f>
        <v>20240255</v>
      </c>
      <c r="X627" s="176" t="s">
        <v>164</v>
      </c>
      <c r="Y627" s="166" t="str">
        <f>IFERROR(VLOOKUP(X627,TD!$J$51:$K$64,2,0)," ")</f>
        <v>Servicio de atención a incidentes y emergencias.</v>
      </c>
      <c r="Z627" s="178" t="str">
        <f>CONCATENATE(X627,"-",Y627)</f>
        <v>04-Servicio de atención a incidentes y emergencias.</v>
      </c>
      <c r="AA627" s="176" t="s">
        <v>221</v>
      </c>
      <c r="AB627" s="166" t="str">
        <f>IFERROR(VLOOKUP(AA627,TD!$N$51:$O$66,2,0)," ")</f>
        <v>Servicio de atención a emergencias y desastres</v>
      </c>
      <c r="AC627" s="178" t="str">
        <f>CONCATENATE(AA627,"_",AB627)</f>
        <v>004_Servicio de atención a emergencias y desastres</v>
      </c>
      <c r="AD627" s="178" t="str">
        <f>CONCATENATE(Z627," ",AC627)</f>
        <v>04-Servicio de atención a incidentes y emergencias. 004_Servicio de atención a emergencias y desastres</v>
      </c>
      <c r="AE627" s="177" t="str">
        <f>CONCATENATE(U627,V627,W627,X627,AA627)</f>
        <v>O23011745032024025504004</v>
      </c>
      <c r="AF627" s="166" t="str">
        <f>IFERROR(VLOOKUP(AD627,TD!$J$66:$K$89,2,0)," ")</f>
        <v>PM/0131/0104/45030040255</v>
      </c>
      <c r="AG627" s="133" t="s">
        <v>385</v>
      </c>
      <c r="AH627" s="179" t="s">
        <v>193</v>
      </c>
      <c r="AI627" s="185" t="str">
        <f>CONCATENATE(PAA[[#This Row],[Id Interno]],"-",PAA[[#This Row],[tipo de Contrato (TH talento humano - B/S bienes y/o servicios)]],"-",S627,"-",T627,"-",PAA[[#This Row],[Objeto de la contratación]])</f>
        <v>20260584-TH-8173-2--Prestación de servicios de apoyo al proceso de comunicaciones en emergencias del centro de coordinación y comunicaciones (c.c.c.), para el desarrollo de los programas a cargo de la Subdirección Operativa-S.O.</v>
      </c>
    </row>
    <row r="628" spans="2:35" ht="42" x14ac:dyDescent="0.35">
      <c r="B628" s="149">
        <v>20260585</v>
      </c>
      <c r="C628" s="120" t="s">
        <v>864</v>
      </c>
      <c r="D628" s="128" t="s">
        <v>105</v>
      </c>
      <c r="E628" s="128" t="s">
        <v>363</v>
      </c>
      <c r="F628" s="128" t="s">
        <v>144</v>
      </c>
      <c r="G628" s="129" t="s">
        <v>373</v>
      </c>
      <c r="H628" s="135">
        <v>11</v>
      </c>
      <c r="I628" s="135">
        <v>0</v>
      </c>
      <c r="J628" s="130">
        <v>60000000</v>
      </c>
      <c r="K628" s="131" t="s">
        <v>398</v>
      </c>
      <c r="L628" s="175" t="s">
        <v>158</v>
      </c>
      <c r="M628" s="176" t="s">
        <v>421</v>
      </c>
      <c r="N628" s="128" t="s">
        <v>198</v>
      </c>
      <c r="O628" s="216" t="s">
        <v>890</v>
      </c>
      <c r="P628" s="176" t="s">
        <v>348</v>
      </c>
      <c r="Q628" s="132">
        <v>80111600</v>
      </c>
      <c r="R628" s="176" t="s">
        <v>211</v>
      </c>
      <c r="S628" s="176" t="str">
        <f>MID(PAA[[#This Row],[Meta Proyecto de Inversión]],1,4)</f>
        <v>8173</v>
      </c>
      <c r="T628" s="176" t="str">
        <f>MID(PAA[[#This Row],[Meta Proyecto de Inversión]],6,2)</f>
        <v>2-</v>
      </c>
      <c r="U628" s="177" t="str">
        <f>IFERROR(VLOOKUP(N628,TD!$B$50:$F$54,2,0)," ")</f>
        <v>O230117</v>
      </c>
      <c r="V628" s="177" t="str">
        <f>IFERROR(VLOOKUP(N628,TD!$B$50:$F$54,3,0)," ")</f>
        <v>4503</v>
      </c>
      <c r="W628" s="177">
        <f>IFERROR(VLOOKUP(N628,TD!$B$50:$F$54,4,0)," ")</f>
        <v>20240255</v>
      </c>
      <c r="X628" s="176" t="s">
        <v>164</v>
      </c>
      <c r="Y628" s="166" t="str">
        <f>IFERROR(VLOOKUP(X628,TD!$J$51:$K$64,2,0)," ")</f>
        <v>Servicio de atención a incidentes y emergencias.</v>
      </c>
      <c r="Z628" s="178" t="str">
        <f>CONCATENATE(X628,"-",Y628)</f>
        <v>04-Servicio de atención a incidentes y emergencias.</v>
      </c>
      <c r="AA628" s="176" t="s">
        <v>221</v>
      </c>
      <c r="AB628" s="166" t="str">
        <f>IFERROR(VLOOKUP(AA628,TD!$N$51:$O$66,2,0)," ")</f>
        <v>Servicio de atención a emergencias y desastres</v>
      </c>
      <c r="AC628" s="178" t="str">
        <f>CONCATENATE(AA628,"_",AB628)</f>
        <v>004_Servicio de atención a emergencias y desastres</v>
      </c>
      <c r="AD628" s="178" t="str">
        <f>CONCATENATE(Z628," ",AC628)</f>
        <v>04-Servicio de atención a incidentes y emergencias. 004_Servicio de atención a emergencias y desastres</v>
      </c>
      <c r="AE628" s="177" t="str">
        <f>CONCATENATE(U628,V628,W628,X628,AA628)</f>
        <v>O23011745032024025504004</v>
      </c>
      <c r="AF628" s="166" t="str">
        <f>IFERROR(VLOOKUP(AD628,TD!$J$66:$K$89,2,0)," ")</f>
        <v>PM/0131/0104/45030040255</v>
      </c>
      <c r="AG628" s="133" t="s">
        <v>385</v>
      </c>
      <c r="AH628" s="179" t="s">
        <v>193</v>
      </c>
      <c r="AI628" s="185" t="str">
        <f>CONCATENATE(PAA[[#This Row],[Id Interno]],"-",PAA[[#This Row],[tipo de Contrato (TH talento humano - B/S bienes y/o servicios)]],"-",S628,"-",T628,"-",PAA[[#This Row],[Objeto de la contratación]])</f>
        <v>20260585-TH-8173-2--Prestación de servicios profesionales para apoyar en el análisis de información, reportes, y seguimientos relacionados con la atención de emergencias de la entidad y de los programas a cargo de la Subdirección Operativa-S.O.</v>
      </c>
    </row>
    <row r="629" spans="2:35" ht="70" x14ac:dyDescent="0.35">
      <c r="B629" s="140">
        <v>20260586</v>
      </c>
      <c r="C629" s="120" t="s">
        <v>876</v>
      </c>
      <c r="D629" s="128" t="s">
        <v>105</v>
      </c>
      <c r="E629" s="128" t="s">
        <v>363</v>
      </c>
      <c r="F629" s="128" t="s">
        <v>144</v>
      </c>
      <c r="G629" s="129" t="s">
        <v>373</v>
      </c>
      <c r="H629" s="135">
        <v>6</v>
      </c>
      <c r="I629" s="135">
        <v>0</v>
      </c>
      <c r="J629" s="130">
        <v>36000000</v>
      </c>
      <c r="K629" s="131" t="s">
        <v>398</v>
      </c>
      <c r="L629" s="175" t="s">
        <v>151</v>
      </c>
      <c r="M629" s="176" t="s">
        <v>401</v>
      </c>
      <c r="N629" s="128" t="s">
        <v>197</v>
      </c>
      <c r="O629" s="216" t="s">
        <v>889</v>
      </c>
      <c r="P629" s="176" t="s">
        <v>348</v>
      </c>
      <c r="Q629" s="132">
        <v>80111600</v>
      </c>
      <c r="R629" s="176" t="s">
        <v>206</v>
      </c>
      <c r="S629" s="176" t="str">
        <f>MID(PAA[[#This Row],[Meta Proyecto de Inversión]],1,4)</f>
        <v>8126</v>
      </c>
      <c r="T629" s="176" t="str">
        <f>MID(PAA[[#This Row],[Meta Proyecto de Inversión]],6,2)</f>
        <v>7-</v>
      </c>
      <c r="U629" s="177" t="str">
        <f>IFERROR(VLOOKUP(N629,TD!$B$50:$F$54,2,0)," ")</f>
        <v>O230117</v>
      </c>
      <c r="V629" s="177" t="str">
        <f>IFERROR(VLOOKUP(N629,TD!$B$50:$F$54,3,0)," ")</f>
        <v>4599</v>
      </c>
      <c r="W629" s="177">
        <f>IFERROR(VLOOKUP(N629,TD!$B$50:$F$54,4,0)," ")</f>
        <v>20240207</v>
      </c>
      <c r="X629" s="176" t="s">
        <v>168</v>
      </c>
      <c r="Y629" s="166" t="str">
        <f>IFERROR(VLOOKUP(X629,TD!$J$51:$K$64,2,0)," ")</f>
        <v>Infraestructura Tecnológica   (Sistemas de Información y Tecnologia)</v>
      </c>
      <c r="Z629" s="178" t="str">
        <f>CONCATENATE(X629,"-",Y629)</f>
        <v>11-Infraestructura Tecnológica   (Sistemas de Información y Tecnologia)</v>
      </c>
      <c r="AA629" s="176" t="s">
        <v>228</v>
      </c>
      <c r="AB629" s="166" t="str">
        <f>IFERROR(VLOOKUP(AA629,TD!$N$51:$O$66,2,0)," ")</f>
        <v>Servicios tecnológicos</v>
      </c>
      <c r="AC629" s="178" t="str">
        <f>CONCATENATE(AA629,"_",AB629)</f>
        <v>007_Servicios tecnológicos</v>
      </c>
      <c r="AD629" s="178" t="str">
        <f>CONCATENATE(Z629," ",AC629)</f>
        <v>11-Infraestructura Tecnológica   (Sistemas de Información y Tecnologia) 007_Servicios tecnológicos</v>
      </c>
      <c r="AE629" s="177" t="str">
        <f>CONCATENATE(U629,V629,W629,X629,AA629)</f>
        <v>O23011745992024020711007</v>
      </c>
      <c r="AF629" s="166" t="str">
        <f>IFERROR(VLOOKUP(AD629,TD!$J$66:$K$89,2,0)," ")</f>
        <v>PM/0131/0111/45990070207</v>
      </c>
      <c r="AG629" s="133" t="s">
        <v>385</v>
      </c>
      <c r="AH629" s="179" t="s">
        <v>193</v>
      </c>
      <c r="AI629" s="185" t="str">
        <f>CONCATENATE(PAA[[#This Row],[Id Interno]],"-",PAA[[#This Row],[tipo de Contrato (TH talento humano - B/S bienes y/o servicios)]],"-",S629,"-",T629,"-",PAA[[#This Row],[Objeto de la contratación]])</f>
        <v>20260586-TH-8126-7--Prestar servicios profesionales para diseñar, implementar, generar las políticas y procedimientos y fortalecer la gestión y el gobierno de los datos institucionales en el marco de las funciones de la Dirección de Tecnologías de la Información y las Comunicaciones de la Unidad Administrativa Especial Cuerpo Oficial de Bomberos de Bogotá.</v>
      </c>
    </row>
    <row r="630" spans="2:35" ht="56" x14ac:dyDescent="0.35">
      <c r="B630" s="140">
        <v>20260587</v>
      </c>
      <c r="C630" s="120" t="s">
        <v>877</v>
      </c>
      <c r="D630" s="128" t="s">
        <v>105</v>
      </c>
      <c r="E630" s="128" t="s">
        <v>363</v>
      </c>
      <c r="F630" s="128" t="s">
        <v>144</v>
      </c>
      <c r="G630" s="129" t="s">
        <v>379</v>
      </c>
      <c r="H630" s="135">
        <v>5</v>
      </c>
      <c r="I630" s="135">
        <v>4</v>
      </c>
      <c r="J630" s="130">
        <v>36000000</v>
      </c>
      <c r="K630" s="131" t="s">
        <v>398</v>
      </c>
      <c r="L630" s="175" t="s">
        <v>151</v>
      </c>
      <c r="M630" s="176" t="s">
        <v>401</v>
      </c>
      <c r="N630" s="128" t="s">
        <v>197</v>
      </c>
      <c r="O630" s="216" t="s">
        <v>889</v>
      </c>
      <c r="P630" s="176" t="s">
        <v>348</v>
      </c>
      <c r="Q630" s="132">
        <v>80111600</v>
      </c>
      <c r="R630" s="176" t="s">
        <v>206</v>
      </c>
      <c r="S630" s="176" t="str">
        <f>MID(PAA[[#This Row],[Meta Proyecto de Inversión]],1,4)</f>
        <v>8126</v>
      </c>
      <c r="T630" s="176" t="str">
        <f>MID(PAA[[#This Row],[Meta Proyecto de Inversión]],6,2)</f>
        <v>7-</v>
      </c>
      <c r="U630" s="177" t="str">
        <f>IFERROR(VLOOKUP(N630,TD!$B$50:$F$54,2,0)," ")</f>
        <v>O230117</v>
      </c>
      <c r="V630" s="177" t="str">
        <f>IFERROR(VLOOKUP(N630,TD!$B$50:$F$54,3,0)," ")</f>
        <v>4599</v>
      </c>
      <c r="W630" s="177">
        <f>IFERROR(VLOOKUP(N630,TD!$B$50:$F$54,4,0)," ")</f>
        <v>20240207</v>
      </c>
      <c r="X630" s="176" t="s">
        <v>168</v>
      </c>
      <c r="Y630" s="166" t="str">
        <f>IFERROR(VLOOKUP(X630,TD!$J$51:$K$64,2,0)," ")</f>
        <v>Infraestructura Tecnológica   (Sistemas de Información y Tecnologia)</v>
      </c>
      <c r="Z630" s="178" t="str">
        <f>CONCATENATE(X630,"-",Y630)</f>
        <v>11-Infraestructura Tecnológica   (Sistemas de Información y Tecnologia)</v>
      </c>
      <c r="AA630" s="176" t="s">
        <v>228</v>
      </c>
      <c r="AB630" s="166" t="str">
        <f>IFERROR(VLOOKUP(AA630,TD!$N$51:$O$66,2,0)," ")</f>
        <v>Servicios tecnológicos</v>
      </c>
      <c r="AC630" s="178" t="str">
        <f>CONCATENATE(AA630,"_",AB630)</f>
        <v>007_Servicios tecnológicos</v>
      </c>
      <c r="AD630" s="178" t="str">
        <f>CONCATENATE(Z630," ",AC630)</f>
        <v>11-Infraestructura Tecnológica   (Sistemas de Información y Tecnologia) 007_Servicios tecnológicos</v>
      </c>
      <c r="AE630" s="177" t="str">
        <f>CONCATENATE(U630,V630,W630,X630,AA630)</f>
        <v>O23011745992024020711007</v>
      </c>
      <c r="AF630" s="166" t="str">
        <f>IFERROR(VLOOKUP(AD630,TD!$J$66:$K$89,2,0)," ")</f>
        <v>PM/0131/0111/45990070207</v>
      </c>
      <c r="AG630" s="133" t="s">
        <v>385</v>
      </c>
      <c r="AH630" s="165" t="s">
        <v>193</v>
      </c>
      <c r="AI630" s="185" t="str">
        <f>CONCATENATE(PAA[[#This Row],[Id Interno]],"-",PAA[[#This Row],[tipo de Contrato (TH talento humano - B/S bienes y/o servicios)]],"-",S630,"-",T630,"-",PAA[[#This Row],[Objeto de la contratación]])</f>
        <v>20260587-TH-8126-7--Prestar servicios profesionales jurídicos al Área de Tecnologías de la Información y las Comunicaciones de la U.A.E. Cuerpo Oficial de Bomberos de Bogotá, para apoyar la planeación, estructuración, revisión y gestión de los procesos contractuales en todas sus fases, y adelantar las actuaciones jurídicas requeridas para garantizar la eficiencia y cumplimiento normativo de la gestión a cargo del área.</v>
      </c>
    </row>
    <row r="631" spans="2:35" s="56" customFormat="1" ht="56" x14ac:dyDescent="0.35">
      <c r="B631" s="140">
        <v>20260588</v>
      </c>
      <c r="C631" s="128" t="s">
        <v>878</v>
      </c>
      <c r="D631" s="128" t="s">
        <v>92</v>
      </c>
      <c r="E631" s="128" t="s">
        <v>402</v>
      </c>
      <c r="F631" s="128" t="s">
        <v>111</v>
      </c>
      <c r="G631" s="154" t="s">
        <v>375</v>
      </c>
      <c r="H631" s="135">
        <v>1</v>
      </c>
      <c r="I631" s="135">
        <v>12</v>
      </c>
      <c r="J631" s="130">
        <v>2386600</v>
      </c>
      <c r="K631" s="131" t="s">
        <v>398</v>
      </c>
      <c r="L631" s="175" t="s">
        <v>155</v>
      </c>
      <c r="M631" s="176" t="s">
        <v>422</v>
      </c>
      <c r="N631" s="128" t="s">
        <v>197</v>
      </c>
      <c r="O631" s="223" t="s">
        <v>889</v>
      </c>
      <c r="P631" s="176" t="s">
        <v>348</v>
      </c>
      <c r="Q631" s="132" t="s">
        <v>730</v>
      </c>
      <c r="R631" s="176" t="s">
        <v>207</v>
      </c>
      <c r="S631" s="176" t="str">
        <f>MID(PAA[[#This Row],[Meta Proyecto de Inversión]],1,4)</f>
        <v>8126</v>
      </c>
      <c r="T631" s="176" t="str">
        <f>MID(PAA[[#This Row],[Meta Proyecto de Inversión]],6,2)</f>
        <v>8-</v>
      </c>
      <c r="U631" s="177" t="str">
        <f>IFERROR(VLOOKUP(N631,TD!$B$50:$F$54,2,0)," ")</f>
        <v>O230117</v>
      </c>
      <c r="V631" s="177" t="str">
        <f>IFERROR(VLOOKUP(N631,TD!$B$50:$F$54,3,0)," ")</f>
        <v>4599</v>
      </c>
      <c r="W631" s="177">
        <f>IFERROR(VLOOKUP(N631,TD!$B$50:$F$54,4,0)," ")</f>
        <v>20240207</v>
      </c>
      <c r="X631" s="176" t="s">
        <v>174</v>
      </c>
      <c r="Y631" s="166" t="str">
        <f>IFERROR(VLOOKUP(X631,TD!$J$51:$K$64,2,0)," ")</f>
        <v>Infraestructura física, mantenimiento y dotación (Sedes construidas, mantenidas reforzadas)</v>
      </c>
      <c r="Z631" s="178" t="str">
        <f>CONCATENATE(X631,"-",Y631)</f>
        <v>08-Infraestructura física, mantenimiento y dotación (Sedes construidas, mantenidas reforzadas)</v>
      </c>
      <c r="AA631" s="176" t="s">
        <v>227</v>
      </c>
      <c r="AB631" s="166" t="str">
        <f>IFERROR(VLOOKUP(AA631,TD!$N$51:$O$66,2,0)," ")</f>
        <v>Sedes mantenidas</v>
      </c>
      <c r="AC631" s="178" t="str">
        <f>CONCATENATE(AA631,"_",AB631)</f>
        <v>016_Sedes mantenidas</v>
      </c>
      <c r="AD631" s="178" t="str">
        <f>CONCATENATE(Z631," ",AC631)</f>
        <v>08-Infraestructura física, mantenimiento y dotación (Sedes construidas, mantenidas reforzadas) 016_Sedes mantenidas</v>
      </c>
      <c r="AE631" s="177" t="str">
        <f>CONCATENATE(U631,V631,W631,X631,AA631)</f>
        <v>O23011745992024020708016</v>
      </c>
      <c r="AF631" s="166" t="str">
        <f>IFERROR(VLOOKUP(AD631,TD!$J$66:$K$89,2,0)," ")</f>
        <v>PM/0131/0108/45990160207</v>
      </c>
      <c r="AG631" s="130" t="s">
        <v>871</v>
      </c>
      <c r="AH631" s="179" t="s">
        <v>194</v>
      </c>
      <c r="AI631" s="186" t="str">
        <f>CONCATENATE(PAA[[#This Row],[Id Interno]],"-",PAA[[#This Row],[tipo de Contrato (TH talento humano - B/S bienes y/o servicios)]],"-",S631,"-",T631,"-",PAA[[#This Row],[Objeto de la contratación]])</f>
        <v>20260588-BS-8126-8--Adición y prórroga No. 1 al contrato 698 de 2025 que tiene como objeto “Prestar el servicio y mantenimiento de equipos de higienización, desodorización y aromatización para la UAECOB-SGC"</v>
      </c>
    </row>
    <row r="632" spans="2:35" ht="125" customHeight="1" x14ac:dyDescent="0.35">
      <c r="B632" s="140">
        <v>20260589</v>
      </c>
      <c r="C632" s="120" t="s">
        <v>879</v>
      </c>
      <c r="D632" s="128" t="s">
        <v>105</v>
      </c>
      <c r="E632" s="128" t="s">
        <v>363</v>
      </c>
      <c r="F632" s="128" t="s">
        <v>144</v>
      </c>
      <c r="G632" s="129" t="s">
        <v>373</v>
      </c>
      <c r="H632" s="135">
        <v>10</v>
      </c>
      <c r="I632" s="135">
        <v>0</v>
      </c>
      <c r="J632" s="130">
        <v>51610870</v>
      </c>
      <c r="K632" s="131" t="s">
        <v>398</v>
      </c>
      <c r="L632" s="175" t="s">
        <v>155</v>
      </c>
      <c r="M632" s="176" t="s">
        <v>422</v>
      </c>
      <c r="N632" s="128" t="s">
        <v>198</v>
      </c>
      <c r="O632" s="216" t="s">
        <v>890</v>
      </c>
      <c r="P632" s="176" t="s">
        <v>348</v>
      </c>
      <c r="Q632" s="132" t="s">
        <v>728</v>
      </c>
      <c r="R632" s="176" t="s">
        <v>216</v>
      </c>
      <c r="S632" s="176" t="str">
        <f>MID(PAA[[#This Row],[Meta Proyecto de Inversión]],1,4)</f>
        <v>8173</v>
      </c>
      <c r="T632" s="176" t="str">
        <f>MID(PAA[[#This Row],[Meta Proyecto de Inversión]],6,2)</f>
        <v>7-</v>
      </c>
      <c r="U632" s="177" t="str">
        <f>IFERROR(VLOOKUP(N632,TD!$B$50:$F$54,2,0)," ")</f>
        <v>O230117</v>
      </c>
      <c r="V632" s="177" t="str">
        <f>IFERROR(VLOOKUP(N632,TD!$B$50:$F$54,3,0)," ")</f>
        <v>4503</v>
      </c>
      <c r="W632" s="177">
        <f>IFERROR(VLOOKUP(N632,TD!$B$50:$F$54,4,0)," ")</f>
        <v>20240255</v>
      </c>
      <c r="X632" s="176">
        <v>14</v>
      </c>
      <c r="Y632" s="166" t="str">
        <f>IFERROR(VLOOKUP(X632,TD!$J$51:$K$64,2,0)," ")</f>
        <v xml:space="preserve">Infraestructura física misional construida mantenida y dotada </v>
      </c>
      <c r="Z632" s="178" t="str">
        <f>CONCATENATE(X632,"-",Y632)</f>
        <v xml:space="preserve">14-Infraestructura física misional construida mantenida y dotada </v>
      </c>
      <c r="AA632" s="176" t="s">
        <v>225</v>
      </c>
      <c r="AB632" s="166" t="str">
        <f>IFERROR(VLOOKUP(AA632,TD!$N$51:$O$66,2,0)," ")</f>
        <v>Estaciones de bomberos adecuadas</v>
      </c>
      <c r="AC632" s="178" t="str">
        <f>CONCATENATE(AA632,"_",AB632)</f>
        <v>014_Estaciones de bomberos adecuadas</v>
      </c>
      <c r="AD632" s="178" t="str">
        <f>CONCATENATE(Z632," ",AC632)</f>
        <v>14-Infraestructura física misional construida mantenida y dotada  014_Estaciones de bomberos adecuadas</v>
      </c>
      <c r="AE632" s="177" t="str">
        <f>CONCATENATE(U632,V632,W632,X632,AA632)</f>
        <v>O23011745032024025514014</v>
      </c>
      <c r="AF632" s="166" t="str">
        <f>IFERROR(VLOOKUP(AD632,TD!$J$66:$K$89,2,0)," ")</f>
        <v>PM/0131/0114/45030140255</v>
      </c>
      <c r="AG632" s="133" t="s">
        <v>385</v>
      </c>
      <c r="AH632" s="179" t="s">
        <v>193</v>
      </c>
      <c r="AI632" s="185" t="str">
        <f>CONCATENATE(PAA[[#This Row],[Id Interno]],"-",PAA[[#This Row],[tipo de Contrato (TH talento humano - B/S bienes y/o servicios)]],"-",S632,"-",T632,"-",PAA[[#This Row],[Objeto de la contratación]])</f>
        <v>20260589-TH-8173-7--Prestación de servicios profesionales para apoyar las actividades jurídicas de la Subdirección de Gestión Corporativa-SGC</v>
      </c>
    </row>
    <row r="633" spans="2:35" ht="140" x14ac:dyDescent="0.35">
      <c r="B633" s="140">
        <v>20260590</v>
      </c>
      <c r="C633" s="120" t="s">
        <v>668</v>
      </c>
      <c r="D633" s="128" t="s">
        <v>105</v>
      </c>
      <c r="E633" s="128" t="s">
        <v>363</v>
      </c>
      <c r="F633" s="128" t="s">
        <v>145</v>
      </c>
      <c r="G633" s="129" t="s">
        <v>373</v>
      </c>
      <c r="H633" s="135">
        <v>6</v>
      </c>
      <c r="I633" s="135">
        <v>0</v>
      </c>
      <c r="J633" s="130">
        <v>19705968</v>
      </c>
      <c r="K633" s="131" t="s">
        <v>398</v>
      </c>
      <c r="L633" s="175" t="s">
        <v>155</v>
      </c>
      <c r="M633" s="176" t="s">
        <v>422</v>
      </c>
      <c r="N633" s="128" t="s">
        <v>197</v>
      </c>
      <c r="O633" s="216" t="s">
        <v>889</v>
      </c>
      <c r="P633" s="176" t="s">
        <v>348</v>
      </c>
      <c r="Q633" s="132" t="s">
        <v>728</v>
      </c>
      <c r="R633" s="176" t="s">
        <v>207</v>
      </c>
      <c r="S633" s="176" t="str">
        <f>MID(PAA[[#This Row],[Meta Proyecto de Inversión]],1,4)</f>
        <v>8126</v>
      </c>
      <c r="T633" s="176" t="str">
        <f>MID(PAA[[#This Row],[Meta Proyecto de Inversión]],6,2)</f>
        <v>8-</v>
      </c>
      <c r="U633" s="177" t="str">
        <f>IFERROR(VLOOKUP(N633,TD!$B$50:$F$54,2,0)," ")</f>
        <v>O230117</v>
      </c>
      <c r="V633" s="177" t="str">
        <f>IFERROR(VLOOKUP(N633,TD!$B$50:$F$54,3,0)," ")</f>
        <v>4599</v>
      </c>
      <c r="W633" s="177">
        <f>IFERROR(VLOOKUP(N633,TD!$B$50:$F$54,4,0)," ")</f>
        <v>20240207</v>
      </c>
      <c r="X633" s="176" t="s">
        <v>174</v>
      </c>
      <c r="Y633" s="166" t="str">
        <f>IFERROR(VLOOKUP(X633,TD!$J$51:$K$64,2,0)," ")</f>
        <v>Infraestructura física, mantenimiento y dotación (Sedes construidas, mantenidas reforzadas)</v>
      </c>
      <c r="Z633" s="178" t="str">
        <f>CONCATENATE(X633,"-",Y633)</f>
        <v>08-Infraestructura física, mantenimiento y dotación (Sedes construidas, mantenidas reforzadas)</v>
      </c>
      <c r="AA633" s="176" t="s">
        <v>227</v>
      </c>
      <c r="AB633" s="166" t="str">
        <f>IFERROR(VLOOKUP(AA633,TD!$N$51:$O$66,2,0)," ")</f>
        <v>Sedes mantenidas</v>
      </c>
      <c r="AC633" s="178" t="str">
        <f>CONCATENATE(AA633,"_",AB633)</f>
        <v>016_Sedes mantenidas</v>
      </c>
      <c r="AD633" s="178" t="str">
        <f>CONCATENATE(Z633," ",AC633)</f>
        <v>08-Infraestructura física, mantenimiento y dotación (Sedes construidas, mantenidas reforzadas) 016_Sedes mantenidas</v>
      </c>
      <c r="AE633" s="177" t="str">
        <f>CONCATENATE(U633,V633,W633,X633,AA633)</f>
        <v>O23011745992024020708016</v>
      </c>
      <c r="AF633" s="166" t="str">
        <f>IFERROR(VLOOKUP(AD633,TD!$J$66:$K$89,2,0)," ")</f>
        <v>PM/0131/0108/45990160207</v>
      </c>
      <c r="AG633" s="133" t="s">
        <v>385</v>
      </c>
      <c r="AH633" s="179" t="s">
        <v>193</v>
      </c>
      <c r="AI633" s="185" t="str">
        <f>CONCATENATE(PAA[[#This Row],[Id Interno]],"-",PAA[[#This Row],[tipo de Contrato (TH talento humano - B/S bienes y/o servicios)]],"-",S633,"-",T633,"-",PAA[[#This Row],[Objeto de la contratación]])</f>
        <v>20260590-TH-8126-8--Prestación de servicios de apoyo a la gestión, en la Subdirección de Gestión Corporativa en temas de infraestructura para el sostenimiento y mejoramiento de los equipamientos de la Unidad Administrativa Especial Cuerpo Oficial de Bomberos de Bogotá-SGC</v>
      </c>
    </row>
    <row r="634" spans="2:35" ht="56" x14ac:dyDescent="0.35">
      <c r="B634" s="140">
        <v>20260592</v>
      </c>
      <c r="C634" s="120" t="s">
        <v>649</v>
      </c>
      <c r="D634" s="128" t="s">
        <v>105</v>
      </c>
      <c r="E634" s="128" t="s">
        <v>363</v>
      </c>
      <c r="F634" s="128" t="s">
        <v>145</v>
      </c>
      <c r="G634" s="129" t="s">
        <v>373</v>
      </c>
      <c r="H634" s="135">
        <v>6</v>
      </c>
      <c r="I634" s="135">
        <v>0</v>
      </c>
      <c r="J634" s="130">
        <v>16890834</v>
      </c>
      <c r="K634" s="131" t="s">
        <v>398</v>
      </c>
      <c r="L634" s="175" t="s">
        <v>155</v>
      </c>
      <c r="M634" s="176" t="s">
        <v>422</v>
      </c>
      <c r="N634" s="128" t="s">
        <v>197</v>
      </c>
      <c r="O634" s="216" t="s">
        <v>889</v>
      </c>
      <c r="P634" s="176" t="s">
        <v>348</v>
      </c>
      <c r="Q634" s="132" t="s">
        <v>728</v>
      </c>
      <c r="R634" s="176" t="s">
        <v>208</v>
      </c>
      <c r="S634" s="176" t="str">
        <f>MID(PAA[[#This Row],[Meta Proyecto de Inversión]],1,4)</f>
        <v>8126</v>
      </c>
      <c r="T634" s="165" t="str">
        <f>MID(PAA[[#This Row],[Meta Proyecto de Inversión]],6,2)</f>
        <v>9-</v>
      </c>
      <c r="U634" s="177" t="str">
        <f>IFERROR(VLOOKUP(N634,TD!$B$50:$F$54,2,0)," ")</f>
        <v>O230117</v>
      </c>
      <c r="V634" s="177" t="str">
        <f>IFERROR(VLOOKUP(N634,TD!$B$50:$F$54,3,0)," ")</f>
        <v>4599</v>
      </c>
      <c r="W634" s="177">
        <f>IFERROR(VLOOKUP(N634,TD!$B$50:$F$54,4,0)," ")</f>
        <v>20240207</v>
      </c>
      <c r="X634" s="176" t="s">
        <v>174</v>
      </c>
      <c r="Y634" s="166" t="str">
        <f>IFERROR(VLOOKUP(X634,TD!$J$51:$K$64,2,0)," ")</f>
        <v>Infraestructura física, mantenimiento y dotación (Sedes construidas, mantenidas reforzadas)</v>
      </c>
      <c r="Z634" s="178" t="str">
        <f>CONCATENATE(X634,"-",Y634)</f>
        <v>08-Infraestructura física, mantenimiento y dotación (Sedes construidas, mantenidas reforzadas)</v>
      </c>
      <c r="AA634" s="176" t="s">
        <v>227</v>
      </c>
      <c r="AB634" s="166" t="str">
        <f>IFERROR(VLOOKUP(AA634,TD!$N$51:$O$66,2,0)," ")</f>
        <v>Sedes mantenidas</v>
      </c>
      <c r="AC634" s="178" t="str">
        <f>CONCATENATE(AA634,"_",AB634)</f>
        <v>016_Sedes mantenidas</v>
      </c>
      <c r="AD634" s="178" t="str">
        <f>CONCATENATE(Z634," ",AC634)</f>
        <v>08-Infraestructura física, mantenimiento y dotación (Sedes construidas, mantenidas reforzadas) 016_Sedes mantenidas</v>
      </c>
      <c r="AE634" s="177" t="str">
        <f>CONCATENATE(U634,V634,W634,X634,AA634)</f>
        <v>O23011745992024020708016</v>
      </c>
      <c r="AF634" s="166" t="str">
        <f>IFERROR(VLOOKUP(AD634,TD!$J$66:$K$89,2,0)," ")</f>
        <v>PM/0131/0108/45990160207</v>
      </c>
      <c r="AG634" s="133" t="s">
        <v>385</v>
      </c>
      <c r="AH634" s="179" t="s">
        <v>193</v>
      </c>
      <c r="AI634" s="185" t="str">
        <f>CONCATENATE(PAA[[#This Row],[Id Interno]],"-",PAA[[#This Row],[tipo de Contrato (TH talento humano - B/S bienes y/o servicios)]],"-",S634,"-",T634,"-",PAA[[#This Row],[Objeto de la contratación]])</f>
        <v>20260592-TH-8126-9--Prestación de servicios de apoyo a la gestión del proceso de inventarios de la Subdirección de Gestión Corporativa.-SGC</v>
      </c>
    </row>
    <row r="635" spans="2:35" s="56" customFormat="1" ht="56" x14ac:dyDescent="0.35">
      <c r="B635" s="140">
        <v>20260594</v>
      </c>
      <c r="C635" s="120" t="s">
        <v>880</v>
      </c>
      <c r="D635" s="128" t="s">
        <v>105</v>
      </c>
      <c r="E635" s="128" t="s">
        <v>363</v>
      </c>
      <c r="F635" s="128" t="s">
        <v>144</v>
      </c>
      <c r="G635" s="129" t="s">
        <v>373</v>
      </c>
      <c r="H635" s="135">
        <v>10</v>
      </c>
      <c r="I635" s="135">
        <v>0</v>
      </c>
      <c r="J635" s="130">
        <v>30966522</v>
      </c>
      <c r="K635" s="131" t="s">
        <v>398</v>
      </c>
      <c r="L635" s="175" t="s">
        <v>155</v>
      </c>
      <c r="M635" s="176" t="s">
        <v>422</v>
      </c>
      <c r="N635" s="128" t="s">
        <v>197</v>
      </c>
      <c r="O635" s="216" t="s">
        <v>889</v>
      </c>
      <c r="P635" s="176" t="s">
        <v>348</v>
      </c>
      <c r="Q635" s="132" t="s">
        <v>728</v>
      </c>
      <c r="R635" s="176" t="s">
        <v>208</v>
      </c>
      <c r="S635" s="176" t="str">
        <f>MID(PAA[[#This Row],[Meta Proyecto de Inversión]],1,4)</f>
        <v>8126</v>
      </c>
      <c r="T635" s="176" t="str">
        <f>MID(PAA[[#This Row],[Meta Proyecto de Inversión]],6,2)</f>
        <v>9-</v>
      </c>
      <c r="U635" s="177" t="str">
        <f>IFERROR(VLOOKUP(N635,TD!$B$50:$F$54,2,0)," ")</f>
        <v>O230117</v>
      </c>
      <c r="V635" s="177" t="str">
        <f>IFERROR(VLOOKUP(N635,TD!$B$50:$F$54,3,0)," ")</f>
        <v>4599</v>
      </c>
      <c r="W635" s="177">
        <f>IFERROR(VLOOKUP(N635,TD!$B$50:$F$54,4,0)," ")</f>
        <v>20240207</v>
      </c>
      <c r="X635" s="176" t="s">
        <v>174</v>
      </c>
      <c r="Y635" s="166" t="str">
        <f>IFERROR(VLOOKUP(X635,TD!$J$51:$K$64,2,0)," ")</f>
        <v>Infraestructura física, mantenimiento y dotación (Sedes construidas, mantenidas reforzadas)</v>
      </c>
      <c r="Z635" s="178" t="str">
        <f>CONCATENATE(X635,"-",Y635)</f>
        <v>08-Infraestructura física, mantenimiento y dotación (Sedes construidas, mantenidas reforzadas)</v>
      </c>
      <c r="AA635" s="176" t="s">
        <v>227</v>
      </c>
      <c r="AB635" s="166" t="str">
        <f>IFERROR(VLOOKUP(AA635,TD!$N$51:$O$66,2,0)," ")</f>
        <v>Sedes mantenidas</v>
      </c>
      <c r="AC635" s="178" t="str">
        <f>CONCATENATE(AA635,"_",AB635)</f>
        <v>016_Sedes mantenidas</v>
      </c>
      <c r="AD635" s="178" t="str">
        <f>CONCATENATE(Z635," ",AC635)</f>
        <v>08-Infraestructura física, mantenimiento y dotación (Sedes construidas, mantenidas reforzadas) 016_Sedes mantenidas</v>
      </c>
      <c r="AE635" s="177" t="str">
        <f>CONCATENATE(U635,V635,W635,X635,AA635)</f>
        <v>O23011745992024020708016</v>
      </c>
      <c r="AF635" s="166" t="str">
        <f>IFERROR(VLOOKUP(AD635,TD!$J$66:$K$89,2,0)," ")</f>
        <v>PM/0131/0108/45990160207</v>
      </c>
      <c r="AG635" s="133" t="s">
        <v>385</v>
      </c>
      <c r="AH635" s="179" t="s">
        <v>193</v>
      </c>
      <c r="AI635" s="185" t="str">
        <f>CONCATENATE(PAA[[#This Row],[Id Interno]],"-",PAA[[#This Row],[tipo de Contrato (TH talento humano - B/S bienes y/o servicios)]],"-",S635,"-",T635,"-",PAA[[#This Row],[Objeto de la contratación]])</f>
        <v>20260594-TH-8126-9--Prestación de servicios profesionales, en temas jurídicos de la gestión administrativa a cargo de la Subdirección de Gestión Corporativa.- SGC</v>
      </c>
    </row>
    <row r="636" spans="2:35" ht="56" x14ac:dyDescent="0.35">
      <c r="B636" s="149">
        <v>20260596</v>
      </c>
      <c r="C636" s="120" t="s">
        <v>881</v>
      </c>
      <c r="D636" s="128" t="s">
        <v>78</v>
      </c>
      <c r="E636" s="128" t="s">
        <v>402</v>
      </c>
      <c r="F636" s="128" t="s">
        <v>133</v>
      </c>
      <c r="G636" s="129" t="s">
        <v>376</v>
      </c>
      <c r="H636" s="135">
        <v>3</v>
      </c>
      <c r="I636" s="135">
        <v>12</v>
      </c>
      <c r="J636" s="130">
        <v>1646510494</v>
      </c>
      <c r="K636" s="131" t="s">
        <v>398</v>
      </c>
      <c r="L636" s="175" t="s">
        <v>155</v>
      </c>
      <c r="M636" s="176" t="s">
        <v>422</v>
      </c>
      <c r="N636" s="128" t="s">
        <v>330</v>
      </c>
      <c r="O636" s="216" t="s">
        <v>889</v>
      </c>
      <c r="P636" s="176" t="s">
        <v>161</v>
      </c>
      <c r="Q636" s="132" t="s">
        <v>746</v>
      </c>
      <c r="R636" s="176" t="s">
        <v>331</v>
      </c>
      <c r="S636" s="176" t="str">
        <f>MID(PAA[[#This Row],[Meta Proyecto de Inversión]],1,4)</f>
        <v>No a</v>
      </c>
      <c r="T636" s="176" t="str">
        <f>MID(PAA[[#This Row],[Meta Proyecto de Inversión]],6,2)</f>
        <v>li</v>
      </c>
      <c r="U636" s="177" t="str">
        <f>IFERROR(VLOOKUP(N636,TD!$B$50:$F$54,2,0)," ")</f>
        <v>NA</v>
      </c>
      <c r="V636" s="177" t="str">
        <f>IFERROR(VLOOKUP(N636,TD!$B$50:$F$54,3,0)," ")</f>
        <v>NA</v>
      </c>
      <c r="W636" s="177" t="str">
        <f>IFERROR(VLOOKUP(N636,TD!$B$50:$F$54,4,0)," ")</f>
        <v>NA</v>
      </c>
      <c r="X636" s="165" t="s">
        <v>335</v>
      </c>
      <c r="Y636" s="166" t="str">
        <f>IFERROR(VLOOKUP(X636,TD!$J$51:$K$64,2,0)," ")</f>
        <v>N/A</v>
      </c>
      <c r="Z636" s="178" t="str">
        <f>CONCATENATE(X636,"-",Y636)</f>
        <v>N/A-N/A</v>
      </c>
      <c r="AA636" s="165" t="s">
        <v>335</v>
      </c>
      <c r="AB636" s="166" t="str">
        <f>IFERROR(VLOOKUP(AA636,TD!$N$51:$O$66,2,0)," ")</f>
        <v>N/A</v>
      </c>
      <c r="AC636" s="178" t="str">
        <f>CONCATENATE(AA636,"_",AB636)</f>
        <v>N/A_N/A</v>
      </c>
      <c r="AD636" s="178" t="str">
        <f>CONCATENATE(Z636," ",AC636)</f>
        <v>N/A-N/A N/A_N/A</v>
      </c>
      <c r="AE636" s="177" t="str">
        <f>CONCATENATE(U636,V636,W636,X636,AA636)</f>
        <v>NANANAN/AN/A</v>
      </c>
      <c r="AF636" s="166" t="str">
        <f>IFERROR(VLOOKUP(AD636,TD!$J$66:$K$89,2,0)," ")</f>
        <v>N/A</v>
      </c>
      <c r="AG636" s="117" t="s">
        <v>332</v>
      </c>
      <c r="AH636" s="165" t="s">
        <v>194</v>
      </c>
      <c r="AI636" s="185" t="str">
        <f>CONCATENATE(PAA[[#This Row],[Id Interno]],"-",PAA[[#This Row],[tipo de Contrato (TH talento humano - B/S bienes y/o servicios)]],"-",S636,"-",T636,"-",PAA[[#This Row],[Objeto de la contratación]])</f>
        <v>20260596-BS-No a-li-Adición No. 1 al contrato 501 de 2025 que tiene como objeto “ Seleccionar propuesta para contratar con una o varias compañías de seguros legalmente autorizadas para funcionar en el país, los seguros patrimoniales, generales y personas requeridos para la adecuada protección de los bienes e intereses patrimoniales de la UNIDAD ADMINISTRATIVA ESPECIAL CUERPO OFICIAL BOMBEROS BOGOTA, así como de aquellos por los que sea o fuere legalmente responsable o le corresponda asegurar en virtud de disposición legal o contractual-SGC</v>
      </c>
    </row>
    <row r="637" spans="2:35" ht="70" x14ac:dyDescent="0.35">
      <c r="B637" s="140">
        <v>20260597</v>
      </c>
      <c r="C637" s="120" t="s">
        <v>1142</v>
      </c>
      <c r="D637" s="128" t="s">
        <v>83</v>
      </c>
      <c r="E637" s="128" t="s">
        <v>402</v>
      </c>
      <c r="F637" s="128" t="s">
        <v>133</v>
      </c>
      <c r="G637" s="129" t="s">
        <v>378</v>
      </c>
      <c r="H637" s="135">
        <v>12</v>
      </c>
      <c r="I637" s="135">
        <v>0</v>
      </c>
      <c r="J637" s="130">
        <v>60000000</v>
      </c>
      <c r="K637" s="131" t="s">
        <v>398</v>
      </c>
      <c r="L637" s="175" t="s">
        <v>155</v>
      </c>
      <c r="M637" s="176" t="s">
        <v>422</v>
      </c>
      <c r="N637" s="128" t="s">
        <v>330</v>
      </c>
      <c r="O637" s="216" t="s">
        <v>889</v>
      </c>
      <c r="P637" s="176" t="s">
        <v>161</v>
      </c>
      <c r="Q637" s="132" t="s">
        <v>746</v>
      </c>
      <c r="R637" s="176" t="s">
        <v>331</v>
      </c>
      <c r="S637" s="176" t="str">
        <f>MID(PAA[[#This Row],[Meta Proyecto de Inversión]],1,4)</f>
        <v>No a</v>
      </c>
      <c r="T637" s="176" t="str">
        <f>MID(PAA[[#This Row],[Meta Proyecto de Inversión]],6,2)</f>
        <v>li</v>
      </c>
      <c r="U637" s="177" t="str">
        <f>IFERROR(VLOOKUP(N637,TD!$B$50:$F$54,2,0)," ")</f>
        <v>NA</v>
      </c>
      <c r="V637" s="177" t="str">
        <f>IFERROR(VLOOKUP(N637,TD!$B$50:$F$54,3,0)," ")</f>
        <v>NA</v>
      </c>
      <c r="W637" s="177" t="str">
        <f>IFERROR(VLOOKUP(N637,TD!$B$50:$F$54,4,0)," ")</f>
        <v>NA</v>
      </c>
      <c r="X637" s="176" t="s">
        <v>335</v>
      </c>
      <c r="Y637" s="166" t="str">
        <f>IFERROR(VLOOKUP(X637,TD!$J$51:$K$64,2,0)," ")</f>
        <v>N/A</v>
      </c>
      <c r="Z637" s="178" t="str">
        <f>CONCATENATE(X637,"-",Y637)</f>
        <v>N/A-N/A</v>
      </c>
      <c r="AA637" s="176" t="s">
        <v>335</v>
      </c>
      <c r="AB637" s="166" t="str">
        <f>IFERROR(VLOOKUP(AA637,TD!$N$51:$O$66,2,0)," ")</f>
        <v>N/A</v>
      </c>
      <c r="AC637" s="178" t="str">
        <f>CONCATENATE(AA637,"_",AB637)</f>
        <v>N/A_N/A</v>
      </c>
      <c r="AD637" s="178" t="str">
        <f>CONCATENATE(Z637," ",AC637)</f>
        <v>N/A-N/A N/A_N/A</v>
      </c>
      <c r="AE637" s="177" t="str">
        <f>CONCATENATE(U637,V637,W637,X637,AA637)</f>
        <v>NANANAN/AN/A</v>
      </c>
      <c r="AF637" s="166" t="str">
        <f>IFERROR(VLOOKUP(AD637,TD!$J$66:$K$89,2,0)," ")</f>
        <v>N/A</v>
      </c>
      <c r="AG637" s="133" t="s">
        <v>332</v>
      </c>
      <c r="AH637" s="179" t="s">
        <v>194</v>
      </c>
      <c r="AI637" s="185" t="str">
        <f>CONCATENATE(PAA[[#This Row],[Id Interno]],"-",PAA[[#This Row],[tipo de Contrato (TH talento humano - B/S bienes y/o servicios)]],"-",S637,"-",T637,"-",PAA[[#This Row],[Objeto de la contratación]])</f>
        <v>20260597-BS-No a-li-Adición y prórroga No. 1 al contrato 578 de 2025 que tiene como objeto “ Contratar los seguros obligatorios "SOAT" para el parque automotor de propiedad de la Unidad Administrativa Especial Cuerpo Oficial de Bomberos Bogotá D.C y de aquellos por los cuales fuere legalmente responsable-SGC</v>
      </c>
    </row>
    <row r="638" spans="2:35" ht="140" x14ac:dyDescent="0.35">
      <c r="B638" s="140">
        <v>20260598</v>
      </c>
      <c r="C638" s="120" t="s">
        <v>882</v>
      </c>
      <c r="D638" s="128" t="s">
        <v>114</v>
      </c>
      <c r="E638" s="128" t="s">
        <v>402</v>
      </c>
      <c r="F638" s="128" t="s">
        <v>89</v>
      </c>
      <c r="G638" s="129" t="s">
        <v>373</v>
      </c>
      <c r="H638" s="135">
        <v>1</v>
      </c>
      <c r="I638" s="135">
        <v>0</v>
      </c>
      <c r="J638" s="130">
        <v>44996886</v>
      </c>
      <c r="K638" s="131" t="s">
        <v>398</v>
      </c>
      <c r="L638" s="175" t="s">
        <v>155</v>
      </c>
      <c r="M638" s="176" t="s">
        <v>422</v>
      </c>
      <c r="N638" s="128" t="s">
        <v>197</v>
      </c>
      <c r="O638" s="216" t="s">
        <v>889</v>
      </c>
      <c r="P638" s="176" t="s">
        <v>348</v>
      </c>
      <c r="Q638" s="132" t="s">
        <v>729</v>
      </c>
      <c r="R638" s="176" t="s">
        <v>207</v>
      </c>
      <c r="S638" s="176" t="str">
        <f>MID(PAA[[#This Row],[Meta Proyecto de Inversión]],1,4)</f>
        <v>8126</v>
      </c>
      <c r="T638" s="176" t="str">
        <f>MID(PAA[[#This Row],[Meta Proyecto de Inversión]],6,2)</f>
        <v>8-</v>
      </c>
      <c r="U638" s="177" t="str">
        <f>IFERROR(VLOOKUP(N638,TD!$B$50:$F$54,2,0)," ")</f>
        <v>O230117</v>
      </c>
      <c r="V638" s="177" t="str">
        <f>IFERROR(VLOOKUP(N638,TD!$B$50:$F$54,3,0)," ")</f>
        <v>4599</v>
      </c>
      <c r="W638" s="177">
        <f>IFERROR(VLOOKUP(N638,TD!$B$50:$F$54,4,0)," ")</f>
        <v>20240207</v>
      </c>
      <c r="X638" s="176" t="s">
        <v>174</v>
      </c>
      <c r="Y638" s="166" t="str">
        <f>IFERROR(VLOOKUP(X638,TD!$J$51:$K$64,2,0)," ")</f>
        <v>Infraestructura física, mantenimiento y dotación (Sedes construidas, mantenidas reforzadas)</v>
      </c>
      <c r="Z638" s="178" t="str">
        <f>CONCATENATE(X638,"-",Y638)</f>
        <v>08-Infraestructura física, mantenimiento y dotación (Sedes construidas, mantenidas reforzadas)</v>
      </c>
      <c r="AA638" s="176" t="s">
        <v>227</v>
      </c>
      <c r="AB638" s="166" t="str">
        <f>IFERROR(VLOOKUP(AA638,TD!$N$51:$O$66,2,0)," ")</f>
        <v>Sedes mantenidas</v>
      </c>
      <c r="AC638" s="178" t="str">
        <f>CONCATENATE(AA638,"_",AB638)</f>
        <v>016_Sedes mantenidas</v>
      </c>
      <c r="AD638" s="178" t="str">
        <f>CONCATENATE(Z638," ",AC638)</f>
        <v>08-Infraestructura física, mantenimiento y dotación (Sedes construidas, mantenidas reforzadas) 016_Sedes mantenidas</v>
      </c>
      <c r="AE638" s="177" t="str">
        <f>CONCATENATE(U638,V638,W638,X638,AA638)</f>
        <v>O23011745992024020708016</v>
      </c>
      <c r="AF638" s="166" t="str">
        <f>IFERROR(VLOOKUP(AD638,TD!$J$66:$K$89,2,0)," ")</f>
        <v>PM/0131/0108/45990160207</v>
      </c>
      <c r="AG638" s="133" t="s">
        <v>134</v>
      </c>
      <c r="AH638" s="179" t="s">
        <v>194</v>
      </c>
      <c r="AI638" s="185" t="str">
        <f>CONCATENATE(PAA[[#This Row],[Id Interno]],"-",PAA[[#This Row],[tipo de Contrato (TH talento humano - B/S bienes y/o servicios)]],"-",S638,"-",T638,"-",PAA[[#This Row],[Objeto de la contratación]])</f>
        <v>20260598-BS-8126-8--Adición y prórroga No. 2 al contrato 597 de 2025  que tiene como objeto " Contratar la prestación del servicio de aseo y cafetería incluido insumos para la UAE Cuerpo Oficial de Bomberos -SGC</v>
      </c>
    </row>
    <row r="639" spans="2:35" ht="42" x14ac:dyDescent="0.35">
      <c r="B639" s="140">
        <v>20260599</v>
      </c>
      <c r="C639" s="120" t="s">
        <v>882</v>
      </c>
      <c r="D639" s="128" t="s">
        <v>114</v>
      </c>
      <c r="E639" s="128" t="s">
        <v>402</v>
      </c>
      <c r="F639" s="128" t="s">
        <v>89</v>
      </c>
      <c r="G639" s="129" t="s">
        <v>373</v>
      </c>
      <c r="H639" s="135">
        <v>1</v>
      </c>
      <c r="I639" s="135">
        <v>0</v>
      </c>
      <c r="J639" s="130">
        <v>45000000</v>
      </c>
      <c r="K639" s="131" t="s">
        <v>398</v>
      </c>
      <c r="L639" s="175" t="s">
        <v>155</v>
      </c>
      <c r="M639" s="176" t="s">
        <v>422</v>
      </c>
      <c r="N639" s="128" t="s">
        <v>330</v>
      </c>
      <c r="O639" s="216" t="s">
        <v>889</v>
      </c>
      <c r="P639" s="176" t="s">
        <v>161</v>
      </c>
      <c r="Q639" s="132" t="s">
        <v>729</v>
      </c>
      <c r="R639" s="176" t="s">
        <v>331</v>
      </c>
      <c r="S639" s="176" t="str">
        <f>MID(PAA[[#This Row],[Meta Proyecto de Inversión]],1,4)</f>
        <v>No a</v>
      </c>
      <c r="T639" s="176" t="str">
        <f>MID(PAA[[#This Row],[Meta Proyecto de Inversión]],6,2)</f>
        <v>li</v>
      </c>
      <c r="U639" s="177" t="str">
        <f>IFERROR(VLOOKUP(N639,TD!$B$50:$F$54,2,0)," ")</f>
        <v>NA</v>
      </c>
      <c r="V639" s="177" t="str">
        <f>IFERROR(VLOOKUP(N639,TD!$B$50:$F$54,3,0)," ")</f>
        <v>NA</v>
      </c>
      <c r="W639" s="177" t="str">
        <f>IFERROR(VLOOKUP(N639,TD!$B$50:$F$54,4,0)," ")</f>
        <v>NA</v>
      </c>
      <c r="X639" s="176" t="s">
        <v>335</v>
      </c>
      <c r="Y639" s="166" t="str">
        <f>IFERROR(VLOOKUP(X639,TD!$J$51:$K$64,2,0)," ")</f>
        <v>N/A</v>
      </c>
      <c r="Z639" s="178" t="str">
        <f>CONCATENATE(X639,"-",Y639)</f>
        <v>N/A-N/A</v>
      </c>
      <c r="AA639" s="176" t="s">
        <v>335</v>
      </c>
      <c r="AB639" s="166" t="str">
        <f>IFERROR(VLOOKUP(AA639,TD!$N$51:$O$66,2,0)," ")</f>
        <v>N/A</v>
      </c>
      <c r="AC639" s="178" t="str">
        <f>CONCATENATE(AA639,"_",AB639)</f>
        <v>N/A_N/A</v>
      </c>
      <c r="AD639" s="178" t="str">
        <f>CONCATENATE(Z639," ",AC639)</f>
        <v>N/A-N/A N/A_N/A</v>
      </c>
      <c r="AE639" s="177" t="str">
        <f>CONCATENATE(U639,V639,W639,X639,AA639)</f>
        <v>NANANAN/AN/A</v>
      </c>
      <c r="AF639" s="166" t="str">
        <f>IFERROR(VLOOKUP(AD639,TD!$J$66:$K$89,2,0)," ")</f>
        <v>N/A</v>
      </c>
      <c r="AG639" s="133" t="s">
        <v>332</v>
      </c>
      <c r="AH639" s="179" t="s">
        <v>194</v>
      </c>
      <c r="AI639" s="185" t="str">
        <f>CONCATENATE(PAA[[#This Row],[Id Interno]],"-",PAA[[#This Row],[tipo de Contrato (TH talento humano - B/S bienes y/o servicios)]],"-",S639,"-",T639,"-",PAA[[#This Row],[Objeto de la contratación]])</f>
        <v>20260599-BS-No a-li-Adición y prórroga No. 2 al contrato 597 de 2025  que tiene como objeto " Contratar la prestación del servicio de aseo y cafetería incluido insumos para la UAE Cuerpo Oficial de Bomberos -SGC</v>
      </c>
    </row>
    <row r="640" spans="2:35" ht="70" x14ac:dyDescent="0.35">
      <c r="B640" s="140">
        <v>20260600</v>
      </c>
      <c r="C640" s="120" t="s">
        <v>882</v>
      </c>
      <c r="D640" s="128" t="s">
        <v>114</v>
      </c>
      <c r="E640" s="128" t="s">
        <v>402</v>
      </c>
      <c r="F640" s="128" t="s">
        <v>89</v>
      </c>
      <c r="G640" s="129" t="s">
        <v>373</v>
      </c>
      <c r="H640" s="135">
        <v>1</v>
      </c>
      <c r="I640" s="135">
        <v>0</v>
      </c>
      <c r="J640" s="130">
        <v>25000000</v>
      </c>
      <c r="K640" s="131" t="s">
        <v>398</v>
      </c>
      <c r="L640" s="175" t="s">
        <v>155</v>
      </c>
      <c r="M640" s="176" t="s">
        <v>422</v>
      </c>
      <c r="N640" s="128" t="s">
        <v>330</v>
      </c>
      <c r="O640" s="216" t="s">
        <v>889</v>
      </c>
      <c r="P640" s="176" t="s">
        <v>161</v>
      </c>
      <c r="Q640" s="132" t="s">
        <v>729</v>
      </c>
      <c r="R640" s="176" t="s">
        <v>331</v>
      </c>
      <c r="S640" s="176" t="str">
        <f>MID(PAA[[#This Row],[Meta Proyecto de Inversión]],1,4)</f>
        <v>No a</v>
      </c>
      <c r="T640" s="176" t="str">
        <f>MID(PAA[[#This Row],[Meta Proyecto de Inversión]],6,2)</f>
        <v>li</v>
      </c>
      <c r="U640" s="177" t="str">
        <f>IFERROR(VLOOKUP(N640,TD!$B$50:$F$54,2,0)," ")</f>
        <v>NA</v>
      </c>
      <c r="V640" s="177" t="str">
        <f>IFERROR(VLOOKUP(N640,TD!$B$50:$F$54,3,0)," ")</f>
        <v>NA</v>
      </c>
      <c r="W640" s="177" t="str">
        <f>IFERROR(VLOOKUP(N640,TD!$B$50:$F$54,4,0)," ")</f>
        <v>NA</v>
      </c>
      <c r="X640" s="176" t="s">
        <v>335</v>
      </c>
      <c r="Y640" s="166" t="str">
        <f>IFERROR(VLOOKUP(X640,TD!$J$51:$K$64,2,0)," ")</f>
        <v>N/A</v>
      </c>
      <c r="Z640" s="178" t="str">
        <f>CONCATENATE(X640,"-",Y640)</f>
        <v>N/A-N/A</v>
      </c>
      <c r="AA640" s="176" t="s">
        <v>335</v>
      </c>
      <c r="AB640" s="166" t="str">
        <f>IFERROR(VLOOKUP(AA640,TD!$N$51:$O$66,2,0)," ")</f>
        <v>N/A</v>
      </c>
      <c r="AC640" s="178" t="str">
        <f>CONCATENATE(AA640,"_",AB640)</f>
        <v>N/A_N/A</v>
      </c>
      <c r="AD640" s="178" t="str">
        <f>CONCATENATE(Z640," ",AC640)</f>
        <v>N/A-N/A N/A_N/A</v>
      </c>
      <c r="AE640" s="177" t="str">
        <f>CONCATENATE(U640,V640,W640,X640,AA640)</f>
        <v>NANANAN/AN/A</v>
      </c>
      <c r="AF640" s="166" t="str">
        <f>IFERROR(VLOOKUP(AD640,TD!$J$66:$K$89,2,0)," ")</f>
        <v>N/A</v>
      </c>
      <c r="AG640" s="133" t="s">
        <v>332</v>
      </c>
      <c r="AH640" s="179" t="s">
        <v>194</v>
      </c>
      <c r="AI640" s="185" t="str">
        <f>CONCATENATE(PAA[[#This Row],[Id Interno]],"-",PAA[[#This Row],[tipo de Contrato (TH talento humano - B/S bienes y/o servicios)]],"-",S640,"-",T640,"-",PAA[[#This Row],[Objeto de la contratación]])</f>
        <v>20260600-BS-No a-li-Adición y prórroga No. 2 al contrato 597 de 2025  que tiene como objeto " Contratar la prestación del servicio de aseo y cafetería incluido insumos para la UAE Cuerpo Oficial de Bomberos -SGC</v>
      </c>
    </row>
    <row r="641" spans="2:35" ht="56" x14ac:dyDescent="0.35">
      <c r="B641" s="149">
        <v>20260601</v>
      </c>
      <c r="C641" s="120" t="s">
        <v>983</v>
      </c>
      <c r="D641" s="120" t="s">
        <v>92</v>
      </c>
      <c r="E641" s="120" t="s">
        <v>402</v>
      </c>
      <c r="F641" s="120" t="s">
        <v>89</v>
      </c>
      <c r="G641" s="129" t="s">
        <v>376</v>
      </c>
      <c r="H641" s="150">
        <v>0</v>
      </c>
      <c r="I641" s="150">
        <v>0</v>
      </c>
      <c r="J641" s="133">
        <v>22554375</v>
      </c>
      <c r="K641" s="151" t="s">
        <v>398</v>
      </c>
      <c r="L641" s="181" t="s">
        <v>155</v>
      </c>
      <c r="M641" s="182" t="s">
        <v>422</v>
      </c>
      <c r="N641" s="120" t="s">
        <v>197</v>
      </c>
      <c r="O641" s="216" t="s">
        <v>889</v>
      </c>
      <c r="P641" s="182" t="s">
        <v>348</v>
      </c>
      <c r="Q641" s="152" t="s">
        <v>891</v>
      </c>
      <c r="R641" s="182" t="s">
        <v>207</v>
      </c>
      <c r="S641" s="176" t="str">
        <f>MID(PAA[[#This Row],[Meta Proyecto de Inversión]],1,4)</f>
        <v>8126</v>
      </c>
      <c r="T641" s="176" t="str">
        <f>MID(PAA[[#This Row],[Meta Proyecto de Inversión]],6,2)</f>
        <v>8-</v>
      </c>
      <c r="U641" s="183" t="str">
        <f>IFERROR(VLOOKUP(N641,TD!$B$50:$F$54,2,0)," ")</f>
        <v>O230117</v>
      </c>
      <c r="V641" s="183" t="str">
        <f>IFERROR(VLOOKUP(N641,TD!$B$50:$F$54,3,0)," ")</f>
        <v>4599</v>
      </c>
      <c r="W641" s="183">
        <f>IFERROR(VLOOKUP(N641,TD!$B$50:$F$54,4,0)," ")</f>
        <v>20240207</v>
      </c>
      <c r="X641" s="182" t="s">
        <v>174</v>
      </c>
      <c r="Y641" s="171" t="str">
        <f>IFERROR(VLOOKUP(X641,TD!$J$51:$K$64,2,0)," ")</f>
        <v>Infraestructura física, mantenimiento y dotación (Sedes construidas, mantenidas reforzadas)</v>
      </c>
      <c r="Z641" s="178" t="str">
        <f>CONCATENATE(X641,"-",Y641)</f>
        <v>08-Infraestructura física, mantenimiento y dotación (Sedes construidas, mantenidas reforzadas)</v>
      </c>
      <c r="AA641" s="182" t="s">
        <v>227</v>
      </c>
      <c r="AB641" s="171" t="str">
        <f>IFERROR(VLOOKUP(AA641,TD!$N$51:$O$66,2,0)," ")</f>
        <v>Sedes mantenidas</v>
      </c>
      <c r="AC641" s="178" t="str">
        <f>CONCATENATE(AA641,"_",AB641)</f>
        <v>016_Sedes mantenidas</v>
      </c>
      <c r="AD641" s="178" t="str">
        <f>CONCATENATE(Z641," ",AC641)</f>
        <v>08-Infraestructura física, mantenimiento y dotación (Sedes construidas, mantenidas reforzadas) 016_Sedes mantenidas</v>
      </c>
      <c r="AE641" s="183" t="str">
        <f>CONCATENATE(U641,V641,W641,X641,AA641)</f>
        <v>O23011745992024020708016</v>
      </c>
      <c r="AF641" s="171" t="str">
        <f>IFERROR(VLOOKUP(AD641,TD!$J$66:$K$89,2,0)," ")</f>
        <v>PM/0131/0108/45990160207</v>
      </c>
      <c r="AG641" s="133" t="s">
        <v>871</v>
      </c>
      <c r="AH641" s="184" t="s">
        <v>194</v>
      </c>
      <c r="AI641" s="185" t="str">
        <f>CONCATENATE(PAA[[#This Row],[Id Interno]],"-",PAA[[#This Row],[tipo de Contrato (TH talento humano - B/S bienes y/o servicios)]],"-",S641,"-",T641,"-",PAA[[#This Row],[Objeto de la contratación]])</f>
        <v>20260601-BS-8126-8--Adición y prórroga No. 01 al contrato 524 de 2025 que tiene como objeto "Mantenimiento preventivo y correctivo, que incluye el suministro de insumos y repuestos de las lavadoras y secadoras industriales ubicadas en las estaciones de bomberos de la UAE Cuerpo Oficial de Bomberos de Bogotá-SGC</v>
      </c>
    </row>
    <row r="642" spans="2:35" ht="70" x14ac:dyDescent="0.35">
      <c r="B642" s="149">
        <v>20260602</v>
      </c>
      <c r="C642" s="120" t="s">
        <v>655</v>
      </c>
      <c r="D642" s="120" t="s">
        <v>105</v>
      </c>
      <c r="E642" s="120" t="s">
        <v>363</v>
      </c>
      <c r="F642" s="120" t="s">
        <v>144</v>
      </c>
      <c r="G642" s="129" t="s">
        <v>373</v>
      </c>
      <c r="H642" s="150">
        <v>4</v>
      </c>
      <c r="I642" s="150">
        <v>0</v>
      </c>
      <c r="J642" s="133">
        <v>20644348</v>
      </c>
      <c r="K642" s="151" t="s">
        <v>398</v>
      </c>
      <c r="L642" s="181" t="s">
        <v>155</v>
      </c>
      <c r="M642" s="182" t="s">
        <v>422</v>
      </c>
      <c r="N642" s="120" t="s">
        <v>197</v>
      </c>
      <c r="O642" s="216" t="s">
        <v>889</v>
      </c>
      <c r="P642" s="182" t="s">
        <v>348</v>
      </c>
      <c r="Q642" s="152" t="s">
        <v>728</v>
      </c>
      <c r="R642" s="182" t="s">
        <v>208</v>
      </c>
      <c r="S642" s="176" t="str">
        <f>MID(PAA[[#This Row],[Meta Proyecto de Inversión]],1,4)</f>
        <v>8126</v>
      </c>
      <c r="T642" s="165" t="str">
        <f>MID(PAA[[#This Row],[Meta Proyecto de Inversión]],6,2)</f>
        <v>9-</v>
      </c>
      <c r="U642" s="183" t="str">
        <f>IFERROR(VLOOKUP(N642,TD!$B$50:$F$54,2,0)," ")</f>
        <v>O230117</v>
      </c>
      <c r="V642" s="183" t="str">
        <f>IFERROR(VLOOKUP(N642,TD!$B$50:$F$54,3,0)," ")</f>
        <v>4599</v>
      </c>
      <c r="W642" s="183">
        <f>IFERROR(VLOOKUP(N642,TD!$B$50:$F$54,4,0)," ")</f>
        <v>20240207</v>
      </c>
      <c r="X642" s="182" t="s">
        <v>174</v>
      </c>
      <c r="Y642" s="171" t="str">
        <f>IFERROR(VLOOKUP(X642,TD!$J$51:$K$64,2,0)," ")</f>
        <v>Infraestructura física, mantenimiento y dotación (Sedes construidas, mantenidas reforzadas)</v>
      </c>
      <c r="Z642" s="178" t="str">
        <f>CONCATENATE(X642,"-",Y642)</f>
        <v>08-Infraestructura física, mantenimiento y dotación (Sedes construidas, mantenidas reforzadas)</v>
      </c>
      <c r="AA642" s="182" t="s">
        <v>227</v>
      </c>
      <c r="AB642" s="171" t="str">
        <f>IFERROR(VLOOKUP(AA642,TD!$N$51:$O$66,2,0)," ")</f>
        <v>Sedes mantenidas</v>
      </c>
      <c r="AC642" s="178" t="str">
        <f>CONCATENATE(AA642,"_",AB642)</f>
        <v>016_Sedes mantenidas</v>
      </c>
      <c r="AD642" s="178" t="str">
        <f>CONCATENATE(Z642," ",AC642)</f>
        <v>08-Infraestructura física, mantenimiento y dotación (Sedes construidas, mantenidas reforzadas) 016_Sedes mantenidas</v>
      </c>
      <c r="AE642" s="183" t="str">
        <f>CONCATENATE(U642,V642,W642,X642,AA642)</f>
        <v>O23011745992024020708016</v>
      </c>
      <c r="AF642" s="171" t="str">
        <f>IFERROR(VLOOKUP(AD642,TD!$J$66:$K$89,2,0)," ")</f>
        <v>PM/0131/0108/45990160207</v>
      </c>
      <c r="AG642" s="133" t="s">
        <v>385</v>
      </c>
      <c r="AH642" s="184" t="s">
        <v>193</v>
      </c>
      <c r="AI642" s="185" t="str">
        <f>CONCATENATE(PAA[[#This Row],[Id Interno]],"-",PAA[[#This Row],[tipo de Contrato (TH talento humano - B/S bienes y/o servicios)]],"-",S642,"-",T642,"-",PAA[[#This Row],[Objeto de la contratación]])</f>
        <v>20260602-TH-8126-9--Prestación de servicios profesionales para la implementación, consolidación, seguimiento y reporte de los lineamientos ambientales establecidos en el Plan Institucional de Gestión Ambiental (PIGA) en cada una de las sedes de la UAE Cuerpo Oficial de Bomberos Bogotá-SGC.</v>
      </c>
    </row>
    <row r="643" spans="2:35" ht="70" x14ac:dyDescent="0.35">
      <c r="B643" s="149">
        <v>20260603</v>
      </c>
      <c r="C643" s="120" t="s">
        <v>894</v>
      </c>
      <c r="D643" s="120" t="s">
        <v>92</v>
      </c>
      <c r="E643" s="120" t="s">
        <v>402</v>
      </c>
      <c r="F643" s="120" t="s">
        <v>111</v>
      </c>
      <c r="G643" s="129" t="s">
        <v>377</v>
      </c>
      <c r="H643" s="150">
        <v>4</v>
      </c>
      <c r="I643" s="150">
        <v>0</v>
      </c>
      <c r="J643" s="133">
        <v>30000000</v>
      </c>
      <c r="K643" s="151" t="s">
        <v>398</v>
      </c>
      <c r="L643" s="181" t="s">
        <v>155</v>
      </c>
      <c r="M643" s="182" t="s">
        <v>422</v>
      </c>
      <c r="N643" s="120" t="s">
        <v>198</v>
      </c>
      <c r="O643" s="182" t="s">
        <v>890</v>
      </c>
      <c r="P643" s="182" t="s">
        <v>348</v>
      </c>
      <c r="Q643" s="152" t="s">
        <v>1062</v>
      </c>
      <c r="R643" s="182" t="s">
        <v>351</v>
      </c>
      <c r="S643" s="176" t="str">
        <f>MID(PAA[[#This Row],[Meta Proyecto de Inversión]],1,4)</f>
        <v>8173</v>
      </c>
      <c r="T643" s="176" t="str">
        <f>MID(PAA[[#This Row],[Meta Proyecto de Inversión]],6,2)</f>
        <v>11</v>
      </c>
      <c r="U643" s="183" t="str">
        <f>IFERROR(VLOOKUP(N643,TD!$B$50:$F$54,2,0)," ")</f>
        <v>O230117</v>
      </c>
      <c r="V643" s="183" t="str">
        <f>IFERROR(VLOOKUP(N643,TD!$B$50:$F$54,3,0)," ")</f>
        <v>4503</v>
      </c>
      <c r="W643" s="183">
        <f>IFERROR(VLOOKUP(N643,TD!$B$50:$F$54,4,0)," ")</f>
        <v>20240255</v>
      </c>
      <c r="X643" s="182">
        <v>14</v>
      </c>
      <c r="Y643" s="171" t="str">
        <f>IFERROR(VLOOKUP(X643,TD!$J$51:$K$64,2,0)," ")</f>
        <v xml:space="preserve">Infraestructura física misional construida mantenida y dotada </v>
      </c>
      <c r="Z643" s="178" t="str">
        <f>CONCATENATE(X643,"-",Y643)</f>
        <v xml:space="preserve">14-Infraestructura física misional construida mantenida y dotada </v>
      </c>
      <c r="AA643" s="182" t="s">
        <v>225</v>
      </c>
      <c r="AB643" s="171" t="str">
        <f>IFERROR(VLOOKUP(AA643,TD!$N$51:$O$66,2,0)," ")</f>
        <v>Estaciones de bomberos adecuadas</v>
      </c>
      <c r="AC643" s="178" t="str">
        <f>CONCATENATE(AA643,"_",AB643)</f>
        <v>014_Estaciones de bomberos adecuadas</v>
      </c>
      <c r="AD643" s="178" t="str">
        <f>CONCATENATE(Z643," ",AC643)</f>
        <v>14-Infraestructura física misional construida mantenida y dotada  014_Estaciones de bomberos adecuadas</v>
      </c>
      <c r="AE643" s="183" t="str">
        <f>CONCATENATE(U643,V643,W643,X643,AA643)</f>
        <v>O23011745032024025514014</v>
      </c>
      <c r="AF643" s="171" t="str">
        <f>IFERROR(VLOOKUP(AD643,TD!$J$66:$K$89,2,0)," ")</f>
        <v>PM/0131/0114/45030140255</v>
      </c>
      <c r="AG643" s="133" t="s">
        <v>353</v>
      </c>
      <c r="AH643" s="184" t="s">
        <v>193</v>
      </c>
      <c r="AI643" s="185" t="str">
        <f>CONCATENATE(PAA[[#This Row],[Id Interno]],"-",PAA[[#This Row],[tipo de Contrato (TH talento humano - B/S bienes y/o servicios)]],"-",S643,"-",T643,"-",PAA[[#This Row],[Objeto de la contratación]])</f>
        <v>20260603-BS-8173-11-Suministro de banderas y accesorios para las sedes UAECOB-SGC</v>
      </c>
    </row>
    <row r="644" spans="2:35" ht="70" x14ac:dyDescent="0.35">
      <c r="B644" s="140">
        <v>20260605</v>
      </c>
      <c r="C644" s="120" t="s">
        <v>898</v>
      </c>
      <c r="D644" s="128" t="s">
        <v>105</v>
      </c>
      <c r="E644" s="128" t="s">
        <v>363</v>
      </c>
      <c r="F644" s="128" t="s">
        <v>144</v>
      </c>
      <c r="G644" s="129" t="s">
        <v>374</v>
      </c>
      <c r="H644" s="135">
        <v>5</v>
      </c>
      <c r="I644" s="135">
        <v>15</v>
      </c>
      <c r="J644" s="130">
        <v>53900000</v>
      </c>
      <c r="K644" s="131" t="s">
        <v>398</v>
      </c>
      <c r="L644" s="175" t="s">
        <v>45</v>
      </c>
      <c r="M644" s="176" t="s">
        <v>401</v>
      </c>
      <c r="N644" s="128" t="s">
        <v>197</v>
      </c>
      <c r="O644" s="182" t="s">
        <v>889</v>
      </c>
      <c r="P644" s="176" t="s">
        <v>348</v>
      </c>
      <c r="Q644" s="132">
        <v>80111600</v>
      </c>
      <c r="R644" s="176" t="s">
        <v>208</v>
      </c>
      <c r="S644" s="176" t="str">
        <f>MID(PAA[[#This Row],[Meta Proyecto de Inversión]],1,4)</f>
        <v>8126</v>
      </c>
      <c r="T644" s="176" t="str">
        <f>MID(PAA[[#This Row],[Meta Proyecto de Inversión]],6,2)</f>
        <v>9-</v>
      </c>
      <c r="U644" s="177" t="str">
        <f>IFERROR(VLOOKUP(N644,TD!$B$50:$F$54,2,0)," ")</f>
        <v>O230117</v>
      </c>
      <c r="V644" s="177" t="str">
        <f>IFERROR(VLOOKUP(N644,TD!$B$50:$F$54,3,0)," ")</f>
        <v>4599</v>
      </c>
      <c r="W644" s="177">
        <f>IFERROR(VLOOKUP(N644,TD!$B$50:$F$54,4,0)," ")</f>
        <v>20240207</v>
      </c>
      <c r="X644" s="182" t="s">
        <v>174</v>
      </c>
      <c r="Y644" s="171" t="str">
        <f>IFERROR(VLOOKUP(X644,TD!$J$51:$K$64,2,0)," ")</f>
        <v>Infraestructura física, mantenimiento y dotación (Sedes construidas, mantenidas reforzadas)</v>
      </c>
      <c r="Z644" s="178" t="str">
        <f>CONCATENATE(X644,"-",Y644)</f>
        <v>08-Infraestructura física, mantenimiento y dotación (Sedes construidas, mantenidas reforzadas)</v>
      </c>
      <c r="AA644" s="182" t="s">
        <v>227</v>
      </c>
      <c r="AB644" s="171" t="str">
        <f>IFERROR(VLOOKUP(AA644,TD!$N$51:$O$66,2,0)," ")</f>
        <v>Sedes mantenidas</v>
      </c>
      <c r="AC644" s="178" t="str">
        <f>CONCATENATE(AA644,"_",AB644)</f>
        <v>016_Sedes mantenidas</v>
      </c>
      <c r="AD644" s="178" t="str">
        <f>CONCATENATE(Z644," ",AC644)</f>
        <v>08-Infraestructura física, mantenimiento y dotación (Sedes construidas, mantenidas reforzadas) 016_Sedes mantenidas</v>
      </c>
      <c r="AE644" s="177" t="str">
        <f>CONCATENATE(U644,V644,W644,X644,AA644)</f>
        <v>O23011745992024020708016</v>
      </c>
      <c r="AF644" s="166" t="str">
        <f>IFERROR(VLOOKUP(AD644,TD!$J$66:$K$89,2,0)," ")</f>
        <v>PM/0131/0108/45990160207</v>
      </c>
      <c r="AG644" s="133" t="s">
        <v>385</v>
      </c>
      <c r="AH644" s="179" t="s">
        <v>194</v>
      </c>
      <c r="AI644" s="185" t="str">
        <f>CONCATENATE(PAA[[#This Row],[Id Interno]],"-",PAA[[#This Row],[tipo de Contrato (TH talento humano - B/S bienes y/o servicios)]],"-",S644,"-",T644,"-",PAA[[#This Row],[Objeto de la contratación]])</f>
        <v>20260605-TH-8126-9--Adición y prórroga al Contrato 175 de 2025 con objeto "Prestar servicios profesionales especializados en el desarrollo de las actividades y de los diferentes procesos que tiene a su cargo y bajo su seguimiento la Dirección General de la UAE Cuerpo Oficial de Bomberos de Bogotá"</v>
      </c>
    </row>
    <row r="645" spans="2:35" ht="70" x14ac:dyDescent="0.35">
      <c r="B645" s="140">
        <v>20260606</v>
      </c>
      <c r="C645" s="120" t="s">
        <v>899</v>
      </c>
      <c r="D645" s="128" t="s">
        <v>105</v>
      </c>
      <c r="E645" s="128" t="s">
        <v>363</v>
      </c>
      <c r="F645" s="128" t="s">
        <v>144</v>
      </c>
      <c r="G645" s="129" t="s">
        <v>374</v>
      </c>
      <c r="H645" s="135">
        <v>5</v>
      </c>
      <c r="I645" s="135">
        <v>0</v>
      </c>
      <c r="J645" s="130">
        <v>45000000</v>
      </c>
      <c r="K645" s="131" t="s">
        <v>398</v>
      </c>
      <c r="L645" s="175" t="s">
        <v>45</v>
      </c>
      <c r="M645" s="176" t="s">
        <v>401</v>
      </c>
      <c r="N645" s="128" t="s">
        <v>197</v>
      </c>
      <c r="O645" s="182" t="s">
        <v>889</v>
      </c>
      <c r="P645" s="176" t="s">
        <v>348</v>
      </c>
      <c r="Q645" s="132">
        <v>80111600</v>
      </c>
      <c r="R645" s="176" t="s">
        <v>208</v>
      </c>
      <c r="S645" s="176" t="str">
        <f>MID(PAA[[#This Row],[Meta Proyecto de Inversión]],1,4)</f>
        <v>8126</v>
      </c>
      <c r="T645" s="176" t="str">
        <f>MID(PAA[[#This Row],[Meta Proyecto de Inversión]],6,2)</f>
        <v>9-</v>
      </c>
      <c r="U645" s="177" t="str">
        <f>IFERROR(VLOOKUP(N645,TD!$B$50:$F$54,2,0)," ")</f>
        <v>O230117</v>
      </c>
      <c r="V645" s="177" t="str">
        <f>IFERROR(VLOOKUP(N645,TD!$B$50:$F$54,3,0)," ")</f>
        <v>4599</v>
      </c>
      <c r="W645" s="177">
        <f>IFERROR(VLOOKUP(N645,TD!$B$50:$F$54,4,0)," ")</f>
        <v>20240207</v>
      </c>
      <c r="X645" s="170" t="s">
        <v>174</v>
      </c>
      <c r="Y645" s="171" t="str">
        <f>IFERROR(VLOOKUP(X645,TD!$J$51:$K$64,2,0)," ")</f>
        <v>Infraestructura física, mantenimiento y dotación (Sedes construidas, mantenidas reforzadas)</v>
      </c>
      <c r="Z645" s="178" t="str">
        <f>CONCATENATE(X645,"-",Y645)</f>
        <v>08-Infraestructura física, mantenimiento y dotación (Sedes construidas, mantenidas reforzadas)</v>
      </c>
      <c r="AA645" s="170" t="s">
        <v>227</v>
      </c>
      <c r="AB645" s="171" t="str">
        <f>IFERROR(VLOOKUP(AA645,TD!$N$51:$O$66,2,0)," ")</f>
        <v>Sedes mantenidas</v>
      </c>
      <c r="AC645" s="178" t="str">
        <f>CONCATENATE(AA645,"_",AB645)</f>
        <v>016_Sedes mantenidas</v>
      </c>
      <c r="AD645" s="178" t="str">
        <f>CONCATENATE(Z645," ",AC645)</f>
        <v>08-Infraestructura física, mantenimiento y dotación (Sedes construidas, mantenidas reforzadas) 016_Sedes mantenidas</v>
      </c>
      <c r="AE645" s="177" t="str">
        <f>CONCATENATE(U645,V645,W645,X645,AA645)</f>
        <v>O23011745992024020708016</v>
      </c>
      <c r="AF645" s="166" t="str">
        <f>IFERROR(VLOOKUP(AD645,TD!$J$66:$K$89,2,0)," ")</f>
        <v>PM/0131/0108/45990160207</v>
      </c>
      <c r="AG645" s="133" t="s">
        <v>385</v>
      </c>
      <c r="AH645" s="179" t="s">
        <v>194</v>
      </c>
      <c r="AI645" s="185" t="str">
        <f>CONCATENATE(PAA[[#This Row],[Id Interno]],"-",PAA[[#This Row],[tipo de Contrato (TH talento humano - B/S bienes y/o servicios)]],"-",S645,"-",T645,"-",PAA[[#This Row],[Objeto de la contratación]])</f>
        <v>20260606-TH-8126-9--Adición y prórroga al Contrato 460 de 2025 con objeto "Prestar servicios profesionales especializados en el desarrollo de las actividades estrategicas de la Dirección General de la UAE Cuerpo Oficial de Bomberos de Bogotá"</v>
      </c>
    </row>
    <row r="646" spans="2:35" ht="42" x14ac:dyDescent="0.35">
      <c r="B646" s="140">
        <v>20260607</v>
      </c>
      <c r="C646" s="120" t="s">
        <v>900</v>
      </c>
      <c r="D646" s="128" t="s">
        <v>105</v>
      </c>
      <c r="E646" s="128" t="s">
        <v>363</v>
      </c>
      <c r="F646" s="128" t="s">
        <v>144</v>
      </c>
      <c r="G646" s="129" t="s">
        <v>374</v>
      </c>
      <c r="H646" s="135">
        <v>5</v>
      </c>
      <c r="I646" s="135">
        <v>0</v>
      </c>
      <c r="J646" s="130">
        <v>30000000</v>
      </c>
      <c r="K646" s="131" t="s">
        <v>398</v>
      </c>
      <c r="L646" s="175" t="s">
        <v>150</v>
      </c>
      <c r="M646" s="176" t="s">
        <v>401</v>
      </c>
      <c r="N646" s="128" t="s">
        <v>197</v>
      </c>
      <c r="O646" s="182" t="s">
        <v>889</v>
      </c>
      <c r="P646" s="176" t="s">
        <v>348</v>
      </c>
      <c r="Q646" s="132">
        <v>80111600</v>
      </c>
      <c r="R646" s="176" t="s">
        <v>209</v>
      </c>
      <c r="S646" s="176" t="str">
        <f>MID(PAA[[#This Row],[Meta Proyecto de Inversión]],1,4)</f>
        <v>8126</v>
      </c>
      <c r="T646" s="176" t="str">
        <f>MID(PAA[[#This Row],[Meta Proyecto de Inversión]],6,2)</f>
        <v>10</v>
      </c>
      <c r="U646" s="177" t="str">
        <f>IFERROR(VLOOKUP(N646,TD!$B$50:$F$54,2,0)," ")</f>
        <v>O230117</v>
      </c>
      <c r="V646" s="177" t="str">
        <f>IFERROR(VLOOKUP(N646,TD!$B$50:$F$54,3,0)," ")</f>
        <v>4599</v>
      </c>
      <c r="W646" s="177">
        <f>IFERROR(VLOOKUP(N646,TD!$B$50:$F$54,4,0)," ")</f>
        <v>20240207</v>
      </c>
      <c r="X646" s="182" t="s">
        <v>182</v>
      </c>
      <c r="Y646" s="171" t="str">
        <f>IFERROR(VLOOKUP(X646,TD!$J$51:$K$64,2,0)," ")</f>
        <v>Servicios para la planeación y sistemas de gestión y comunicación estratégica</v>
      </c>
      <c r="Z646" s="178" t="str">
        <f>CONCATENATE(X646,"-",Y646)</f>
        <v>13-Servicios para la planeación y sistemas de gestión y comunicación estratégica</v>
      </c>
      <c r="AA646" s="182" t="s">
        <v>231</v>
      </c>
      <c r="AB646" s="171" t="str">
        <f>IFERROR(VLOOKUP(AA646,TD!$N$51:$O$66,2,0)," ")</f>
        <v>Documentos de planeación</v>
      </c>
      <c r="AC646" s="178" t="str">
        <f>CONCATENATE(AA646,"_",AB646)</f>
        <v>019_Documentos de planeación</v>
      </c>
      <c r="AD646" s="178" t="str">
        <f>CONCATENATE(Z646," ",AC646)</f>
        <v>13-Servicios para la planeación y sistemas de gestión y comunicación estratégica 019_Documentos de planeación</v>
      </c>
      <c r="AE646" s="177" t="str">
        <f>CONCATENATE(U646,V646,W646,X646,AA646)</f>
        <v>O23011745992024020713019</v>
      </c>
      <c r="AF646" s="166" t="str">
        <f>IFERROR(VLOOKUP(AD646,TD!$J$66:$K$89,2,0)," ")</f>
        <v>PM/0131/0113/45990190207</v>
      </c>
      <c r="AG646" s="133" t="s">
        <v>385</v>
      </c>
      <c r="AH646" s="179" t="s">
        <v>194</v>
      </c>
      <c r="AI646" s="185" t="str">
        <f>CONCATENATE(PAA[[#This Row],[Id Interno]],"-",PAA[[#This Row],[tipo de Contrato (TH talento humano - B/S bienes y/o servicios)]],"-",S646,"-",T646,"-",PAA[[#This Row],[Objeto de la contratación]])</f>
        <v>20260607-TH-8126-10-Adición y prórroga al Contrato 211 de 2025 con objeto "Prestación de servicios profesionales en la Dirección en comunicaciones y prensa, para apoyar la difusión de la información al público interno y externo de la UAECOB"</v>
      </c>
    </row>
    <row r="647" spans="2:35" ht="56" x14ac:dyDescent="0.35">
      <c r="B647" s="140">
        <v>20260608</v>
      </c>
      <c r="C647" s="120" t="s">
        <v>901</v>
      </c>
      <c r="D647" s="128" t="s">
        <v>105</v>
      </c>
      <c r="E647" s="128" t="s">
        <v>363</v>
      </c>
      <c r="F647" s="128" t="s">
        <v>144</v>
      </c>
      <c r="G647" s="129" t="s">
        <v>374</v>
      </c>
      <c r="H647" s="135">
        <v>5</v>
      </c>
      <c r="I647" s="135">
        <v>0</v>
      </c>
      <c r="J647" s="130">
        <v>22000000</v>
      </c>
      <c r="K647" s="131" t="s">
        <v>398</v>
      </c>
      <c r="L647" s="175" t="s">
        <v>150</v>
      </c>
      <c r="M647" s="176" t="s">
        <v>401</v>
      </c>
      <c r="N647" s="128" t="s">
        <v>197</v>
      </c>
      <c r="O647" s="182" t="s">
        <v>889</v>
      </c>
      <c r="P647" s="176" t="s">
        <v>348</v>
      </c>
      <c r="Q647" s="132">
        <v>80111600</v>
      </c>
      <c r="R647" s="176" t="s">
        <v>209</v>
      </c>
      <c r="S647" s="176" t="str">
        <f>MID(PAA[[#This Row],[Meta Proyecto de Inversión]],1,4)</f>
        <v>8126</v>
      </c>
      <c r="T647" s="176" t="str">
        <f>MID(PAA[[#This Row],[Meta Proyecto de Inversión]],6,2)</f>
        <v>10</v>
      </c>
      <c r="U647" s="177" t="str">
        <f>IFERROR(VLOOKUP(N647,TD!$B$50:$F$54,2,0)," ")</f>
        <v>O230117</v>
      </c>
      <c r="V647" s="177" t="str">
        <f>IFERROR(VLOOKUP(N647,TD!$B$50:$F$54,3,0)," ")</f>
        <v>4599</v>
      </c>
      <c r="W647" s="177">
        <f>IFERROR(VLOOKUP(N647,TD!$B$50:$F$54,4,0)," ")</f>
        <v>20240207</v>
      </c>
      <c r="X647" s="182" t="s">
        <v>182</v>
      </c>
      <c r="Y647" s="171" t="str">
        <f>IFERROR(VLOOKUP(X647,TD!$J$51:$K$64,2,0)," ")</f>
        <v>Servicios para la planeación y sistemas de gestión y comunicación estratégica</v>
      </c>
      <c r="Z647" s="178" t="str">
        <f>CONCATENATE(X647,"-",Y647)</f>
        <v>13-Servicios para la planeación y sistemas de gestión y comunicación estratégica</v>
      </c>
      <c r="AA647" s="182" t="s">
        <v>231</v>
      </c>
      <c r="AB647" s="171" t="str">
        <f>IFERROR(VLOOKUP(AA647,TD!$N$51:$O$66,2,0)," ")</f>
        <v>Documentos de planeación</v>
      </c>
      <c r="AC647" s="178" t="str">
        <f>CONCATENATE(AA647,"_",AB647)</f>
        <v>019_Documentos de planeación</v>
      </c>
      <c r="AD647" s="178" t="str">
        <f>CONCATENATE(Z647," ",AC647)</f>
        <v>13-Servicios para la planeación y sistemas de gestión y comunicación estratégica 019_Documentos de planeación</v>
      </c>
      <c r="AE647" s="177" t="str">
        <f>CONCATENATE(U647,V647,W647,X647,AA647)</f>
        <v>O23011745992024020713019</v>
      </c>
      <c r="AF647" s="166" t="str">
        <f>IFERROR(VLOOKUP(AD647,TD!$J$66:$K$89,2,0)," ")</f>
        <v>PM/0131/0113/45990190207</v>
      </c>
      <c r="AG647" s="133" t="s">
        <v>385</v>
      </c>
      <c r="AH647" s="179" t="s">
        <v>194</v>
      </c>
      <c r="AI647" s="185" t="str">
        <f>CONCATENATE(PAA[[#This Row],[Id Interno]],"-",PAA[[#This Row],[tipo de Contrato (TH talento humano - B/S bienes y/o servicios)]],"-",S647,"-",T647,"-",PAA[[#This Row],[Objeto de la contratación]])</f>
        <v>20260608-TH-8126-10-Adición y prórroga al Contrato 202 de 2025 con objeto "Prestar servicios de apoyo para la gestión en asuntos de comunicaciones y prensa en la Dirección General, y demás acciones encaminadas al cumplimiento de las estrategias comunicacionales de la UAECOB"</v>
      </c>
    </row>
    <row r="648" spans="2:35" ht="70" x14ac:dyDescent="0.35">
      <c r="B648" s="140">
        <v>20260609</v>
      </c>
      <c r="C648" s="120" t="s">
        <v>902</v>
      </c>
      <c r="D648" s="128" t="s">
        <v>105</v>
      </c>
      <c r="E648" s="128" t="s">
        <v>363</v>
      </c>
      <c r="F648" s="128" t="s">
        <v>144</v>
      </c>
      <c r="G648" s="129" t="s">
        <v>374</v>
      </c>
      <c r="H648" s="135">
        <v>5</v>
      </c>
      <c r="I648" s="135">
        <v>0</v>
      </c>
      <c r="J648" s="130">
        <v>22000000</v>
      </c>
      <c r="K648" s="131" t="s">
        <v>398</v>
      </c>
      <c r="L648" s="175" t="s">
        <v>150</v>
      </c>
      <c r="M648" s="176" t="s">
        <v>401</v>
      </c>
      <c r="N648" s="128" t="s">
        <v>197</v>
      </c>
      <c r="O648" s="182" t="s">
        <v>889</v>
      </c>
      <c r="P648" s="176" t="s">
        <v>348</v>
      </c>
      <c r="Q648" s="132">
        <v>80111600</v>
      </c>
      <c r="R648" s="176" t="s">
        <v>209</v>
      </c>
      <c r="S648" s="176" t="str">
        <f>MID(PAA[[#This Row],[Meta Proyecto de Inversión]],1,4)</f>
        <v>8126</v>
      </c>
      <c r="T648" s="176" t="str">
        <f>MID(PAA[[#This Row],[Meta Proyecto de Inversión]],6,2)</f>
        <v>10</v>
      </c>
      <c r="U648" s="177" t="str">
        <f>IFERROR(VLOOKUP(N648,TD!$B$50:$F$54,2,0)," ")</f>
        <v>O230117</v>
      </c>
      <c r="V648" s="177" t="str">
        <f>IFERROR(VLOOKUP(N648,TD!$B$50:$F$54,3,0)," ")</f>
        <v>4599</v>
      </c>
      <c r="W648" s="177">
        <f>IFERROR(VLOOKUP(N648,TD!$B$50:$F$54,4,0)," ")</f>
        <v>20240207</v>
      </c>
      <c r="X648" s="182" t="s">
        <v>182</v>
      </c>
      <c r="Y648" s="171" t="str">
        <f>IFERROR(VLOOKUP(X648,TD!$J$51:$K$64,2,0)," ")</f>
        <v>Servicios para la planeación y sistemas de gestión y comunicación estratégica</v>
      </c>
      <c r="Z648" s="178" t="str">
        <f>CONCATENATE(X648,"-",Y648)</f>
        <v>13-Servicios para la planeación y sistemas de gestión y comunicación estratégica</v>
      </c>
      <c r="AA648" s="182" t="s">
        <v>231</v>
      </c>
      <c r="AB648" s="171" t="str">
        <f>IFERROR(VLOOKUP(AA648,TD!$N$51:$O$66,2,0)," ")</f>
        <v>Documentos de planeación</v>
      </c>
      <c r="AC648" s="178" t="str">
        <f>CONCATENATE(AA648,"_",AB648)</f>
        <v>019_Documentos de planeación</v>
      </c>
      <c r="AD648" s="178" t="str">
        <f>CONCATENATE(Z648," ",AC648)</f>
        <v>13-Servicios para la planeación y sistemas de gestión y comunicación estratégica 019_Documentos de planeación</v>
      </c>
      <c r="AE648" s="177" t="str">
        <f>CONCATENATE(U648,V648,W648,X648,AA648)</f>
        <v>O23011745992024020713019</v>
      </c>
      <c r="AF648" s="166" t="str">
        <f>IFERROR(VLOOKUP(AD648,TD!$J$66:$K$89,2,0)," ")</f>
        <v>PM/0131/0113/45990190207</v>
      </c>
      <c r="AG648" s="133" t="s">
        <v>385</v>
      </c>
      <c r="AH648" s="179" t="s">
        <v>194</v>
      </c>
      <c r="AI648" s="185" t="str">
        <f>CONCATENATE(PAA[[#This Row],[Id Interno]],"-",PAA[[#This Row],[tipo de Contrato (TH talento humano - B/S bienes y/o servicios)]],"-",S648,"-",T648,"-",PAA[[#This Row],[Objeto de la contratación]])</f>
        <v>20260609-TH-8126-10-Adición y prórroga al Contrato 285 de 2025 con objeto "Prestar apoyo técnico en la Dirección, en asuntos de comunicaciones y prensa, para la producción, diseño y edición de material audiovisual de la UAECOB"</v>
      </c>
    </row>
    <row r="649" spans="2:35" ht="56" x14ac:dyDescent="0.35">
      <c r="B649" s="140">
        <v>20260610</v>
      </c>
      <c r="C649" s="120" t="s">
        <v>903</v>
      </c>
      <c r="D649" s="128" t="s">
        <v>105</v>
      </c>
      <c r="E649" s="128" t="s">
        <v>363</v>
      </c>
      <c r="F649" s="128" t="s">
        <v>145</v>
      </c>
      <c r="G649" s="129" t="s">
        <v>374</v>
      </c>
      <c r="H649" s="135">
        <v>5</v>
      </c>
      <c r="I649" s="135">
        <v>0</v>
      </c>
      <c r="J649" s="130">
        <v>17500000</v>
      </c>
      <c r="K649" s="131" t="s">
        <v>398</v>
      </c>
      <c r="L649" s="175" t="s">
        <v>150</v>
      </c>
      <c r="M649" s="176" t="s">
        <v>401</v>
      </c>
      <c r="N649" s="128" t="s">
        <v>197</v>
      </c>
      <c r="O649" s="182" t="s">
        <v>889</v>
      </c>
      <c r="P649" s="176" t="s">
        <v>348</v>
      </c>
      <c r="Q649" s="132">
        <v>80111600</v>
      </c>
      <c r="R649" s="176" t="s">
        <v>209</v>
      </c>
      <c r="S649" s="176" t="str">
        <f>MID(PAA[[#This Row],[Meta Proyecto de Inversión]],1,4)</f>
        <v>8126</v>
      </c>
      <c r="T649" s="176" t="str">
        <f>MID(PAA[[#This Row],[Meta Proyecto de Inversión]],6,2)</f>
        <v>10</v>
      </c>
      <c r="U649" s="177" t="str">
        <f>IFERROR(VLOOKUP(N649,TD!$B$50:$F$54,2,0)," ")</f>
        <v>O230117</v>
      </c>
      <c r="V649" s="177" t="str">
        <f>IFERROR(VLOOKUP(N649,TD!$B$50:$F$54,3,0)," ")</f>
        <v>4599</v>
      </c>
      <c r="W649" s="177">
        <f>IFERROR(VLOOKUP(N649,TD!$B$50:$F$54,4,0)," ")</f>
        <v>20240207</v>
      </c>
      <c r="X649" s="182" t="s">
        <v>182</v>
      </c>
      <c r="Y649" s="171" t="str">
        <f>IFERROR(VLOOKUP(X649,TD!$J$51:$K$64,2,0)," ")</f>
        <v>Servicios para la planeación y sistemas de gestión y comunicación estratégica</v>
      </c>
      <c r="Z649" s="178" t="str">
        <f>CONCATENATE(X649,"-",Y649)</f>
        <v>13-Servicios para la planeación y sistemas de gestión y comunicación estratégica</v>
      </c>
      <c r="AA649" s="182" t="s">
        <v>231</v>
      </c>
      <c r="AB649" s="171" t="str">
        <f>IFERROR(VLOOKUP(AA649,TD!$N$51:$O$66,2,0)," ")</f>
        <v>Documentos de planeación</v>
      </c>
      <c r="AC649" s="178" t="str">
        <f>CONCATENATE(AA649,"_",AB649)</f>
        <v>019_Documentos de planeación</v>
      </c>
      <c r="AD649" s="178" t="str">
        <f>CONCATENATE(Z649," ",AC649)</f>
        <v>13-Servicios para la planeación y sistemas de gestión y comunicación estratégica 019_Documentos de planeación</v>
      </c>
      <c r="AE649" s="177" t="str">
        <f>CONCATENATE(U649,V649,W649,X649,AA649)</f>
        <v>O23011745992024020713019</v>
      </c>
      <c r="AF649" s="166" t="str">
        <f>IFERROR(VLOOKUP(AD649,TD!$J$66:$K$89,2,0)," ")</f>
        <v>PM/0131/0113/45990190207</v>
      </c>
      <c r="AG649" s="133" t="s">
        <v>385</v>
      </c>
      <c r="AH649" s="179" t="s">
        <v>194</v>
      </c>
      <c r="AI649" s="185" t="str">
        <f>CONCATENATE(PAA[[#This Row],[Id Interno]],"-",PAA[[#This Row],[tipo de Contrato (TH talento humano - B/S bienes y/o servicios)]],"-",S649,"-",T649,"-",PAA[[#This Row],[Objeto de la contratación]])</f>
        <v>20260610-TH-8126-10-Adición y prórroga al Contrato 278 de 2025 con objeto "Prestación de servicios como conductor en los diferentes recorridos de carácter operativo que se requieran en la Dirección General"</v>
      </c>
    </row>
    <row r="650" spans="2:35" ht="56" x14ac:dyDescent="0.35">
      <c r="B650" s="140">
        <v>20260611</v>
      </c>
      <c r="C650" s="120" t="s">
        <v>904</v>
      </c>
      <c r="D650" s="128" t="s">
        <v>105</v>
      </c>
      <c r="E650" s="128" t="s">
        <v>363</v>
      </c>
      <c r="F650" s="128" t="s">
        <v>144</v>
      </c>
      <c r="G650" s="129" t="s">
        <v>374</v>
      </c>
      <c r="H650" s="135">
        <v>5</v>
      </c>
      <c r="I650" s="135">
        <v>0</v>
      </c>
      <c r="J650" s="130">
        <v>26000000</v>
      </c>
      <c r="K650" s="131" t="s">
        <v>398</v>
      </c>
      <c r="L650" s="175" t="s">
        <v>150</v>
      </c>
      <c r="M650" s="176" t="s">
        <v>401</v>
      </c>
      <c r="N650" s="128" t="s">
        <v>197</v>
      </c>
      <c r="O650" s="182" t="s">
        <v>889</v>
      </c>
      <c r="P650" s="176" t="s">
        <v>348</v>
      </c>
      <c r="Q650" s="132">
        <v>80111600</v>
      </c>
      <c r="R650" s="176" t="s">
        <v>209</v>
      </c>
      <c r="S650" s="176" t="str">
        <f>MID(PAA[[#This Row],[Meta Proyecto de Inversión]],1,4)</f>
        <v>8126</v>
      </c>
      <c r="T650" s="176" t="str">
        <f>MID(PAA[[#This Row],[Meta Proyecto de Inversión]],6,2)</f>
        <v>10</v>
      </c>
      <c r="U650" s="177" t="str">
        <f>IFERROR(VLOOKUP(N650,TD!$B$50:$F$54,2,0)," ")</f>
        <v>O230117</v>
      </c>
      <c r="V650" s="177" t="str">
        <f>IFERROR(VLOOKUP(N650,TD!$B$50:$F$54,3,0)," ")</f>
        <v>4599</v>
      </c>
      <c r="W650" s="177">
        <f>IFERROR(VLOOKUP(N650,TD!$B$50:$F$54,4,0)," ")</f>
        <v>20240207</v>
      </c>
      <c r="X650" s="182" t="s">
        <v>182</v>
      </c>
      <c r="Y650" s="171" t="str">
        <f>IFERROR(VLOOKUP(X650,TD!$J$51:$K$64,2,0)," ")</f>
        <v>Servicios para la planeación y sistemas de gestión y comunicación estratégica</v>
      </c>
      <c r="Z650" s="178" t="str">
        <f>CONCATENATE(X650,"-",Y650)</f>
        <v>13-Servicios para la planeación y sistemas de gestión y comunicación estratégica</v>
      </c>
      <c r="AA650" s="182" t="s">
        <v>231</v>
      </c>
      <c r="AB650" s="171" t="str">
        <f>IFERROR(VLOOKUP(AA650,TD!$N$51:$O$66,2,0)," ")</f>
        <v>Documentos de planeación</v>
      </c>
      <c r="AC650" s="178" t="str">
        <f>CONCATENATE(AA650,"_",AB650)</f>
        <v>019_Documentos de planeación</v>
      </c>
      <c r="AD650" s="178" t="str">
        <f>CONCATENATE(Z650," ",AC650)</f>
        <v>13-Servicios para la planeación y sistemas de gestión y comunicación estratégica 019_Documentos de planeación</v>
      </c>
      <c r="AE650" s="177" t="str">
        <f>CONCATENATE(U650,V650,W650,X650,AA650)</f>
        <v>O23011745992024020713019</v>
      </c>
      <c r="AF650" s="166" t="str">
        <f>IFERROR(VLOOKUP(AD650,TD!$J$66:$K$89,2,0)," ")</f>
        <v>PM/0131/0113/45990190207</v>
      </c>
      <c r="AG650" s="133" t="s">
        <v>385</v>
      </c>
      <c r="AH650" s="179" t="s">
        <v>194</v>
      </c>
      <c r="AI650" s="185" t="str">
        <f>CONCATENATE(PAA[[#This Row],[Id Interno]],"-",PAA[[#This Row],[tipo de Contrato (TH talento humano - B/S bienes y/o servicios)]],"-",S650,"-",T650,"-",PAA[[#This Row],[Objeto de la contratación]])</f>
        <v>20260611-TH-8126-10-Adición y prórroga al Contrato 356 de 2025 con objeto "Prestación de servicios profesionales en asuntos de comunicaciones y prensa para apoyar la creación y divulgación audiovisual relacionada con la misionalidad de la UAECOB"</v>
      </c>
    </row>
    <row r="651" spans="2:35" ht="56" x14ac:dyDescent="0.35">
      <c r="B651" s="140">
        <v>20260612</v>
      </c>
      <c r="C651" s="120" t="s">
        <v>905</v>
      </c>
      <c r="D651" s="128" t="s">
        <v>105</v>
      </c>
      <c r="E651" s="128" t="s">
        <v>363</v>
      </c>
      <c r="F651" s="128" t="s">
        <v>145</v>
      </c>
      <c r="G651" s="129" t="s">
        <v>374</v>
      </c>
      <c r="H651" s="135">
        <v>11</v>
      </c>
      <c r="I651" s="135">
        <v>0</v>
      </c>
      <c r="J651" s="130">
        <v>42000000</v>
      </c>
      <c r="K651" s="131" t="s">
        <v>398</v>
      </c>
      <c r="L651" s="175" t="s">
        <v>150</v>
      </c>
      <c r="M651" s="176" t="s">
        <v>401</v>
      </c>
      <c r="N651" s="128" t="s">
        <v>197</v>
      </c>
      <c r="O651" s="182" t="s">
        <v>889</v>
      </c>
      <c r="P651" s="176" t="s">
        <v>348</v>
      </c>
      <c r="Q651" s="132">
        <v>80111600</v>
      </c>
      <c r="R651" s="176" t="s">
        <v>209</v>
      </c>
      <c r="S651" s="176" t="str">
        <f>MID(PAA[[#This Row],[Meta Proyecto de Inversión]],1,4)</f>
        <v>8126</v>
      </c>
      <c r="T651" s="165" t="str">
        <f>MID(PAA[[#This Row],[Meta Proyecto de Inversión]],6,2)</f>
        <v>10</v>
      </c>
      <c r="U651" s="177" t="str">
        <f>IFERROR(VLOOKUP(N651,TD!$B$50:$F$54,2,0)," ")</f>
        <v>O230117</v>
      </c>
      <c r="V651" s="177" t="str">
        <f>IFERROR(VLOOKUP(N651,TD!$B$50:$F$54,3,0)," ")</f>
        <v>4599</v>
      </c>
      <c r="W651" s="177">
        <f>IFERROR(VLOOKUP(N651,TD!$B$50:$F$54,4,0)," ")</f>
        <v>20240207</v>
      </c>
      <c r="X651" s="182" t="s">
        <v>182</v>
      </c>
      <c r="Y651" s="171" t="str">
        <f>IFERROR(VLOOKUP(X651,TD!$J$51:$K$64,2,0)," ")</f>
        <v>Servicios para la planeación y sistemas de gestión y comunicación estratégica</v>
      </c>
      <c r="Z651" s="178" t="str">
        <f>CONCATENATE(X651,"-",Y651)</f>
        <v>13-Servicios para la planeación y sistemas de gestión y comunicación estratégica</v>
      </c>
      <c r="AA651" s="182" t="s">
        <v>231</v>
      </c>
      <c r="AB651" s="171" t="str">
        <f>IFERROR(VLOOKUP(AA651,TD!$N$51:$O$66,2,0)," ")</f>
        <v>Documentos de planeación</v>
      </c>
      <c r="AC651" s="178" t="str">
        <f>CONCATENATE(AA651,"_",AB651)</f>
        <v>019_Documentos de planeación</v>
      </c>
      <c r="AD651" s="178" t="str">
        <f>CONCATENATE(Z651," ",AC651)</f>
        <v>13-Servicios para la planeación y sistemas de gestión y comunicación estratégica 019_Documentos de planeación</v>
      </c>
      <c r="AE651" s="177" t="str">
        <f>CONCATENATE(U651,V651,W651,X651,AA651)</f>
        <v>O23011745992024020713019</v>
      </c>
      <c r="AF651" s="166" t="str">
        <f>IFERROR(VLOOKUP(AD651,TD!$J$66:$K$89,2,0)," ")</f>
        <v>PM/0131/0113/45990190207</v>
      </c>
      <c r="AG651" s="133" t="s">
        <v>385</v>
      </c>
      <c r="AH651" s="179" t="s">
        <v>193</v>
      </c>
      <c r="AI651" s="185" t="str">
        <f>CONCATENATE(PAA[[#This Row],[Id Interno]],"-",PAA[[#This Row],[tipo de Contrato (TH talento humano - B/S bienes y/o servicios)]],"-",S651,"-",T651,"-",PAA[[#This Row],[Objeto de la contratación]])</f>
        <v>20260612-TH-8126-10-Prestación de servicios de apoyo a la gestión en asuntos de comunicaciones y prensa para apoyar las labores de reportería, periodismo y de divulgación de información de acuerdo con la misionalidad de la UAECOB.</v>
      </c>
    </row>
    <row r="652" spans="2:35" ht="42" x14ac:dyDescent="0.35">
      <c r="B652" s="140">
        <v>20260613</v>
      </c>
      <c r="C652" s="120" t="s">
        <v>906</v>
      </c>
      <c r="D652" s="128" t="s">
        <v>83</v>
      </c>
      <c r="E652" s="128" t="s">
        <v>402</v>
      </c>
      <c r="F652" s="128" t="s">
        <v>124</v>
      </c>
      <c r="G652" s="129" t="s">
        <v>375</v>
      </c>
      <c r="H652" s="135">
        <v>3</v>
      </c>
      <c r="I652" s="135">
        <v>0</v>
      </c>
      <c r="J652" s="130">
        <v>182388960</v>
      </c>
      <c r="K652" s="131" t="s">
        <v>398</v>
      </c>
      <c r="L652" s="175" t="s">
        <v>156</v>
      </c>
      <c r="M652" s="176" t="s">
        <v>484</v>
      </c>
      <c r="N652" s="128" t="s">
        <v>198</v>
      </c>
      <c r="O652" s="182" t="s">
        <v>890</v>
      </c>
      <c r="P652" s="176" t="s">
        <v>348</v>
      </c>
      <c r="Q652" s="132" t="s">
        <v>507</v>
      </c>
      <c r="R652" s="176" t="s">
        <v>210</v>
      </c>
      <c r="S652" s="176" t="str">
        <f>MID(PAA[[#This Row],[Meta Proyecto de Inversión]],1,4)</f>
        <v>8173</v>
      </c>
      <c r="T652" s="165" t="str">
        <f>MID(PAA[[#This Row],[Meta Proyecto de Inversión]],6,2)</f>
        <v>1-</v>
      </c>
      <c r="U652" s="177" t="str">
        <f>IFERROR(VLOOKUP(N652,TD!$B$50:$F$54,2,0)," ")</f>
        <v>O230117</v>
      </c>
      <c r="V652" s="177" t="str">
        <f>IFERROR(VLOOKUP(N652,TD!$B$50:$F$54,3,0)," ")</f>
        <v>4503</v>
      </c>
      <c r="W652" s="177">
        <f>IFERROR(VLOOKUP(N652,TD!$B$50:$F$54,4,0)," ")</f>
        <v>20240255</v>
      </c>
      <c r="X652" s="182" t="s">
        <v>166</v>
      </c>
      <c r="Y652" s="171" t="str">
        <f>IFERROR(VLOOKUP(X652,TD!$J$51:$K$64,2,0)," ")</f>
        <v>Servicio de capacitaciones en gestión del riesgo de incendios  a la ciudadania.</v>
      </c>
      <c r="Z652" s="178" t="str">
        <f>CONCATENATE(X652,"-",Y652)</f>
        <v>05-Servicio de capacitaciones en gestión del riesgo de incendios  a la ciudadania.</v>
      </c>
      <c r="AA652" s="182" t="s">
        <v>223</v>
      </c>
      <c r="AB652" s="171" t="str">
        <f>IFERROR(VLOOKUP(AA652,TD!$N$51:$O$66,2,0)," ")</f>
        <v>Servicio prevención y control de incendios</v>
      </c>
      <c r="AC652" s="178" t="str">
        <f>CONCATENATE(AA652,"_",AB652)</f>
        <v>035_Servicio prevención y control de incendios</v>
      </c>
      <c r="AD652" s="178" t="str">
        <f>CONCATENATE(Z652," ",AC652)</f>
        <v>05-Servicio de capacitaciones en gestión del riesgo de incendios  a la ciudadania. 035_Servicio prevención y control de incendios</v>
      </c>
      <c r="AE652" s="177" t="str">
        <f>CONCATENATE(U652,V652,W652,X652,AA652)</f>
        <v>O23011745032024025505035</v>
      </c>
      <c r="AF652" s="166" t="str">
        <f>IFERROR(VLOOKUP(AD652,TD!$J$66:$K$89,2,0)," ")</f>
        <v>PM/0131/0105/45030350255</v>
      </c>
      <c r="AG652" s="133" t="s">
        <v>535</v>
      </c>
      <c r="AH652" s="179" t="s">
        <v>194</v>
      </c>
      <c r="AI652" s="185" t="str">
        <f>CONCATENATE(PAA[[#This Row],[Id Interno]],"-",PAA[[#This Row],[tipo de Contrato (TH talento humano - B/S bienes y/o servicios)]],"-",S652,"-",T652,"-",PAA[[#This Row],[Objeto de la contratación]])</f>
        <v>20260613-BS-8173-1--Adición  y prorroga  CTO 479-2025   Contratar los servicios de recolección, manipulación, almacenamiento temporal, transporte y disposición final (destrucción o devolución) de pólvora, fuegos artificiales, globos y demás artículos pirotécnicos incautados por las autoridades competentes en el Distrito Capital"_SGR.</v>
      </c>
    </row>
    <row r="653" spans="2:35" ht="70" x14ac:dyDescent="0.35">
      <c r="B653" s="140">
        <v>20260614</v>
      </c>
      <c r="C653" s="120" t="s">
        <v>907</v>
      </c>
      <c r="D653" s="128" t="s">
        <v>105</v>
      </c>
      <c r="E653" s="128" t="s">
        <v>363</v>
      </c>
      <c r="F653" s="128" t="s">
        <v>144</v>
      </c>
      <c r="G653" s="129" t="s">
        <v>908</v>
      </c>
      <c r="H653" s="135">
        <v>10</v>
      </c>
      <c r="I653" s="135">
        <v>0</v>
      </c>
      <c r="J653" s="130">
        <v>65000000</v>
      </c>
      <c r="K653" s="131" t="s">
        <v>398</v>
      </c>
      <c r="L653" s="175" t="s">
        <v>152</v>
      </c>
      <c r="M653" s="176" t="s">
        <v>896</v>
      </c>
      <c r="N653" s="128" t="s">
        <v>197</v>
      </c>
      <c r="O653" s="182" t="s">
        <v>889</v>
      </c>
      <c r="P653" s="176" t="s">
        <v>348</v>
      </c>
      <c r="Q653" s="132">
        <v>80111600</v>
      </c>
      <c r="R653" s="176" t="s">
        <v>208</v>
      </c>
      <c r="S653" s="176" t="str">
        <f>MID(PAA[[#This Row],[Meta Proyecto de Inversión]],1,4)</f>
        <v>8126</v>
      </c>
      <c r="T653" s="176" t="str">
        <f>MID(PAA[[#This Row],[Meta Proyecto de Inversión]],6,2)</f>
        <v>9-</v>
      </c>
      <c r="U653" s="177" t="str">
        <f>IFERROR(VLOOKUP(N653,TD!$B$50:$F$54,2,0)," ")</f>
        <v>O230117</v>
      </c>
      <c r="V653" s="177" t="str">
        <f>IFERROR(VLOOKUP(N653,TD!$B$50:$F$54,3,0)," ")</f>
        <v>4599</v>
      </c>
      <c r="W653" s="177">
        <f>IFERROR(VLOOKUP(N653,TD!$B$50:$F$54,4,0)," ")</f>
        <v>20240207</v>
      </c>
      <c r="X653" s="182" t="s">
        <v>174</v>
      </c>
      <c r="Y653" s="171" t="str">
        <f>IFERROR(VLOOKUP(X653,TD!$J$51:$K$64,2,0)," ")</f>
        <v>Infraestructura física, mantenimiento y dotación (Sedes construidas, mantenidas reforzadas)</v>
      </c>
      <c r="Z653" s="178" t="str">
        <f>CONCATENATE(X653,"-",Y653)</f>
        <v>08-Infraestructura física, mantenimiento y dotación (Sedes construidas, mantenidas reforzadas)</v>
      </c>
      <c r="AA653" s="182" t="s">
        <v>227</v>
      </c>
      <c r="AB653" s="171" t="str">
        <f>IFERROR(VLOOKUP(AA653,TD!$N$51:$O$66,2,0)," ")</f>
        <v>Sedes mantenidas</v>
      </c>
      <c r="AC653" s="178" t="str">
        <f>CONCATENATE(AA653,"_",AB653)</f>
        <v>016_Sedes mantenidas</v>
      </c>
      <c r="AD653" s="178" t="str">
        <f>CONCATENATE(Z653," ",AC653)</f>
        <v>08-Infraestructura física, mantenimiento y dotación (Sedes construidas, mantenidas reforzadas) 016_Sedes mantenidas</v>
      </c>
      <c r="AE653" s="177" t="str">
        <f>CONCATENATE(U653,V653,W653,X653,AA653)</f>
        <v>O23011745992024020708016</v>
      </c>
      <c r="AF653" s="166" t="str">
        <f>IFERROR(VLOOKUP(AD653,TD!$J$66:$K$89,2,0)," ")</f>
        <v>PM/0131/0108/45990160207</v>
      </c>
      <c r="AG653" s="133" t="s">
        <v>385</v>
      </c>
      <c r="AH653" s="179" t="s">
        <v>193</v>
      </c>
      <c r="AI653" s="185" t="str">
        <f>CONCATENATE(PAA[[#This Row],[Id Interno]],"-",PAA[[#This Row],[tipo de Contrato (TH talento humano - B/S bienes y/o servicios)]],"-",S653,"-",T653,"-",PAA[[#This Row],[Objeto de la contratación]])</f>
        <v>20260614-TH-8126-9--Prestar los servicios profesionales  en la Oficina de Control Interno para el desarrollo del Plan Anual de Auditorías.</v>
      </c>
    </row>
    <row r="654" spans="2:35" ht="70" x14ac:dyDescent="0.35">
      <c r="B654" s="140">
        <v>20260615</v>
      </c>
      <c r="C654" s="120" t="s">
        <v>907</v>
      </c>
      <c r="D654" s="128" t="s">
        <v>105</v>
      </c>
      <c r="E654" s="128" t="s">
        <v>363</v>
      </c>
      <c r="F654" s="128" t="s">
        <v>144</v>
      </c>
      <c r="G654" s="129" t="s">
        <v>908</v>
      </c>
      <c r="H654" s="135">
        <v>10</v>
      </c>
      <c r="I654" s="135">
        <v>0</v>
      </c>
      <c r="J654" s="130">
        <v>77000000</v>
      </c>
      <c r="K654" s="131" t="s">
        <v>398</v>
      </c>
      <c r="L654" s="175" t="s">
        <v>152</v>
      </c>
      <c r="M654" s="176" t="s">
        <v>896</v>
      </c>
      <c r="N654" s="128" t="s">
        <v>197</v>
      </c>
      <c r="O654" s="182" t="s">
        <v>889</v>
      </c>
      <c r="P654" s="176" t="s">
        <v>348</v>
      </c>
      <c r="Q654" s="132">
        <v>80111600</v>
      </c>
      <c r="R654" s="176" t="s">
        <v>208</v>
      </c>
      <c r="S654" s="176" t="str">
        <f>MID(PAA[[#This Row],[Meta Proyecto de Inversión]],1,4)</f>
        <v>8126</v>
      </c>
      <c r="T654" s="176" t="str">
        <f>MID(PAA[[#This Row],[Meta Proyecto de Inversión]],6,2)</f>
        <v>9-</v>
      </c>
      <c r="U654" s="177" t="str">
        <f>IFERROR(VLOOKUP(N654,TD!$B$50:$F$54,2,0)," ")</f>
        <v>O230117</v>
      </c>
      <c r="V654" s="177" t="str">
        <f>IFERROR(VLOOKUP(N654,TD!$B$50:$F$54,3,0)," ")</f>
        <v>4599</v>
      </c>
      <c r="W654" s="177">
        <f>IFERROR(VLOOKUP(N654,TD!$B$50:$F$54,4,0)," ")</f>
        <v>20240207</v>
      </c>
      <c r="X654" s="182" t="s">
        <v>174</v>
      </c>
      <c r="Y654" s="171" t="str">
        <f>IFERROR(VLOOKUP(X654,TD!$J$51:$K$64,2,0)," ")</f>
        <v>Infraestructura física, mantenimiento y dotación (Sedes construidas, mantenidas reforzadas)</v>
      </c>
      <c r="Z654" s="178" t="str">
        <f>CONCATENATE(X654,"-",Y654)</f>
        <v>08-Infraestructura física, mantenimiento y dotación (Sedes construidas, mantenidas reforzadas)</v>
      </c>
      <c r="AA654" s="182" t="s">
        <v>227</v>
      </c>
      <c r="AB654" s="171" t="str">
        <f>IFERROR(VLOOKUP(AA654,TD!$N$51:$O$66,2,0)," ")</f>
        <v>Sedes mantenidas</v>
      </c>
      <c r="AC654" s="178" t="str">
        <f>CONCATENATE(AA654,"_",AB654)</f>
        <v>016_Sedes mantenidas</v>
      </c>
      <c r="AD654" s="178" t="str">
        <f>CONCATENATE(Z654," ",AC654)</f>
        <v>08-Infraestructura física, mantenimiento y dotación (Sedes construidas, mantenidas reforzadas) 016_Sedes mantenidas</v>
      </c>
      <c r="AE654" s="177" t="str">
        <f>CONCATENATE(U654,V654,W654,X654,AA654)</f>
        <v>O23011745992024020708016</v>
      </c>
      <c r="AF654" s="166" t="str">
        <f>IFERROR(VLOOKUP(AD654,TD!$J$66:$K$89,2,0)," ")</f>
        <v>PM/0131/0108/45990160207</v>
      </c>
      <c r="AG654" s="133" t="s">
        <v>385</v>
      </c>
      <c r="AH654" s="179" t="s">
        <v>193</v>
      </c>
      <c r="AI654" s="185" t="str">
        <f>CONCATENATE(PAA[[#This Row],[Id Interno]],"-",PAA[[#This Row],[tipo de Contrato (TH talento humano - B/S bienes y/o servicios)]],"-",S654,"-",T654,"-",PAA[[#This Row],[Objeto de la contratación]])</f>
        <v>20260615-TH-8126-9--Prestar los servicios profesionales  en la Oficina de Control Interno para el desarrollo del Plan Anual de Auditorías.</v>
      </c>
    </row>
    <row r="655" spans="2:35" ht="62.5" customHeight="1" x14ac:dyDescent="0.35">
      <c r="B655" s="149">
        <v>20260616</v>
      </c>
      <c r="C655" s="120" t="s">
        <v>909</v>
      </c>
      <c r="D655" s="128" t="s">
        <v>105</v>
      </c>
      <c r="E655" s="128" t="s">
        <v>363</v>
      </c>
      <c r="F655" s="128" t="s">
        <v>145</v>
      </c>
      <c r="G655" s="129" t="s">
        <v>373</v>
      </c>
      <c r="H655" s="135">
        <v>8</v>
      </c>
      <c r="I655" s="135">
        <v>0</v>
      </c>
      <c r="J655" s="130">
        <v>24500000</v>
      </c>
      <c r="K655" s="131" t="s">
        <v>398</v>
      </c>
      <c r="L655" s="175" t="s">
        <v>158</v>
      </c>
      <c r="M655" s="176" t="s">
        <v>421</v>
      </c>
      <c r="N655" s="128" t="s">
        <v>198</v>
      </c>
      <c r="O655" s="182" t="s">
        <v>890</v>
      </c>
      <c r="P655" s="176" t="s">
        <v>348</v>
      </c>
      <c r="Q655" s="132">
        <v>80111600</v>
      </c>
      <c r="R655" s="176" t="s">
        <v>211</v>
      </c>
      <c r="S655" s="176" t="str">
        <f>MID(PAA[[#This Row],[Meta Proyecto de Inversión]],1,4)</f>
        <v>8173</v>
      </c>
      <c r="T655" s="176" t="str">
        <f>MID(PAA[[#This Row],[Meta Proyecto de Inversión]],6,2)</f>
        <v>2-</v>
      </c>
      <c r="U655" s="177" t="str">
        <f>IFERROR(VLOOKUP(N655,TD!$B$50:$F$54,2,0)," ")</f>
        <v>O230117</v>
      </c>
      <c r="V655" s="177" t="str">
        <f>IFERROR(VLOOKUP(N655,TD!$B$50:$F$54,3,0)," ")</f>
        <v>4503</v>
      </c>
      <c r="W655" s="177">
        <f>IFERROR(VLOOKUP(N655,TD!$B$50:$F$54,4,0)," ")</f>
        <v>20240255</v>
      </c>
      <c r="X655" s="182" t="s">
        <v>164</v>
      </c>
      <c r="Y655" s="171" t="str">
        <f>IFERROR(VLOOKUP(X655,TD!$J$51:$K$64,2,0)," ")</f>
        <v>Servicio de atención a incidentes y emergencias.</v>
      </c>
      <c r="Z655" s="178" t="str">
        <f>CONCATENATE(X655,"-",Y655)</f>
        <v>04-Servicio de atención a incidentes y emergencias.</v>
      </c>
      <c r="AA655" s="182" t="s">
        <v>221</v>
      </c>
      <c r="AB655" s="171" t="str">
        <f>IFERROR(VLOOKUP(AA655,TD!$N$51:$O$66,2,0)," ")</f>
        <v>Servicio de atención a emergencias y desastres</v>
      </c>
      <c r="AC655" s="178" t="str">
        <f>CONCATENATE(AA655,"_",AB655)</f>
        <v>004_Servicio de atención a emergencias y desastres</v>
      </c>
      <c r="AD655" s="178" t="str">
        <f>CONCATENATE(Z655," ",AC655)</f>
        <v>04-Servicio de atención a incidentes y emergencias. 004_Servicio de atención a emergencias y desastres</v>
      </c>
      <c r="AE655" s="177" t="str">
        <f>CONCATENATE(U655,V655,W655,X655,AA655)</f>
        <v>O23011745032024025504004</v>
      </c>
      <c r="AF655" s="166" t="str">
        <f>IFERROR(VLOOKUP(AD655,TD!$J$66:$K$89,2,0)," ")</f>
        <v>PM/0131/0104/45030040255</v>
      </c>
      <c r="AG655" s="133" t="s">
        <v>385</v>
      </c>
      <c r="AH655" s="179" t="s">
        <v>193</v>
      </c>
      <c r="AI655" s="185" t="str">
        <f>CONCATENATE(PAA[[#This Row],[Id Interno]],"-",PAA[[#This Row],[tipo de Contrato (TH talento humano - B/S bienes y/o servicios)]],"-",S655,"-",T655,"-",PAA[[#This Row],[Objeto de la contratación]])</f>
        <v>20260616-TH-8173-2--Prestar servicios de apoyo a la gestión en el desarrollo de las actividades y trámites administrativos y operativos relacionados con los procesos que se encuentran a cargo de la Subdirección Operativa de la UAECOB-SO.</v>
      </c>
    </row>
    <row r="656" spans="2:35" ht="56" x14ac:dyDescent="0.35">
      <c r="B656" s="140">
        <v>20260617</v>
      </c>
      <c r="C656" s="120" t="s">
        <v>910</v>
      </c>
      <c r="D656" s="128" t="s">
        <v>105</v>
      </c>
      <c r="E656" s="128" t="s">
        <v>363</v>
      </c>
      <c r="F656" s="128" t="s">
        <v>144</v>
      </c>
      <c r="G656" s="129" t="s">
        <v>373</v>
      </c>
      <c r="H656" s="135">
        <v>6</v>
      </c>
      <c r="I656" s="135">
        <v>0</v>
      </c>
      <c r="J656" s="130">
        <v>48000000</v>
      </c>
      <c r="K656" s="131" t="s">
        <v>398</v>
      </c>
      <c r="L656" s="175" t="s">
        <v>158</v>
      </c>
      <c r="M656" s="176" t="s">
        <v>421</v>
      </c>
      <c r="N656" s="128" t="s">
        <v>198</v>
      </c>
      <c r="O656" s="182" t="s">
        <v>890</v>
      </c>
      <c r="P656" s="176" t="s">
        <v>348</v>
      </c>
      <c r="Q656" s="132">
        <v>80111600</v>
      </c>
      <c r="R656" s="176" t="s">
        <v>211</v>
      </c>
      <c r="S656" s="176" t="str">
        <f>MID(PAA[[#This Row],[Meta Proyecto de Inversión]],1,4)</f>
        <v>8173</v>
      </c>
      <c r="T656" s="165" t="str">
        <f>MID(PAA[[#This Row],[Meta Proyecto de Inversión]],6,2)</f>
        <v>2-</v>
      </c>
      <c r="U656" s="177" t="str">
        <f>IFERROR(VLOOKUP(N656,TD!$B$50:$F$54,2,0)," ")</f>
        <v>O230117</v>
      </c>
      <c r="V656" s="177" t="str">
        <f>IFERROR(VLOOKUP(N656,TD!$B$50:$F$54,3,0)," ")</f>
        <v>4503</v>
      </c>
      <c r="W656" s="177">
        <f>IFERROR(VLOOKUP(N656,TD!$B$50:$F$54,4,0)," ")</f>
        <v>20240255</v>
      </c>
      <c r="X656" s="182" t="s">
        <v>164</v>
      </c>
      <c r="Y656" s="171" t="str">
        <f>IFERROR(VLOOKUP(X656,TD!$J$51:$K$64,2,0)," ")</f>
        <v>Servicio de atención a incidentes y emergencias.</v>
      </c>
      <c r="Z656" s="178" t="str">
        <f>CONCATENATE(X656,"-",Y656)</f>
        <v>04-Servicio de atención a incidentes y emergencias.</v>
      </c>
      <c r="AA656" s="182" t="s">
        <v>221</v>
      </c>
      <c r="AB656" s="171" t="str">
        <f>IFERROR(VLOOKUP(AA656,TD!$N$51:$O$66,2,0)," ")</f>
        <v>Servicio de atención a emergencias y desastres</v>
      </c>
      <c r="AC656" s="178" t="str">
        <f>CONCATENATE(AA656,"_",AB656)</f>
        <v>004_Servicio de atención a emergencias y desastres</v>
      </c>
      <c r="AD656" s="178" t="str">
        <f>CONCATENATE(Z656," ",AC656)</f>
        <v>04-Servicio de atención a incidentes y emergencias. 004_Servicio de atención a emergencias y desastres</v>
      </c>
      <c r="AE656" s="177" t="str">
        <f>CONCATENATE(U656,V656,W656,X656,AA656)</f>
        <v>O23011745032024025504004</v>
      </c>
      <c r="AF656" s="166" t="str">
        <f>IFERROR(VLOOKUP(AD656,TD!$J$66:$K$89,2,0)," ")</f>
        <v>PM/0131/0104/45030040255</v>
      </c>
      <c r="AG656" s="133" t="s">
        <v>385</v>
      </c>
      <c r="AH656" s="179" t="s">
        <v>193</v>
      </c>
      <c r="AI656" s="185" t="str">
        <f>CONCATENATE(PAA[[#This Row],[Id Interno]],"-",PAA[[#This Row],[tipo de Contrato (TH talento humano - B/S bienes y/o servicios)]],"-",S656,"-",T656,"-",PAA[[#This Row],[Objeto de la contratación]])</f>
        <v>20260617-TH-8173-2--Prestar los servicios profesionales a la Subdirección Operativa de la UAECOB desde el componente jurídico, en los asuntos a cargo de la dependencia para el adecuado alcance de las metas e indicadores asignados a esta, brindando plena aplicación a la normatividad vigente-S.O.</v>
      </c>
    </row>
    <row r="657" spans="2:35" ht="56" x14ac:dyDescent="0.35">
      <c r="B657" s="140">
        <v>20260619</v>
      </c>
      <c r="C657" s="120" t="s">
        <v>911</v>
      </c>
      <c r="D657" s="128" t="s">
        <v>114</v>
      </c>
      <c r="E657" s="128" t="s">
        <v>402</v>
      </c>
      <c r="F657" s="128" t="s">
        <v>79</v>
      </c>
      <c r="G657" s="129" t="s">
        <v>373</v>
      </c>
      <c r="H657" s="135">
        <v>2</v>
      </c>
      <c r="I657" s="135">
        <v>0</v>
      </c>
      <c r="J657" s="130">
        <v>5093340</v>
      </c>
      <c r="K657" s="131" t="s">
        <v>398</v>
      </c>
      <c r="L657" s="175" t="s">
        <v>158</v>
      </c>
      <c r="M657" s="176" t="s">
        <v>421</v>
      </c>
      <c r="N657" s="128" t="s">
        <v>198</v>
      </c>
      <c r="O657" s="182" t="s">
        <v>890</v>
      </c>
      <c r="P657" s="176" t="s">
        <v>348</v>
      </c>
      <c r="Q657" s="132">
        <v>80111600</v>
      </c>
      <c r="R657" s="176" t="s">
        <v>211</v>
      </c>
      <c r="S657" s="176" t="str">
        <f>MID(PAA[[#This Row],[Meta Proyecto de Inversión]],1,4)</f>
        <v>8173</v>
      </c>
      <c r="T657" s="176" t="str">
        <f>MID(PAA[[#This Row],[Meta Proyecto de Inversión]],6,2)</f>
        <v>2-</v>
      </c>
      <c r="U657" s="177" t="str">
        <f>IFERROR(VLOOKUP(N657,TD!$B$50:$F$54,2,0)," ")</f>
        <v>O230117</v>
      </c>
      <c r="V657" s="177" t="str">
        <f>IFERROR(VLOOKUP(N657,TD!$B$50:$F$54,3,0)," ")</f>
        <v>4503</v>
      </c>
      <c r="W657" s="177">
        <f>IFERROR(VLOOKUP(N657,TD!$B$50:$F$54,4,0)," ")</f>
        <v>20240255</v>
      </c>
      <c r="X657" s="182" t="s">
        <v>178</v>
      </c>
      <c r="Y657" s="171" t="str">
        <f>IFERROR(VLOOKUP(X657,TD!$J$51:$K$64,2,0)," ")</f>
        <v>Servicio de dotación y equipamento para el personal operativo</v>
      </c>
      <c r="Z657" s="178" t="str">
        <f>CONCATENATE(X657,"-",Y657)</f>
        <v>10-Servicio de dotación y equipamento para el personal operativo</v>
      </c>
      <c r="AA657" s="182" t="s">
        <v>221</v>
      </c>
      <c r="AB657" s="171" t="str">
        <f>IFERROR(VLOOKUP(AA657,TD!$N$51:$O$66,2,0)," ")</f>
        <v>Servicio de atención a emergencias y desastres</v>
      </c>
      <c r="AC657" s="178" t="str">
        <f>CONCATENATE(AA657,"_",AB657)</f>
        <v>004_Servicio de atención a emergencias y desastres</v>
      </c>
      <c r="AD657" s="178" t="str">
        <f>CONCATENATE(Z657," ",AC657)</f>
        <v>10-Servicio de dotación y equipamento para el personal operativo 004_Servicio de atención a emergencias y desastres</v>
      </c>
      <c r="AE657" s="177" t="str">
        <f>CONCATENATE(U657,V657,W657,X657,AA657)</f>
        <v>O23011745032024025510004</v>
      </c>
      <c r="AF657" s="166" t="str">
        <f>IFERROR(VLOOKUP(AD657,TD!$J$66:$K$89,2,0)," ")</f>
        <v>PM/0131/0110/45030040255</v>
      </c>
      <c r="AG657" s="133" t="s">
        <v>80</v>
      </c>
      <c r="AH657" s="179" t="s">
        <v>194</v>
      </c>
      <c r="AI657" s="185" t="str">
        <f>CONCATENATE(PAA[[#This Row],[Id Interno]],"-",PAA[[#This Row],[tipo de Contrato (TH talento humano - B/S bienes y/o servicios)]],"-",S657,"-",T657,"-",PAA[[#This Row],[Objeto de la contratación]])</f>
        <v>20260619-BS-8173-2--Adición al contrato de compraventa número UAECOB CONTRATO-696-2025, correspondiente a la ORDEN DE COMPRA 156891 de la Tienda Virtual del Estado Colombiano y cuyo objeto es: “Adquisición de herramientas de corte para la atención de emergencias para  la UAE Cuerpo Oficial de Bomberos de Bogota -S.O.”</v>
      </c>
    </row>
    <row r="658" spans="2:35" s="56" customFormat="1" ht="56" x14ac:dyDescent="0.35">
      <c r="B658" s="140">
        <v>20260620</v>
      </c>
      <c r="C658" s="120" t="s">
        <v>912</v>
      </c>
      <c r="D658" s="128" t="s">
        <v>119</v>
      </c>
      <c r="E658" s="128" t="s">
        <v>402</v>
      </c>
      <c r="F658" s="128" t="s">
        <v>128</v>
      </c>
      <c r="G658" s="129" t="s">
        <v>380</v>
      </c>
      <c r="H658" s="135">
        <v>11</v>
      </c>
      <c r="I658" s="135">
        <v>0</v>
      </c>
      <c r="J658" s="130">
        <v>180000000</v>
      </c>
      <c r="K658" s="131" t="s">
        <v>398</v>
      </c>
      <c r="L658" s="175" t="s">
        <v>154</v>
      </c>
      <c r="M658" s="176" t="s">
        <v>438</v>
      </c>
      <c r="N658" s="128" t="s">
        <v>330</v>
      </c>
      <c r="O658" s="176" t="s">
        <v>889</v>
      </c>
      <c r="P658" s="176" t="s">
        <v>161</v>
      </c>
      <c r="Q658" s="132" t="s">
        <v>333</v>
      </c>
      <c r="R658" s="176" t="s">
        <v>331</v>
      </c>
      <c r="S658" s="176" t="str">
        <f>MID(PAA[[#This Row],[Meta Proyecto de Inversión]],1,4)</f>
        <v>No a</v>
      </c>
      <c r="T658" s="176" t="str">
        <f>MID(PAA[[#This Row],[Meta Proyecto de Inversión]],6,2)</f>
        <v>li</v>
      </c>
      <c r="U658" s="177" t="str">
        <f>IFERROR(VLOOKUP(N658,TD!$B$50:$F$54,2,0)," ")</f>
        <v>NA</v>
      </c>
      <c r="V658" s="177" t="str">
        <f>IFERROR(VLOOKUP(N658,TD!$B$50:$F$54,3,0)," ")</f>
        <v>NA</v>
      </c>
      <c r="W658" s="177" t="str">
        <f>IFERROR(VLOOKUP(N658,TD!$B$50:$F$54,4,0)," ")</f>
        <v>NA</v>
      </c>
      <c r="X658" s="182" t="s">
        <v>335</v>
      </c>
      <c r="Y658" s="171" t="str">
        <f>IFERROR(VLOOKUP(X658,TD!$J$51:$K$64,2,0)," ")</f>
        <v>N/A</v>
      </c>
      <c r="Z658" s="178" t="str">
        <f>CONCATENATE(X658,"-",Y658)</f>
        <v>N/A-N/A</v>
      </c>
      <c r="AA658" s="182" t="s">
        <v>335</v>
      </c>
      <c r="AB658" s="171" t="str">
        <f>IFERROR(VLOOKUP(AA658,TD!$N$51:$O$66,2,0)," ")</f>
        <v>N/A</v>
      </c>
      <c r="AC658" s="178" t="str">
        <f>CONCATENATE(AA658,"_",AB658)</f>
        <v>N/A_N/A</v>
      </c>
      <c r="AD658" s="178" t="str">
        <f>CONCATENATE(Z658," ",AC658)</f>
        <v>N/A-N/A N/A_N/A</v>
      </c>
      <c r="AE658" s="177" t="str">
        <f>CONCATENATE(U658,V658,W658,X658,AA658)</f>
        <v>NANANAN/AN/A</v>
      </c>
      <c r="AF658" s="166" t="str">
        <f>IFERROR(VLOOKUP(AD658,TD!$J$66:$K$89,2,0)," ")</f>
        <v>N/A</v>
      </c>
      <c r="AG658" s="133" t="s">
        <v>332</v>
      </c>
      <c r="AH658" s="179" t="s">
        <v>193</v>
      </c>
      <c r="AI658" s="187" t="str">
        <f>CONCATENATE(PAA[[#This Row],[Id Interno]],"-",PAA[[#This Row],[tipo de Contrato (TH talento humano - B/S bienes y/o servicios)]],"-",S658,"-",T658,"-",PAA[[#This Row],[Objeto de la contratación]])</f>
        <v>20260620-BS-No a-li-SGH - INCENTIVOS</v>
      </c>
    </row>
    <row r="659" spans="2:35" ht="84" x14ac:dyDescent="0.35">
      <c r="B659" s="140">
        <v>20260621</v>
      </c>
      <c r="C659" s="120" t="s">
        <v>913</v>
      </c>
      <c r="D659" s="128" t="s">
        <v>105</v>
      </c>
      <c r="E659" s="128" t="s">
        <v>363</v>
      </c>
      <c r="F659" s="128" t="s">
        <v>144</v>
      </c>
      <c r="G659" s="129" t="s">
        <v>373</v>
      </c>
      <c r="H659" s="135">
        <v>3</v>
      </c>
      <c r="I659" s="135">
        <v>0</v>
      </c>
      <c r="J659" s="130">
        <v>29400000</v>
      </c>
      <c r="K659" s="131" t="s">
        <v>398</v>
      </c>
      <c r="L659" s="175" t="s">
        <v>154</v>
      </c>
      <c r="M659" s="176" t="s">
        <v>438</v>
      </c>
      <c r="N659" s="128" t="s">
        <v>197</v>
      </c>
      <c r="O659" s="176" t="s">
        <v>889</v>
      </c>
      <c r="P659" s="176" t="s">
        <v>348</v>
      </c>
      <c r="Q659" s="132">
        <v>80111600</v>
      </c>
      <c r="R659" s="176" t="s">
        <v>208</v>
      </c>
      <c r="S659" s="176" t="str">
        <f>MID(PAA[[#This Row],[Meta Proyecto de Inversión]],1,4)</f>
        <v>8126</v>
      </c>
      <c r="T659" s="176" t="str">
        <f>MID(PAA[[#This Row],[Meta Proyecto de Inversión]],6,2)</f>
        <v>9-</v>
      </c>
      <c r="U659" s="177" t="str">
        <f>IFERROR(VLOOKUP(N659,TD!$B$50:$F$54,2,0)," ")</f>
        <v>O230117</v>
      </c>
      <c r="V659" s="177" t="str">
        <f>IFERROR(VLOOKUP(N659,TD!$B$50:$F$54,3,0)," ")</f>
        <v>4599</v>
      </c>
      <c r="W659" s="177">
        <f>IFERROR(VLOOKUP(N659,TD!$B$50:$F$54,4,0)," ")</f>
        <v>20240207</v>
      </c>
      <c r="X659" s="182" t="s">
        <v>174</v>
      </c>
      <c r="Y659" s="171" t="str">
        <f>IFERROR(VLOOKUP(X659,TD!$J$51:$K$64,2,0)," ")</f>
        <v>Infraestructura física, mantenimiento y dotación (Sedes construidas, mantenidas reforzadas)</v>
      </c>
      <c r="Z659" s="178" t="str">
        <f>CONCATENATE(X659,"-",Y659)</f>
        <v>08-Infraestructura física, mantenimiento y dotación (Sedes construidas, mantenidas reforzadas)</v>
      </c>
      <c r="AA659" s="182" t="s">
        <v>227</v>
      </c>
      <c r="AB659" s="171" t="str">
        <f>IFERROR(VLOOKUP(AA659,TD!$N$51:$O$66,2,0)," ")</f>
        <v>Sedes mantenidas</v>
      </c>
      <c r="AC659" s="178" t="str">
        <f>CONCATENATE(AA659,"_",AB659)</f>
        <v>016_Sedes mantenidas</v>
      </c>
      <c r="AD659" s="178" t="str">
        <f>CONCATENATE(Z659," ",AC659)</f>
        <v>08-Infraestructura física, mantenimiento y dotación (Sedes construidas, mantenidas reforzadas) 016_Sedes mantenidas</v>
      </c>
      <c r="AE659" s="177" t="str">
        <f>CONCATENATE(U659,V659,W659,X659,AA659)</f>
        <v>O23011745992024020708016</v>
      </c>
      <c r="AF659" s="166" t="str">
        <f>IFERROR(VLOOKUP(AD659,TD!$J$66:$K$89,2,0)," ")</f>
        <v>PM/0131/0108/45990160207</v>
      </c>
      <c r="AG659" s="133" t="s">
        <v>385</v>
      </c>
      <c r="AH659" s="179" t="s">
        <v>193</v>
      </c>
      <c r="AI659" s="185" t="str">
        <f>CONCATENATE(PAA[[#This Row],[Id Interno]],"-",PAA[[#This Row],[tipo de Contrato (TH talento humano - B/S bienes y/o servicios)]],"-",S659,"-",T659,"-",PAA[[#This Row],[Objeto de la contratación]])</f>
        <v>20260621-TH-8126-9--SGH – Prestar servicios profesionales a la Subdirección de Gestión Humana de la UAE Cuerpo Oficial de Bomberos de Bogotá D.C., para apoyar el fortalecimiento institucional, mediante la elaboración del diagnóstico de capacidades y la verificación, revisión y actualización del Modelo Operativo de Procesos (MOP), orientadas a la identificación de oportunidades de mejora en la gestión institucional.</v>
      </c>
    </row>
    <row r="660" spans="2:35" ht="98" x14ac:dyDescent="0.35">
      <c r="B660" s="140">
        <v>20260622</v>
      </c>
      <c r="C660" s="120" t="s">
        <v>934</v>
      </c>
      <c r="D660" s="128" t="s">
        <v>114</v>
      </c>
      <c r="E660" s="128" t="s">
        <v>402</v>
      </c>
      <c r="F660" s="128" t="s">
        <v>111</v>
      </c>
      <c r="G660" s="129" t="s">
        <v>375</v>
      </c>
      <c r="H660" s="135">
        <v>10</v>
      </c>
      <c r="I660" s="135">
        <v>0</v>
      </c>
      <c r="J660" s="130">
        <v>800000000</v>
      </c>
      <c r="K660" s="131" t="s">
        <v>398</v>
      </c>
      <c r="L660" s="175" t="s">
        <v>157</v>
      </c>
      <c r="M660" s="176" t="s">
        <v>483</v>
      </c>
      <c r="N660" s="128" t="s">
        <v>198</v>
      </c>
      <c r="O660" s="176" t="s">
        <v>890</v>
      </c>
      <c r="P660" s="176" t="s">
        <v>348</v>
      </c>
      <c r="Q660" s="132">
        <v>15101500</v>
      </c>
      <c r="R660" s="176" t="s">
        <v>213</v>
      </c>
      <c r="S660" s="176" t="str">
        <f>MID(PAA[[#This Row],[Meta Proyecto de Inversión]],1,4)</f>
        <v>8173</v>
      </c>
      <c r="T660" s="176" t="str">
        <f>MID(PAA[[#This Row],[Meta Proyecto de Inversión]],6,2)</f>
        <v>4-</v>
      </c>
      <c r="U660" s="177" t="str">
        <f>IFERROR(VLOOKUP(N660,TD!$B$50:$F$54,2,0)," ")</f>
        <v>O230117</v>
      </c>
      <c r="V660" s="177" t="str">
        <f>IFERROR(VLOOKUP(N660,TD!$B$50:$F$54,3,0)," ")</f>
        <v>4503</v>
      </c>
      <c r="W660" s="177">
        <f>IFERROR(VLOOKUP(N660,TD!$B$50:$F$54,4,0)," ")</f>
        <v>20240255</v>
      </c>
      <c r="X660" s="176" t="s">
        <v>180</v>
      </c>
      <c r="Y660" s="166" t="str">
        <f>IFERROR(VLOOKUP(X660,TD!$J$51:$K$64,2,0)," ")</f>
        <v>Servicio de apoyo   logístico  en eventos operativos y/o emergencias.</v>
      </c>
      <c r="Z660" s="178" t="str">
        <f>CONCATENATE(X660,"-",Y660)</f>
        <v>12-Servicio de apoyo   logístico  en eventos operativos y/o emergencias.</v>
      </c>
      <c r="AA660" s="176" t="s">
        <v>221</v>
      </c>
      <c r="AB660" s="166" t="str">
        <f>IFERROR(VLOOKUP(AA660,TD!$N$51:$O$66,2,0)," ")</f>
        <v>Servicio de atención a emergencias y desastres</v>
      </c>
      <c r="AC660" s="178" t="str">
        <f>CONCATENATE(AA660,"_",AB660)</f>
        <v>004_Servicio de atención a emergencias y desastres</v>
      </c>
      <c r="AD660" s="178" t="str">
        <f>CONCATENATE(Z660," ",AC660)</f>
        <v>12-Servicio de apoyo   logístico  en eventos operativos y/o emergencias. 004_Servicio de atención a emergencias y desastres</v>
      </c>
      <c r="AE660" s="177" t="str">
        <f>CONCATENATE(U660,V660,W660,X660,AA660)</f>
        <v>O23011745032024025512004</v>
      </c>
      <c r="AF660" s="166" t="str">
        <f>IFERROR(VLOOKUP(AD660,TD!$J$66:$K$89,2,0)," ")</f>
        <v>PM/0131/0112/45030040255</v>
      </c>
      <c r="AG660" s="133" t="s">
        <v>85</v>
      </c>
      <c r="AH660" s="179" t="s">
        <v>193</v>
      </c>
      <c r="AI660" s="185" t="str">
        <f>CONCATENATE(PAA[[#This Row],[Id Interno]],"-",PAA[[#This Row],[tipo de Contrato (TH talento humano - B/S bienes y/o servicios)]],"-",S660,"-",T660,"-",PAA[[#This Row],[Objeto de la contratación]])</f>
        <v>20260622-BS-8173-4--Suministrar combustible para el parque automotor y los equipos especializados de la U.A.E. Cuerpo Oficial de Bomberos Bogotá, dentro y fuera del perímetro del Distrito Capital – SBLG.</v>
      </c>
    </row>
    <row r="661" spans="2:35" ht="56" x14ac:dyDescent="0.35">
      <c r="B661" s="140">
        <v>20260623</v>
      </c>
      <c r="C661" s="120" t="s">
        <v>654</v>
      </c>
      <c r="D661" s="128" t="s">
        <v>105</v>
      </c>
      <c r="E661" s="128" t="s">
        <v>363</v>
      </c>
      <c r="F661" s="128" t="s">
        <v>145</v>
      </c>
      <c r="G661" s="129" t="s">
        <v>373</v>
      </c>
      <c r="H661" s="135">
        <v>6</v>
      </c>
      <c r="I661" s="135">
        <v>0</v>
      </c>
      <c r="J661" s="130">
        <v>16890834</v>
      </c>
      <c r="K661" s="131" t="s">
        <v>398</v>
      </c>
      <c r="L661" s="175" t="s">
        <v>155</v>
      </c>
      <c r="M661" s="176" t="s">
        <v>422</v>
      </c>
      <c r="N661" s="128" t="s">
        <v>197</v>
      </c>
      <c r="O661" s="176" t="s">
        <v>889</v>
      </c>
      <c r="P661" s="176" t="s">
        <v>348</v>
      </c>
      <c r="Q661" s="132" t="s">
        <v>728</v>
      </c>
      <c r="R661" s="176" t="s">
        <v>208</v>
      </c>
      <c r="S661" s="176" t="str">
        <f>MID(PAA[[#This Row],[Meta Proyecto de Inversión]],1,4)</f>
        <v>8126</v>
      </c>
      <c r="T661" s="176" t="str">
        <f>MID(PAA[[#This Row],[Meta Proyecto de Inversión]],6,2)</f>
        <v>9-</v>
      </c>
      <c r="U661" s="177" t="str">
        <f>IFERROR(VLOOKUP(N661,TD!$B$50:$F$54,2,0)," ")</f>
        <v>O230117</v>
      </c>
      <c r="V661" s="177" t="str">
        <f>IFERROR(VLOOKUP(N661,TD!$B$50:$F$54,3,0)," ")</f>
        <v>4599</v>
      </c>
      <c r="W661" s="177">
        <f>IFERROR(VLOOKUP(N661,TD!$B$50:$F$54,4,0)," ")</f>
        <v>20240207</v>
      </c>
      <c r="X661" s="165" t="s">
        <v>174</v>
      </c>
      <c r="Y661" s="166" t="str">
        <f>IFERROR(VLOOKUP(X661,TD!$J$51:$K$64,2,0)," ")</f>
        <v>Infraestructura física, mantenimiento y dotación (Sedes construidas, mantenidas reforzadas)</v>
      </c>
      <c r="Z661" s="178" t="str">
        <f>CONCATENATE(X661,"-",Y661)</f>
        <v>08-Infraestructura física, mantenimiento y dotación (Sedes construidas, mantenidas reforzadas)</v>
      </c>
      <c r="AA661" s="165" t="s">
        <v>227</v>
      </c>
      <c r="AB661" s="166" t="str">
        <f>IFERROR(VLOOKUP(AA661,TD!$N$51:$O$66,2,0)," ")</f>
        <v>Sedes mantenidas</v>
      </c>
      <c r="AC661" s="178" t="str">
        <f>CONCATENATE(AA661,"_",AB661)</f>
        <v>016_Sedes mantenidas</v>
      </c>
      <c r="AD661" s="178" t="str">
        <f>CONCATENATE(Z661," ",AC661)</f>
        <v>08-Infraestructura física, mantenimiento y dotación (Sedes construidas, mantenidas reforzadas) 016_Sedes mantenidas</v>
      </c>
      <c r="AE661" s="177" t="str">
        <f>CONCATENATE(U661,V661,W661,X661,AA661)</f>
        <v>O23011745992024020708016</v>
      </c>
      <c r="AF661" s="166" t="str">
        <f>IFERROR(VLOOKUP(AD661,TD!$J$66:$K$89,2,0)," ")</f>
        <v>PM/0131/0108/45990160207</v>
      </c>
      <c r="AG661" s="117" t="s">
        <v>385</v>
      </c>
      <c r="AH661" s="165" t="s">
        <v>193</v>
      </c>
      <c r="AI661" s="185" t="str">
        <f>CONCATENATE(PAA[[#This Row],[Id Interno]],"-",PAA[[#This Row],[tipo de Contrato (TH talento humano - B/S bienes y/o servicios)]],"-",S661,"-",T661,"-",PAA[[#This Row],[Objeto de la contratación]])</f>
        <v>20260623-TH-8126-9--Prestación de servicios de apoyo a la gestión documental de la Subdirección de Gestión Corporativa de la Unidad.-SGC</v>
      </c>
    </row>
    <row r="662" spans="2:35" ht="70" x14ac:dyDescent="0.35">
      <c r="B662" s="140">
        <v>20260624</v>
      </c>
      <c r="C662" s="120" t="s">
        <v>914</v>
      </c>
      <c r="D662" s="128" t="s">
        <v>105</v>
      </c>
      <c r="E662" s="128" t="s">
        <v>363</v>
      </c>
      <c r="F662" s="128" t="s">
        <v>145</v>
      </c>
      <c r="G662" s="129" t="s">
        <v>373</v>
      </c>
      <c r="H662" s="135">
        <v>6</v>
      </c>
      <c r="I662" s="135">
        <v>0</v>
      </c>
      <c r="J662" s="130">
        <v>22118946</v>
      </c>
      <c r="K662" s="131" t="s">
        <v>398</v>
      </c>
      <c r="L662" s="175" t="s">
        <v>155</v>
      </c>
      <c r="M662" s="176" t="s">
        <v>422</v>
      </c>
      <c r="N662" s="128" t="s">
        <v>197</v>
      </c>
      <c r="O662" s="176" t="s">
        <v>889</v>
      </c>
      <c r="P662" s="176" t="s">
        <v>348</v>
      </c>
      <c r="Q662" s="132" t="s">
        <v>728</v>
      </c>
      <c r="R662" s="176" t="s">
        <v>208</v>
      </c>
      <c r="S662" s="176" t="str">
        <f>MID(PAA[[#This Row],[Meta Proyecto de Inversión]],1,4)</f>
        <v>8126</v>
      </c>
      <c r="T662" s="176" t="str">
        <f>MID(PAA[[#This Row],[Meta Proyecto de Inversión]],6,2)</f>
        <v>9-</v>
      </c>
      <c r="U662" s="177" t="str">
        <f>IFERROR(VLOOKUP(N662,TD!$B$50:$F$54,2,0)," ")</f>
        <v>O230117</v>
      </c>
      <c r="V662" s="177" t="str">
        <f>IFERROR(VLOOKUP(N662,TD!$B$50:$F$54,3,0)," ")</f>
        <v>4599</v>
      </c>
      <c r="W662" s="177">
        <f>IFERROR(VLOOKUP(N662,TD!$B$50:$F$54,4,0)," ")</f>
        <v>20240207</v>
      </c>
      <c r="X662" s="176" t="s">
        <v>174</v>
      </c>
      <c r="Y662" s="166" t="str">
        <f>IFERROR(VLOOKUP(X662,TD!$J$51:$K$64,2,0)," ")</f>
        <v>Infraestructura física, mantenimiento y dotación (Sedes construidas, mantenidas reforzadas)</v>
      </c>
      <c r="Z662" s="178" t="str">
        <f>CONCATENATE(X662,"-",Y662)</f>
        <v>08-Infraestructura física, mantenimiento y dotación (Sedes construidas, mantenidas reforzadas)</v>
      </c>
      <c r="AA662" s="176" t="s">
        <v>227</v>
      </c>
      <c r="AB662" s="166" t="str">
        <f>IFERROR(VLOOKUP(AA662,TD!$N$51:$O$66,2,0)," ")</f>
        <v>Sedes mantenidas</v>
      </c>
      <c r="AC662" s="178" t="str">
        <f>CONCATENATE(AA662,"_",AB662)</f>
        <v>016_Sedes mantenidas</v>
      </c>
      <c r="AD662" s="178" t="str">
        <f>CONCATENATE(Z662," ",AC662)</f>
        <v>08-Infraestructura física, mantenimiento y dotación (Sedes construidas, mantenidas reforzadas) 016_Sedes mantenidas</v>
      </c>
      <c r="AE662" s="177" t="str">
        <f>CONCATENATE(U662,V662,W662,X662,AA662)</f>
        <v>O23011745992024020708016</v>
      </c>
      <c r="AF662" s="166" t="str">
        <f>IFERROR(VLOOKUP(AD662,TD!$J$66:$K$89,2,0)," ")</f>
        <v>PM/0131/0108/45990160207</v>
      </c>
      <c r="AG662" s="133" t="s">
        <v>385</v>
      </c>
      <c r="AH662" s="179" t="s">
        <v>193</v>
      </c>
      <c r="AI662" s="185" t="str">
        <f>CONCATENATE(PAA[[#This Row],[Id Interno]],"-",PAA[[#This Row],[tipo de Contrato (TH talento humano - B/S bienes y/o servicios)]],"-",S662,"-",T662,"-",PAA[[#This Row],[Objeto de la contratación]])</f>
        <v>20260624-TH-8126-9-- Prestación de servicios de apoyo a la gestión en la Subdirección de Gestión Corporativa, en las actividades asociadas a los procesos y procedimientos del almacén de la Entidad.- SGC</v>
      </c>
    </row>
    <row r="663" spans="2:35" ht="70" x14ac:dyDescent="0.35">
      <c r="B663" s="140">
        <v>20260625</v>
      </c>
      <c r="C663" s="120" t="s">
        <v>915</v>
      </c>
      <c r="D663" s="128" t="s">
        <v>105</v>
      </c>
      <c r="E663" s="128" t="s">
        <v>363</v>
      </c>
      <c r="F663" s="128" t="s">
        <v>144</v>
      </c>
      <c r="G663" s="129" t="s">
        <v>373</v>
      </c>
      <c r="H663" s="135">
        <v>7</v>
      </c>
      <c r="I663" s="135">
        <v>0</v>
      </c>
      <c r="J663" s="130">
        <v>54600000</v>
      </c>
      <c r="K663" s="131" t="s">
        <v>398</v>
      </c>
      <c r="L663" s="175" t="s">
        <v>154</v>
      </c>
      <c r="M663" s="176" t="s">
        <v>438</v>
      </c>
      <c r="N663" s="128" t="s">
        <v>198</v>
      </c>
      <c r="O663" s="176" t="s">
        <v>890</v>
      </c>
      <c r="P663" s="176" t="s">
        <v>348</v>
      </c>
      <c r="Q663" s="132">
        <v>80111600</v>
      </c>
      <c r="R663" s="176" t="s">
        <v>218</v>
      </c>
      <c r="S663" s="176" t="str">
        <f>MID(PAA[[#This Row],[Meta Proyecto de Inversión]],1,4)</f>
        <v>8173</v>
      </c>
      <c r="T663" s="176" t="str">
        <f>MID(PAA[[#This Row],[Meta Proyecto de Inversión]],6,2)</f>
        <v>9-</v>
      </c>
      <c r="U663" s="177" t="str">
        <f>IFERROR(VLOOKUP(N663,TD!$B$50:$F$54,2,0)," ")</f>
        <v>O230117</v>
      </c>
      <c r="V663" s="177" t="str">
        <f>IFERROR(VLOOKUP(N663,TD!$B$50:$F$54,3,0)," ")</f>
        <v>4503</v>
      </c>
      <c r="W663" s="177">
        <f>IFERROR(VLOOKUP(N663,TD!$B$50:$F$54,4,0)," ")</f>
        <v>20240255</v>
      </c>
      <c r="X663" s="176" t="s">
        <v>172</v>
      </c>
      <c r="Y663" s="166" t="str">
        <f>IFERROR(VLOOKUP(X663,TD!$J$51:$K$64,2,0)," ")</f>
        <v>Servicio de formación en gestión del riesgo de incendios para el personal UAECOB</v>
      </c>
      <c r="Z663" s="178" t="str">
        <f>CONCATENATE(X663,"-",Y663)</f>
        <v>07-Servicio de formación en gestión del riesgo de incendios para el personal UAECOB</v>
      </c>
      <c r="AA663" s="176" t="s">
        <v>222</v>
      </c>
      <c r="AB663" s="166" t="str">
        <f>IFERROR(VLOOKUP(AA663,TD!$N$51:$O$66,2,0)," ")</f>
        <v>Servicio de educación informal</v>
      </c>
      <c r="AC663" s="178" t="str">
        <f>CONCATENATE(AA663,"_",AB663)</f>
        <v>002_Servicio de educación informal</v>
      </c>
      <c r="AD663" s="178" t="str">
        <f>CONCATENATE(Z663," ",AC663)</f>
        <v>07-Servicio de formación en gestión del riesgo de incendios para el personal UAECOB 002_Servicio de educación informal</v>
      </c>
      <c r="AE663" s="177" t="str">
        <f>CONCATENATE(U663,V663,W663,X663,AA663)</f>
        <v>O23011745032024025507002</v>
      </c>
      <c r="AF663" s="166" t="str">
        <f>IFERROR(VLOOKUP(AD663,TD!$J$66:$K$89,2,0)," ")</f>
        <v>PM/0131/0107/45030020255</v>
      </c>
      <c r="AG663" s="133" t="s">
        <v>385</v>
      </c>
      <c r="AH663" s="179" t="s">
        <v>193</v>
      </c>
      <c r="AI663" s="185" t="str">
        <f>CONCATENATE(PAA[[#This Row],[Id Interno]],"-",PAA[[#This Row],[tipo de Contrato (TH talento humano - B/S bienes y/o servicios)]],"-",S663,"-",T663,"-",PAA[[#This Row],[Objeto de la contratación]])</f>
        <v xml:space="preserve">20260625-TH-8173-9--SGH -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 </v>
      </c>
    </row>
    <row r="664" spans="2:35" ht="56" x14ac:dyDescent="0.35">
      <c r="B664" s="140">
        <v>20260626</v>
      </c>
      <c r="C664" s="120" t="s">
        <v>916</v>
      </c>
      <c r="D664" s="128" t="s">
        <v>105</v>
      </c>
      <c r="E664" s="128" t="s">
        <v>363</v>
      </c>
      <c r="F664" s="128" t="s">
        <v>145</v>
      </c>
      <c r="G664" s="129" t="s">
        <v>373</v>
      </c>
      <c r="H664" s="135">
        <v>7</v>
      </c>
      <c r="I664" s="135">
        <v>0</v>
      </c>
      <c r="J664" s="130">
        <v>25830000</v>
      </c>
      <c r="K664" s="131" t="s">
        <v>398</v>
      </c>
      <c r="L664" s="175" t="s">
        <v>154</v>
      </c>
      <c r="M664" s="176" t="s">
        <v>438</v>
      </c>
      <c r="N664" s="128" t="s">
        <v>198</v>
      </c>
      <c r="O664" s="176" t="s">
        <v>890</v>
      </c>
      <c r="P664" s="176" t="s">
        <v>348</v>
      </c>
      <c r="Q664" s="132">
        <v>80111600</v>
      </c>
      <c r="R664" s="176" t="s">
        <v>218</v>
      </c>
      <c r="S664" s="176" t="str">
        <f>MID(PAA[[#This Row],[Meta Proyecto de Inversión]],1,4)</f>
        <v>8173</v>
      </c>
      <c r="T664" s="176" t="str">
        <f>MID(PAA[[#This Row],[Meta Proyecto de Inversión]],6,2)</f>
        <v>9-</v>
      </c>
      <c r="U664" s="177" t="str">
        <f>IFERROR(VLOOKUP(N664,TD!$B$50:$F$54,2,0)," ")</f>
        <v>O230117</v>
      </c>
      <c r="V664" s="177" t="str">
        <f>IFERROR(VLOOKUP(N664,TD!$B$50:$F$54,3,0)," ")</f>
        <v>4503</v>
      </c>
      <c r="W664" s="177">
        <f>IFERROR(VLOOKUP(N664,TD!$B$50:$F$54,4,0)," ")</f>
        <v>20240255</v>
      </c>
      <c r="X664" s="176" t="s">
        <v>172</v>
      </c>
      <c r="Y664" s="166" t="str">
        <f>IFERROR(VLOOKUP(X664,TD!$J$51:$K$64,2,0)," ")</f>
        <v>Servicio de formación en gestión del riesgo de incendios para el personal UAECOB</v>
      </c>
      <c r="Z664" s="178" t="str">
        <f>CONCATENATE(X664,"-",Y664)</f>
        <v>07-Servicio de formación en gestión del riesgo de incendios para el personal UAECOB</v>
      </c>
      <c r="AA664" s="176" t="s">
        <v>222</v>
      </c>
      <c r="AB664" s="166" t="str">
        <f>IFERROR(VLOOKUP(AA664,TD!$N$51:$O$66,2,0)," ")</f>
        <v>Servicio de educación informal</v>
      </c>
      <c r="AC664" s="178" t="str">
        <f>CONCATENATE(AA664,"_",AB664)</f>
        <v>002_Servicio de educación informal</v>
      </c>
      <c r="AD664" s="178" t="str">
        <f>CONCATENATE(Z664," ",AC664)</f>
        <v>07-Servicio de formación en gestión del riesgo de incendios para el personal UAECOB 002_Servicio de educación informal</v>
      </c>
      <c r="AE664" s="177" t="str">
        <f>CONCATENATE(U664,V664,W664,X664,AA664)</f>
        <v>O23011745032024025507002</v>
      </c>
      <c r="AF664" s="166" t="str">
        <f>IFERROR(VLOOKUP(AD664,TD!$J$66:$K$89,2,0)," ")</f>
        <v>PM/0131/0107/45030020255</v>
      </c>
      <c r="AG664" s="133" t="s">
        <v>385</v>
      </c>
      <c r="AH664" s="179" t="s">
        <v>193</v>
      </c>
      <c r="AI664" s="185" t="str">
        <f>CONCATENATE(PAA[[#This Row],[Id Interno]],"-",PAA[[#This Row],[tipo de Contrato (TH talento humano - B/S bienes y/o servicios)]],"-",S664,"-",T664,"-",PAA[[#This Row],[Objeto de la contratación]])</f>
        <v>20260626-TH-8173-9--SGH - 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v>
      </c>
    </row>
    <row r="665" spans="2:35" ht="56" x14ac:dyDescent="0.35">
      <c r="B665" s="140">
        <v>20260627</v>
      </c>
      <c r="C665" s="120" t="s">
        <v>919</v>
      </c>
      <c r="D665" s="128" t="s">
        <v>105</v>
      </c>
      <c r="E665" s="128" t="s">
        <v>363</v>
      </c>
      <c r="F665" s="128" t="s">
        <v>145</v>
      </c>
      <c r="G665" s="129" t="s">
        <v>373</v>
      </c>
      <c r="H665" s="135">
        <v>7</v>
      </c>
      <c r="I665" s="135">
        <v>0</v>
      </c>
      <c r="J665" s="130">
        <v>25802000</v>
      </c>
      <c r="K665" s="131" t="s">
        <v>398</v>
      </c>
      <c r="L665" s="175" t="s">
        <v>158</v>
      </c>
      <c r="M665" s="176" t="s">
        <v>421</v>
      </c>
      <c r="N665" s="128" t="s">
        <v>198</v>
      </c>
      <c r="O665" s="176" t="s">
        <v>890</v>
      </c>
      <c r="P665" s="176" t="s">
        <v>348</v>
      </c>
      <c r="Q665" s="132">
        <v>80111600</v>
      </c>
      <c r="R665" s="176" t="s">
        <v>211</v>
      </c>
      <c r="S665" s="176" t="str">
        <f>MID(PAA[[#This Row],[Meta Proyecto de Inversión]],1,4)</f>
        <v>8173</v>
      </c>
      <c r="T665" s="176" t="str">
        <f>MID(PAA[[#This Row],[Meta Proyecto de Inversión]],6,2)</f>
        <v>2-</v>
      </c>
      <c r="U665" s="177" t="str">
        <f>IFERROR(VLOOKUP(N665,TD!$B$50:$F$54,2,0)," ")</f>
        <v>O230117</v>
      </c>
      <c r="V665" s="177" t="str">
        <f>IFERROR(VLOOKUP(N665,TD!$B$50:$F$54,3,0)," ")</f>
        <v>4503</v>
      </c>
      <c r="W665" s="177">
        <f>IFERROR(VLOOKUP(N665,TD!$B$50:$F$54,4,0)," ")</f>
        <v>20240255</v>
      </c>
      <c r="X665" s="176" t="s">
        <v>164</v>
      </c>
      <c r="Y665" s="166" t="str">
        <f>IFERROR(VLOOKUP(X665,TD!$J$51:$K$64,2,0)," ")</f>
        <v>Servicio de atención a incidentes y emergencias.</v>
      </c>
      <c r="Z665" s="178" t="str">
        <f>CONCATENATE(X665,"-",Y665)</f>
        <v>04-Servicio de atención a incidentes y emergencias.</v>
      </c>
      <c r="AA665" s="176" t="s">
        <v>221</v>
      </c>
      <c r="AB665" s="166" t="str">
        <f>IFERROR(VLOOKUP(AA665,TD!$N$51:$O$66,2,0)," ")</f>
        <v>Servicio de atención a emergencias y desastres</v>
      </c>
      <c r="AC665" s="178" t="str">
        <f>CONCATENATE(AA665,"_",AB665)</f>
        <v>004_Servicio de atención a emergencias y desastres</v>
      </c>
      <c r="AD665" s="178" t="str">
        <f>CONCATENATE(Z665," ",AC665)</f>
        <v>04-Servicio de atención a incidentes y emergencias. 004_Servicio de atención a emergencias y desastres</v>
      </c>
      <c r="AE665" s="177" t="str">
        <f>CONCATENATE(U665,V665,W665,X665,AA665)</f>
        <v>O23011745032024025504004</v>
      </c>
      <c r="AF665" s="166" t="str">
        <f>IFERROR(VLOOKUP(AD665,TD!$J$66:$K$89,2,0)," ")</f>
        <v>PM/0131/0104/45030040255</v>
      </c>
      <c r="AG665" s="133" t="s">
        <v>385</v>
      </c>
      <c r="AH665" s="179" t="s">
        <v>193</v>
      </c>
      <c r="AI665" s="185" t="str">
        <f>CONCATENATE(PAA[[#This Row],[Id Interno]],"-",PAA[[#This Row],[tipo de Contrato (TH talento humano - B/S bienes y/o servicios)]],"-",S665,"-",T665,"-",PAA[[#This Row],[Objeto de la contratación]])</f>
        <v>20260627-TH-8173-2--Prestación de servicios de apoyo para el desarrollo de las actividades y trámites administrativos y operativos relacionados con los procesos que se encuentran a cargo de la Subdirección Operativa-SO.</v>
      </c>
    </row>
    <row r="666" spans="2:35" ht="56" x14ac:dyDescent="0.35">
      <c r="B666" s="140">
        <v>20260628</v>
      </c>
      <c r="C666" s="120" t="s">
        <v>920</v>
      </c>
      <c r="D666" s="128" t="s">
        <v>105</v>
      </c>
      <c r="E666" s="128" t="s">
        <v>363</v>
      </c>
      <c r="F666" s="128" t="s">
        <v>145</v>
      </c>
      <c r="G666" s="129" t="s">
        <v>374</v>
      </c>
      <c r="H666" s="135">
        <v>4</v>
      </c>
      <c r="I666" s="135">
        <v>0</v>
      </c>
      <c r="J666" s="130">
        <v>13136000</v>
      </c>
      <c r="K666" s="131" t="s">
        <v>398</v>
      </c>
      <c r="L666" s="175" t="s">
        <v>158</v>
      </c>
      <c r="M666" s="176" t="s">
        <v>421</v>
      </c>
      <c r="N666" s="128" t="s">
        <v>198</v>
      </c>
      <c r="O666" s="176" t="s">
        <v>890</v>
      </c>
      <c r="P666" s="176" t="s">
        <v>348</v>
      </c>
      <c r="Q666" s="132">
        <v>80111600</v>
      </c>
      <c r="R666" s="176" t="s">
        <v>211</v>
      </c>
      <c r="S666" s="176" t="str">
        <f>MID(PAA[[#This Row],[Meta Proyecto de Inversión]],1,4)</f>
        <v>8173</v>
      </c>
      <c r="T666" s="176" t="str">
        <f>MID(PAA[[#This Row],[Meta Proyecto de Inversión]],6,2)</f>
        <v>2-</v>
      </c>
      <c r="U666" s="177" t="str">
        <f>IFERROR(VLOOKUP(N666,TD!$B$50:$F$54,2,0)," ")</f>
        <v>O230117</v>
      </c>
      <c r="V666" s="177" t="str">
        <f>IFERROR(VLOOKUP(N666,TD!$B$50:$F$54,3,0)," ")</f>
        <v>4503</v>
      </c>
      <c r="W666" s="177">
        <f>IFERROR(VLOOKUP(N666,TD!$B$50:$F$54,4,0)," ")</f>
        <v>20240255</v>
      </c>
      <c r="X666" s="176" t="s">
        <v>164</v>
      </c>
      <c r="Y666" s="166" t="str">
        <f>IFERROR(VLOOKUP(X666,TD!$J$51:$K$64,2,0)," ")</f>
        <v>Servicio de atención a incidentes y emergencias.</v>
      </c>
      <c r="Z666" s="178" t="str">
        <f>CONCATENATE(X666,"-",Y666)</f>
        <v>04-Servicio de atención a incidentes y emergencias.</v>
      </c>
      <c r="AA666" s="176" t="s">
        <v>221</v>
      </c>
      <c r="AB666" s="166" t="str">
        <f>IFERROR(VLOOKUP(AA666,TD!$N$51:$O$66,2,0)," ")</f>
        <v>Servicio de atención a emergencias y desastres</v>
      </c>
      <c r="AC666" s="178" t="str">
        <f>CONCATENATE(AA666,"_",AB666)</f>
        <v>004_Servicio de atención a emergencias y desastres</v>
      </c>
      <c r="AD666" s="178" t="str">
        <f>CONCATENATE(Z666," ",AC666)</f>
        <v>04-Servicio de atención a incidentes y emergencias. 004_Servicio de atención a emergencias y desastres</v>
      </c>
      <c r="AE666" s="177" t="str">
        <f>CONCATENATE(U666,V666,W666,X666,AA666)</f>
        <v>O23011745032024025504004</v>
      </c>
      <c r="AF666" s="166" t="str">
        <f>IFERROR(VLOOKUP(AD666,TD!$J$66:$K$89,2,0)," ")</f>
        <v>PM/0131/0104/45030040255</v>
      </c>
      <c r="AG666" s="133" t="s">
        <v>385</v>
      </c>
      <c r="AH666" s="179" t="s">
        <v>194</v>
      </c>
      <c r="AI666" s="185" t="str">
        <f>CONCATENATE(PAA[[#This Row],[Id Interno]],"-",PAA[[#This Row],[tipo de Contrato (TH talento humano - B/S bienes y/o servicios)]],"-",S666,"-",T666,"-",PAA[[#This Row],[Objeto de la contratación]])</f>
        <v>20260628-TH-8173-2--Adición y Prórroga al contrato de prestación de servicios # 446-2025, cuyo objeto es: "Prestar servicios de apoyo a la gestión en las actividades de monitoreo, seguimiento y reporte de información del Centro de Coordinación y Comunicaciones de la Subdirección Operativa".</v>
      </c>
    </row>
    <row r="667" spans="2:35" ht="56" x14ac:dyDescent="0.35">
      <c r="B667" s="140">
        <v>20260629</v>
      </c>
      <c r="C667" s="120" t="s">
        <v>921</v>
      </c>
      <c r="D667" s="128" t="s">
        <v>105</v>
      </c>
      <c r="E667" s="128" t="s">
        <v>363</v>
      </c>
      <c r="F667" s="128" t="s">
        <v>144</v>
      </c>
      <c r="G667" s="129" t="s">
        <v>373</v>
      </c>
      <c r="H667" s="135">
        <v>7</v>
      </c>
      <c r="I667" s="135">
        <v>0</v>
      </c>
      <c r="J667" s="130">
        <v>49000000</v>
      </c>
      <c r="K667" s="131" t="s">
        <v>398</v>
      </c>
      <c r="L667" s="175" t="s">
        <v>158</v>
      </c>
      <c r="M667" s="176" t="s">
        <v>421</v>
      </c>
      <c r="N667" s="128" t="s">
        <v>198</v>
      </c>
      <c r="O667" s="176" t="s">
        <v>890</v>
      </c>
      <c r="P667" s="176" t="s">
        <v>348</v>
      </c>
      <c r="Q667" s="132">
        <v>80111600</v>
      </c>
      <c r="R667" s="176" t="s">
        <v>211</v>
      </c>
      <c r="S667" s="176" t="str">
        <f>MID(PAA[[#This Row],[Meta Proyecto de Inversión]],1,4)</f>
        <v>8173</v>
      </c>
      <c r="T667" s="176" t="str">
        <f>MID(PAA[[#This Row],[Meta Proyecto de Inversión]],6,2)</f>
        <v>2-</v>
      </c>
      <c r="U667" s="177" t="str">
        <f>IFERROR(VLOOKUP(N667,TD!$B$50:$F$54,2,0)," ")</f>
        <v>O230117</v>
      </c>
      <c r="V667" s="177" t="str">
        <f>IFERROR(VLOOKUP(N667,TD!$B$50:$F$54,3,0)," ")</f>
        <v>4503</v>
      </c>
      <c r="W667" s="177">
        <f>IFERROR(VLOOKUP(N667,TD!$B$50:$F$54,4,0)," ")</f>
        <v>20240255</v>
      </c>
      <c r="X667" s="176" t="s">
        <v>164</v>
      </c>
      <c r="Y667" s="166" t="str">
        <f>IFERROR(VLOOKUP(X667,TD!$J$51:$K$64,2,0)," ")</f>
        <v>Servicio de atención a incidentes y emergencias.</v>
      </c>
      <c r="Z667" s="178" t="str">
        <f>CONCATENATE(X667,"-",Y667)</f>
        <v>04-Servicio de atención a incidentes y emergencias.</v>
      </c>
      <c r="AA667" s="176" t="s">
        <v>221</v>
      </c>
      <c r="AB667" s="166" t="str">
        <f>IFERROR(VLOOKUP(AA667,TD!$N$51:$O$66,2,0)," ")</f>
        <v>Servicio de atención a emergencias y desastres</v>
      </c>
      <c r="AC667" s="178" t="str">
        <f>CONCATENATE(AA667,"_",AB667)</f>
        <v>004_Servicio de atención a emergencias y desastres</v>
      </c>
      <c r="AD667" s="178" t="str">
        <f>CONCATENATE(Z667," ",AC667)</f>
        <v>04-Servicio de atención a incidentes y emergencias. 004_Servicio de atención a emergencias y desastres</v>
      </c>
      <c r="AE667" s="177" t="str">
        <f>CONCATENATE(U667,V667,W667,X667,AA667)</f>
        <v>O23011745032024025504004</v>
      </c>
      <c r="AF667" s="166" t="str">
        <f>IFERROR(VLOOKUP(AD667,TD!$J$66:$K$89,2,0)," ")</f>
        <v>PM/0131/0104/45030040255</v>
      </c>
      <c r="AG667" s="133" t="s">
        <v>385</v>
      </c>
      <c r="AH667" s="179" t="s">
        <v>193</v>
      </c>
      <c r="AI667" s="185" t="str">
        <f>CONCATENATE(PAA[[#This Row],[Id Interno]],"-",PAA[[#This Row],[tipo de Contrato (TH talento humano - B/S bienes y/o servicios)]],"-",S667,"-",T667,"-",PAA[[#This Row],[Objeto de la contratación]])</f>
        <v>20260629-TH-8173-2--Prestar servicios profesionales para apoyar jurídicamente el seguimiento y la revisión de derechos de petición y demás requerimientos, así como en la revisión de documentación referida a procesos de contratación a cargo de la Subdirección Operativa S.O.</v>
      </c>
    </row>
    <row r="668" spans="2:35" ht="84" x14ac:dyDescent="0.35">
      <c r="B668" s="140">
        <v>20260630</v>
      </c>
      <c r="C668" s="120" t="s">
        <v>887</v>
      </c>
      <c r="D668" s="128" t="s">
        <v>105</v>
      </c>
      <c r="E668" s="128" t="s">
        <v>363</v>
      </c>
      <c r="F668" s="128" t="s">
        <v>145</v>
      </c>
      <c r="G668" s="129" t="s">
        <v>373</v>
      </c>
      <c r="H668" s="135">
        <v>7</v>
      </c>
      <c r="I668" s="135">
        <v>0</v>
      </c>
      <c r="J668" s="130">
        <v>26250000</v>
      </c>
      <c r="K668" s="131" t="s">
        <v>398</v>
      </c>
      <c r="L668" s="175" t="s">
        <v>156</v>
      </c>
      <c r="M668" s="176" t="s">
        <v>484</v>
      </c>
      <c r="N668" s="128" t="s">
        <v>198</v>
      </c>
      <c r="O668" s="176" t="s">
        <v>890</v>
      </c>
      <c r="P668" s="176" t="s">
        <v>348</v>
      </c>
      <c r="Q668" s="132">
        <v>80111600</v>
      </c>
      <c r="R668" s="176" t="s">
        <v>210</v>
      </c>
      <c r="S668" s="176" t="str">
        <f>MID(PAA[[#This Row],[Meta Proyecto de Inversión]],1,4)</f>
        <v>8173</v>
      </c>
      <c r="T668" s="176" t="str">
        <f>MID(PAA[[#This Row],[Meta Proyecto de Inversión]],6,2)</f>
        <v>1-</v>
      </c>
      <c r="U668" s="177" t="str">
        <f>IFERROR(VLOOKUP(N668,TD!$B$50:$F$54,2,0)," ")</f>
        <v>O230117</v>
      </c>
      <c r="V668" s="177" t="str">
        <f>IFERROR(VLOOKUP(N668,TD!$B$50:$F$54,3,0)," ")</f>
        <v>4503</v>
      </c>
      <c r="W668" s="177">
        <f>IFERROR(VLOOKUP(N668,TD!$B$50:$F$54,4,0)," ")</f>
        <v>20240255</v>
      </c>
      <c r="X668" s="176" t="s">
        <v>166</v>
      </c>
      <c r="Y668" s="166" t="str">
        <f>IFERROR(VLOOKUP(X668,TD!$J$51:$K$64,2,0)," ")</f>
        <v>Servicio de capacitaciones en gestión del riesgo de incendios  a la ciudadania.</v>
      </c>
      <c r="Z668" s="178" t="str">
        <f>CONCATENATE(X668,"-",Y668)</f>
        <v>05-Servicio de capacitaciones en gestión del riesgo de incendios  a la ciudadania.</v>
      </c>
      <c r="AA668" s="176" t="s">
        <v>223</v>
      </c>
      <c r="AB668" s="166" t="str">
        <f>IFERROR(VLOOKUP(AA668,TD!$N$51:$O$66,2,0)," ")</f>
        <v>Servicio prevención y control de incendios</v>
      </c>
      <c r="AC668" s="178" t="str">
        <f>CONCATENATE(AA668,"_",AB668)</f>
        <v>035_Servicio prevención y control de incendios</v>
      </c>
      <c r="AD668" s="178" t="str">
        <f>CONCATENATE(Z668," ",AC668)</f>
        <v>05-Servicio de capacitaciones en gestión del riesgo de incendios  a la ciudadania. 035_Servicio prevención y control de incendios</v>
      </c>
      <c r="AE668" s="177" t="str">
        <f>CONCATENATE(U668,V668,W668,X668,AA668)</f>
        <v>O23011745032024025505035</v>
      </c>
      <c r="AF668" s="166" t="str">
        <f>IFERROR(VLOOKUP(AD668,TD!$J$66:$K$89,2,0)," ")</f>
        <v>PM/0131/0105/45030350255</v>
      </c>
      <c r="AG668" s="133" t="s">
        <v>385</v>
      </c>
      <c r="AH668" s="179" t="s">
        <v>193</v>
      </c>
      <c r="AI668" s="185" t="str">
        <f>CONCATENATE(PAA[[#This Row],[Id Interno]],"-",PAA[[#This Row],[tipo de Contrato (TH talento humano - B/S bienes y/o servicios)]],"-",S668,"-",T668,"-",PAA[[#This Row],[Objeto de la contratación]])</f>
        <v>20260630-TH-8173-1--Prestar servicios de apoyo como conductor a las acciones misionales de la Subdirección de Gestión del Riesgo.</v>
      </c>
    </row>
    <row r="669" spans="2:35" ht="56" x14ac:dyDescent="0.35">
      <c r="B669" s="149">
        <v>20260631</v>
      </c>
      <c r="C669" s="120" t="s">
        <v>523</v>
      </c>
      <c r="D669" s="120" t="s">
        <v>105</v>
      </c>
      <c r="E669" s="120" t="s">
        <v>363</v>
      </c>
      <c r="F669" s="120" t="s">
        <v>144</v>
      </c>
      <c r="G669" s="129" t="s">
        <v>373</v>
      </c>
      <c r="H669" s="150">
        <v>6</v>
      </c>
      <c r="I669" s="150">
        <v>0</v>
      </c>
      <c r="J669" s="133">
        <v>21000000</v>
      </c>
      <c r="K669" s="151" t="s">
        <v>398</v>
      </c>
      <c r="L669" s="181" t="s">
        <v>156</v>
      </c>
      <c r="M669" s="182" t="s">
        <v>484</v>
      </c>
      <c r="N669" s="120" t="s">
        <v>198</v>
      </c>
      <c r="O669" s="182" t="s">
        <v>890</v>
      </c>
      <c r="P669" s="182" t="s">
        <v>348</v>
      </c>
      <c r="Q669" s="152">
        <v>80111600</v>
      </c>
      <c r="R669" s="182" t="s">
        <v>210</v>
      </c>
      <c r="S669" s="178" t="str">
        <f>MID(PAA[[#This Row],[Meta Proyecto de Inversión]],1,4)</f>
        <v>8173</v>
      </c>
      <c r="T669" s="178" t="str">
        <f>MID(PAA[[#This Row],[Meta Proyecto de Inversión]],6,2)</f>
        <v>1-</v>
      </c>
      <c r="U669" s="183" t="str">
        <f>IFERROR(VLOOKUP(N669,TD!$B$50:$F$54,2,0)," ")</f>
        <v>O230117</v>
      </c>
      <c r="V669" s="183" t="str">
        <f>IFERROR(VLOOKUP(N669,TD!$B$50:$F$54,3,0)," ")</f>
        <v>4503</v>
      </c>
      <c r="W669" s="183">
        <f>IFERROR(VLOOKUP(N669,TD!$B$50:$F$54,4,0)," ")</f>
        <v>20240255</v>
      </c>
      <c r="X669" s="182" t="s">
        <v>166</v>
      </c>
      <c r="Y669" s="171" t="str">
        <f>IFERROR(VLOOKUP(X669,TD!$J$51:$K$64,2,0)," ")</f>
        <v>Servicio de capacitaciones en gestión del riesgo de incendios  a la ciudadania.</v>
      </c>
      <c r="Z669" s="178" t="str">
        <f>CONCATENATE(X669,"-",Y669)</f>
        <v>05-Servicio de capacitaciones en gestión del riesgo de incendios  a la ciudadania.</v>
      </c>
      <c r="AA669" s="182" t="s">
        <v>223</v>
      </c>
      <c r="AB669" s="171" t="str">
        <f>IFERROR(VLOOKUP(AA669,TD!$N$51:$O$66,2,0)," ")</f>
        <v>Servicio prevención y control de incendios</v>
      </c>
      <c r="AC669" s="178" t="str">
        <f>CONCATENATE(AA669,"_",AB669)</f>
        <v>035_Servicio prevención y control de incendios</v>
      </c>
      <c r="AD669" s="178" t="str">
        <f>CONCATENATE(Z669," ",AC669)</f>
        <v>05-Servicio de capacitaciones en gestión del riesgo de incendios  a la ciudadania. 035_Servicio prevención y control de incendios</v>
      </c>
      <c r="AE669" s="183" t="str">
        <f>CONCATENATE(U669,V669,W669,X669,AA669)</f>
        <v>O23011745032024025505035</v>
      </c>
      <c r="AF669" s="171" t="str">
        <f>IFERROR(VLOOKUP(AD669,TD!$J$66:$K$89,2,0)," ")</f>
        <v>PM/0131/0105/45030350255</v>
      </c>
      <c r="AG669" s="133" t="s">
        <v>385</v>
      </c>
      <c r="AH669" s="184" t="s">
        <v>193</v>
      </c>
      <c r="AI669" s="185" t="str">
        <f>CONCATENATE(PAA[[#This Row],[Id Interno]],"-",PAA[[#This Row],[tipo de Contrato (TH talento humano - B/S bienes y/o servicios)]],"-",S669,"-",T669,"-",PAA[[#This Row],[Objeto de la contratación]])</f>
        <v>20260631-TH-8173-1--Prestar servicios de apoyo en las actividades de Programas y Campañas de Prevención para la Subdirección de Gestión del Riesgo. _SGR</v>
      </c>
    </row>
    <row r="670" spans="2:35" ht="42" x14ac:dyDescent="0.35">
      <c r="B670" s="23">
        <v>20260632</v>
      </c>
      <c r="C670" s="120" t="s">
        <v>923</v>
      </c>
      <c r="D670" s="128" t="s">
        <v>92</v>
      </c>
      <c r="E670" s="128" t="s">
        <v>402</v>
      </c>
      <c r="F670" s="128" t="s">
        <v>142</v>
      </c>
      <c r="G670" s="129" t="s">
        <v>374</v>
      </c>
      <c r="H670" s="135">
        <v>2</v>
      </c>
      <c r="I670" s="135">
        <v>0</v>
      </c>
      <c r="J670" s="130">
        <v>6664000</v>
      </c>
      <c r="K670" s="131" t="s">
        <v>398</v>
      </c>
      <c r="L670" s="175" t="s">
        <v>151</v>
      </c>
      <c r="M670" s="176" t="s">
        <v>401</v>
      </c>
      <c r="N670" s="128" t="s">
        <v>197</v>
      </c>
      <c r="O670" s="176" t="s">
        <v>889</v>
      </c>
      <c r="P670" s="176" t="s">
        <v>348</v>
      </c>
      <c r="Q670" s="132">
        <v>81112401</v>
      </c>
      <c r="R670" s="176" t="s">
        <v>204</v>
      </c>
      <c r="S670" s="176" t="str">
        <f>MID(PAA[[#This Row],[Meta Proyecto de Inversión]],1,4)</f>
        <v>8126</v>
      </c>
      <c r="T670" s="176" t="str">
        <f>MID(PAA[[#This Row],[Meta Proyecto de Inversión]],6,2)</f>
        <v>5-</v>
      </c>
      <c r="U670" s="177" t="str">
        <f>IFERROR(VLOOKUP(N670,TD!$B$50:$F$54,2,0)," ")</f>
        <v>O230117</v>
      </c>
      <c r="V670" s="177" t="str">
        <f>IFERROR(VLOOKUP(N670,TD!$B$50:$F$54,3,0)," ")</f>
        <v>4599</v>
      </c>
      <c r="W670" s="177">
        <f>IFERROR(VLOOKUP(N670,TD!$B$50:$F$54,4,0)," ")</f>
        <v>20240207</v>
      </c>
      <c r="X670" s="176" t="s">
        <v>168</v>
      </c>
      <c r="Y670" s="166" t="str">
        <f>IFERROR(VLOOKUP(X670,TD!$J$51:$K$64,2,0)," ")</f>
        <v>Infraestructura Tecnológica   (Sistemas de Información y Tecnologia)</v>
      </c>
      <c r="Z670" s="178" t="str">
        <f>CONCATENATE(X670,"-",Y670)</f>
        <v>11-Infraestructura Tecnológica   (Sistemas de Información y Tecnologia)</v>
      </c>
      <c r="AA670" s="176" t="s">
        <v>228</v>
      </c>
      <c r="AB670" s="166" t="str">
        <f>IFERROR(VLOOKUP(AA670,TD!$N$51:$O$66,2,0)," ")</f>
        <v>Servicios tecnológicos</v>
      </c>
      <c r="AC670" s="178" t="str">
        <f>CONCATENATE(AA670,"_",AB670)</f>
        <v>007_Servicios tecnológicos</v>
      </c>
      <c r="AD670" s="178" t="str">
        <f>CONCATENATE(Z670," ",AC670)</f>
        <v>11-Infraestructura Tecnológica   (Sistemas de Información y Tecnologia) 007_Servicios tecnológicos</v>
      </c>
      <c r="AE670" s="177" t="str">
        <f>CONCATENATE(U670,V670,W670,X670,AA670)</f>
        <v>O23011745992024020711007</v>
      </c>
      <c r="AF670" s="166" t="str">
        <f>IFERROR(VLOOKUP(AD670,TD!$J$66:$K$89,2,0)," ")</f>
        <v>PM/0131/0111/45990070207</v>
      </c>
      <c r="AG670" s="133" t="s">
        <v>121</v>
      </c>
      <c r="AH670" s="179" t="s">
        <v>194</v>
      </c>
      <c r="AI670" s="185" t="str">
        <f>CONCATENATE(PAA[[#This Row],[Id Interno]],"-",PAA[[#This Row],[tipo de Contrato (TH talento humano - B/S bienes y/o servicios)]],"-",S670,"-",T670,"-",PAA[[#This Row],[Objeto de la contratación]])</f>
        <v>20260632-BS-8126-5--Adición y prórroga al contrato No. 490 de 2025 cuyo objeto es: "contratar el alquiler de equipos tecnológicos, periféricos y servicios complementarios para la U.A.E Cuerpo Oficial de bomberos de Bogota- TIC"</v>
      </c>
    </row>
    <row r="671" spans="2:35" ht="56" x14ac:dyDescent="0.35">
      <c r="B671" s="23">
        <v>20260633</v>
      </c>
      <c r="C671" s="120" t="s">
        <v>922</v>
      </c>
      <c r="D671" s="128" t="s">
        <v>114</v>
      </c>
      <c r="E671" s="128" t="s">
        <v>402</v>
      </c>
      <c r="F671" s="128" t="s">
        <v>89</v>
      </c>
      <c r="G671" s="129" t="s">
        <v>374</v>
      </c>
      <c r="H671" s="135">
        <v>2</v>
      </c>
      <c r="I671" s="135">
        <v>0</v>
      </c>
      <c r="J671" s="130">
        <v>20246686</v>
      </c>
      <c r="K671" s="131" t="s">
        <v>398</v>
      </c>
      <c r="L671" s="175" t="s">
        <v>151</v>
      </c>
      <c r="M671" s="176" t="s">
        <v>401</v>
      </c>
      <c r="N671" s="128" t="s">
        <v>197</v>
      </c>
      <c r="O671" s="176" t="s">
        <v>889</v>
      </c>
      <c r="P671" s="176" t="s">
        <v>348</v>
      </c>
      <c r="Q671" s="132" t="s">
        <v>433</v>
      </c>
      <c r="R671" s="176" t="s">
        <v>203</v>
      </c>
      <c r="S671" s="176" t="str">
        <f>MID(PAA[[#This Row],[Meta Proyecto de Inversión]],1,4)</f>
        <v>8126</v>
      </c>
      <c r="T671" s="176" t="str">
        <f>MID(PAA[[#This Row],[Meta Proyecto de Inversión]],6,2)</f>
        <v>4-</v>
      </c>
      <c r="U671" s="177" t="str">
        <f>IFERROR(VLOOKUP(N671,TD!$B$50:$F$54,2,0)," ")</f>
        <v>O230117</v>
      </c>
      <c r="V671" s="177" t="str">
        <f>IFERROR(VLOOKUP(N671,TD!$B$50:$F$54,3,0)," ")</f>
        <v>4599</v>
      </c>
      <c r="W671" s="177">
        <f>IFERROR(VLOOKUP(N671,TD!$B$50:$F$54,4,0)," ")</f>
        <v>20240207</v>
      </c>
      <c r="X671" s="176" t="s">
        <v>168</v>
      </c>
      <c r="Y671" s="166" t="str">
        <f>IFERROR(VLOOKUP(X671,TD!$J$51:$K$64,2,0)," ")</f>
        <v>Infraestructura Tecnológica   (Sistemas de Información y Tecnologia)</v>
      </c>
      <c r="Z671" s="178" t="str">
        <f>CONCATENATE(X671,"-",Y671)</f>
        <v>11-Infraestructura Tecnológica   (Sistemas de Información y Tecnologia)</v>
      </c>
      <c r="AA671" s="176" t="s">
        <v>228</v>
      </c>
      <c r="AB671" s="166" t="str">
        <f>IFERROR(VLOOKUP(AA671,TD!$N$51:$O$66,2,0)," ")</f>
        <v>Servicios tecnológicos</v>
      </c>
      <c r="AC671" s="178" t="str">
        <f>CONCATENATE(AA671,"_",AB671)</f>
        <v>007_Servicios tecnológicos</v>
      </c>
      <c r="AD671" s="178" t="str">
        <f>CONCATENATE(Z671," ",AC671)</f>
        <v>11-Infraestructura Tecnológica   (Sistemas de Información y Tecnologia) 007_Servicios tecnológicos</v>
      </c>
      <c r="AE671" s="177" t="str">
        <f>CONCATENATE(U671,V671,W671,X671,AA671)</f>
        <v>O23011745992024020711007</v>
      </c>
      <c r="AF671" s="166" t="str">
        <f>IFERROR(VLOOKUP(AD671,TD!$J$66:$K$89,2,0)," ")</f>
        <v>PM/0131/0111/45990070207</v>
      </c>
      <c r="AG671" s="133" t="s">
        <v>116</v>
      </c>
      <c r="AH671" s="174" t="s">
        <v>194</v>
      </c>
      <c r="AI671" s="185" t="str">
        <f>CONCATENATE(PAA[[#This Row],[Id Interno]],"-",PAA[[#This Row],[tipo de Contrato (TH talento humano - B/S bienes y/o servicios)]],"-",S671,"-",T671,"-",PAA[[#This Row],[Objeto de la contratación]])</f>
        <v>20260633-BS-8126-4--Adición y prórroga al contrato No. 411 de 2025 cuyo objeto es: "Contratar la prestación del servicio de monitoreo, control y seguimiento satelital a los vehículos de propiedad de la U.A.E. Cuerpo Oficial de Bomberos de Bogotá - TIC"</v>
      </c>
    </row>
    <row r="672" spans="2:35" ht="56" x14ac:dyDescent="0.35">
      <c r="B672" s="23">
        <v>20260634</v>
      </c>
      <c r="C672" s="120" t="s">
        <v>926</v>
      </c>
      <c r="D672" s="128" t="s">
        <v>105</v>
      </c>
      <c r="E672" s="128" t="s">
        <v>363</v>
      </c>
      <c r="F672" s="128" t="s">
        <v>145</v>
      </c>
      <c r="G672" s="129" t="s">
        <v>373</v>
      </c>
      <c r="H672" s="135">
        <v>5</v>
      </c>
      <c r="I672" s="135">
        <v>0</v>
      </c>
      <c r="J672" s="130">
        <v>16400000</v>
      </c>
      <c r="K672" s="131" t="s">
        <v>398</v>
      </c>
      <c r="L672" s="175" t="s">
        <v>157</v>
      </c>
      <c r="M672" s="176" t="s">
        <v>483</v>
      </c>
      <c r="N672" s="128" t="s">
        <v>198</v>
      </c>
      <c r="O672" s="176" t="s">
        <v>890</v>
      </c>
      <c r="P672" s="176" t="s">
        <v>348</v>
      </c>
      <c r="Q672" s="132">
        <v>80111600</v>
      </c>
      <c r="R672" s="176" t="s">
        <v>213</v>
      </c>
      <c r="S672" s="176" t="str">
        <f>MID(PAA[[#This Row],[Meta Proyecto de Inversión]],1,4)</f>
        <v>8173</v>
      </c>
      <c r="T672" s="176" t="str">
        <f>MID(PAA[[#This Row],[Meta Proyecto de Inversión]],6,2)</f>
        <v>4-</v>
      </c>
      <c r="U672" s="177" t="str">
        <f>IFERROR(VLOOKUP(N672,TD!$B$50:$F$54,2,0)," ")</f>
        <v>O230117</v>
      </c>
      <c r="V672" s="177" t="str">
        <f>IFERROR(VLOOKUP(N672,TD!$B$50:$F$54,3,0)," ")</f>
        <v>4503</v>
      </c>
      <c r="W672" s="177">
        <f>IFERROR(VLOOKUP(N672,TD!$B$50:$F$54,4,0)," ")</f>
        <v>20240255</v>
      </c>
      <c r="X672" s="176" t="s">
        <v>176</v>
      </c>
      <c r="Y672" s="166" t="str">
        <f>IFERROR(VLOOKUP(X672,TD!$J$51:$K$64,2,0)," ")</f>
        <v>Servicio de mantenimiento, dotación (HEA´s y equipo menor) y adquisición de vehiculos   especializados para la atención de emergencias.</v>
      </c>
      <c r="Z672" s="178" t="str">
        <f>CONCATENATE(X672,"-",Y672)</f>
        <v>09-Servicio de mantenimiento, dotación (HEA´s y equipo menor) y adquisición de vehiculos   especializados para la atención de emergencias.</v>
      </c>
      <c r="AA672" s="176" t="s">
        <v>221</v>
      </c>
      <c r="AB672" s="166" t="str">
        <f>IFERROR(VLOOKUP(AA672,TD!$N$51:$O$66,2,0)," ")</f>
        <v>Servicio de atención a emergencias y desastres</v>
      </c>
      <c r="AC672" s="178" t="str">
        <f>CONCATENATE(AA672,"_",AB672)</f>
        <v>004_Servicio de atención a emergencias y desastres</v>
      </c>
      <c r="AD672" s="178" t="str">
        <f>CONCATENATE(Z672," ",AC672)</f>
        <v>09-Servicio de mantenimiento, dotación (HEA´s y equipo menor) y adquisición de vehiculos   especializados para la atención de emergencias. 004_Servicio de atención a emergencias y desastres</v>
      </c>
      <c r="AE672" s="177" t="str">
        <f>CONCATENATE(U672,V672,W672,X672,AA672)</f>
        <v>O23011745032024025509004</v>
      </c>
      <c r="AF672" s="166" t="str">
        <f>IFERROR(VLOOKUP(AD672,TD!$J$66:$K$89,2,0)," ")</f>
        <v>PM/0131/0109/45030040255</v>
      </c>
      <c r="AG672" s="133" t="s">
        <v>385</v>
      </c>
      <c r="AH672" s="174" t="s">
        <v>193</v>
      </c>
      <c r="AI672" s="185" t="str">
        <f>CONCATENATE(PAA[[#This Row],[Id Interno]],"-",PAA[[#This Row],[tipo de Contrato (TH talento humano - B/S bienes y/o servicios)]],"-",S672,"-",T672,"-",PAA[[#This Row],[Objeto de la contratación]])</f>
        <v>20260634-TH-8173-4--Prestar servicio de apoyo a la gestión administrativa y operativa de los mantenimientos requeridos a los equipos menores y/o parque automotor de la Subdirección Logística - SBLG</v>
      </c>
    </row>
    <row r="673" spans="2:35" s="56" customFormat="1" ht="126" x14ac:dyDescent="0.35">
      <c r="B673" s="23">
        <v>20260636</v>
      </c>
      <c r="C673" s="120" t="s">
        <v>924</v>
      </c>
      <c r="D673" s="128" t="s">
        <v>105</v>
      </c>
      <c r="E673" s="128" t="s">
        <v>363</v>
      </c>
      <c r="F673" s="128" t="s">
        <v>144</v>
      </c>
      <c r="G673" s="129" t="s">
        <v>927</v>
      </c>
      <c r="H673" s="135">
        <v>0</v>
      </c>
      <c r="I673" s="135">
        <v>0</v>
      </c>
      <c r="J673" s="130">
        <v>95000000</v>
      </c>
      <c r="K673" s="131" t="s">
        <v>398</v>
      </c>
      <c r="L673" s="175" t="s">
        <v>1167</v>
      </c>
      <c r="M673" s="176" t="s">
        <v>401</v>
      </c>
      <c r="N673" s="128" t="s">
        <v>197</v>
      </c>
      <c r="O673" s="176" t="s">
        <v>889</v>
      </c>
      <c r="P673" s="176" t="s">
        <v>348</v>
      </c>
      <c r="Q673" s="132">
        <v>80111600</v>
      </c>
      <c r="R673" s="176" t="s">
        <v>204</v>
      </c>
      <c r="S673" s="176" t="str">
        <f>MID(PAA[[#This Row],[Meta Proyecto de Inversión]],1,4)</f>
        <v>8126</v>
      </c>
      <c r="T673" s="176" t="str">
        <f>MID(PAA[[#This Row],[Meta Proyecto de Inversión]],6,2)</f>
        <v>5-</v>
      </c>
      <c r="U673" s="177" t="str">
        <f>IFERROR(VLOOKUP(N673,TD!$B$50:$F$54,2,0)," ")</f>
        <v>O230117</v>
      </c>
      <c r="V673" s="177" t="str">
        <f>IFERROR(VLOOKUP(N673,TD!$B$50:$F$54,3,0)," ")</f>
        <v>4599</v>
      </c>
      <c r="W673" s="177">
        <f>IFERROR(VLOOKUP(N673,TD!$B$50:$F$54,4,0)," ")</f>
        <v>20240207</v>
      </c>
      <c r="X673" s="176" t="s">
        <v>168</v>
      </c>
      <c r="Y673" s="166" t="str">
        <f>IFERROR(VLOOKUP(X673,TD!$J$51:$K$64,2,0)," ")</f>
        <v>Infraestructura Tecnológica   (Sistemas de Información y Tecnologia)</v>
      </c>
      <c r="Z673" s="178" t="str">
        <f>CONCATENATE(X673,"-",Y673)</f>
        <v>11-Infraestructura Tecnológica   (Sistemas de Información y Tecnologia)</v>
      </c>
      <c r="AA673" s="176" t="s">
        <v>228</v>
      </c>
      <c r="AB673" s="166" t="str">
        <f>IFERROR(VLOOKUP(AA673,TD!$N$51:$O$66,2,0)," ")</f>
        <v>Servicios tecnológicos</v>
      </c>
      <c r="AC673" s="178" t="str">
        <f>CONCATENATE(AA673,"_",AB673)</f>
        <v>007_Servicios tecnológicos</v>
      </c>
      <c r="AD673" s="178" t="str">
        <f>CONCATENATE(Z673," ",AC673)</f>
        <v>11-Infraestructura Tecnológica   (Sistemas de Información y Tecnologia) 007_Servicios tecnológicos</v>
      </c>
      <c r="AE673" s="177" t="str">
        <f>CONCATENATE(U673,V673,W673,X673,AA673)</f>
        <v>O23011745992024020711007</v>
      </c>
      <c r="AF673" s="166" t="str">
        <f>IFERROR(VLOOKUP(AD673,TD!$J$66:$K$89,2,0)," ")</f>
        <v>PM/0131/0111/45990070207</v>
      </c>
      <c r="AG673" s="133" t="s">
        <v>385</v>
      </c>
      <c r="AH673" s="174" t="s">
        <v>194</v>
      </c>
      <c r="AI673" s="187" t="str">
        <f>CONCATENATE(PAA[[#This Row],[Id Interno]],"-",PAA[[#This Row],[tipo de Contrato (TH talento humano - B/S bienes y/o servicios)]],"-",S673,"-",T673,"-",PAA[[#This Row],[Objeto de la contratación]])</f>
        <v>20260636-TH-8126-5--Congelamiento recursos 5% proyecto 8126</v>
      </c>
    </row>
    <row r="674" spans="2:35" ht="56" x14ac:dyDescent="0.35">
      <c r="B674" s="23">
        <v>20260637</v>
      </c>
      <c r="C674" s="99" t="s">
        <v>924</v>
      </c>
      <c r="D674" s="23" t="s">
        <v>114</v>
      </c>
      <c r="E674" s="23" t="s">
        <v>402</v>
      </c>
      <c r="F674" s="23" t="s">
        <v>89</v>
      </c>
      <c r="G674" s="127" t="s">
        <v>927</v>
      </c>
      <c r="H674" s="134">
        <v>0</v>
      </c>
      <c r="I674" s="134">
        <v>0</v>
      </c>
      <c r="J674" s="125">
        <v>65650000</v>
      </c>
      <c r="K674" s="88" t="s">
        <v>398</v>
      </c>
      <c r="L674" s="162" t="s">
        <v>1167</v>
      </c>
      <c r="M674" s="165" t="s">
        <v>401</v>
      </c>
      <c r="N674" s="23" t="s">
        <v>197</v>
      </c>
      <c r="O674" s="165" t="s">
        <v>889</v>
      </c>
      <c r="P674" s="165" t="s">
        <v>348</v>
      </c>
      <c r="Q674" s="53" t="s">
        <v>433</v>
      </c>
      <c r="R674" s="165" t="s">
        <v>203</v>
      </c>
      <c r="S674" s="165" t="str">
        <f>MID(PAA[[#This Row],[Meta Proyecto de Inversión]],1,4)</f>
        <v>8126</v>
      </c>
      <c r="T674" s="165" t="str">
        <f>MID(PAA[[#This Row],[Meta Proyecto de Inversión]],6,2)</f>
        <v>4-</v>
      </c>
      <c r="U674" s="166" t="str">
        <f>IFERROR(VLOOKUP(N674,TD!$B$50:$F$54,2,0)," ")</f>
        <v>O230117</v>
      </c>
      <c r="V674" s="166" t="str">
        <f>IFERROR(VLOOKUP(N674,TD!$B$50:$F$54,3,0)," ")</f>
        <v>4599</v>
      </c>
      <c r="W674" s="166">
        <f>IFERROR(VLOOKUP(N674,TD!$B$50:$F$54,4,0)," ")</f>
        <v>20240207</v>
      </c>
      <c r="X674" s="176" t="s">
        <v>168</v>
      </c>
      <c r="Y674" s="166" t="str">
        <f>IFERROR(VLOOKUP(X674,TD!$J$51:$K$64,2,0)," ")</f>
        <v>Infraestructura Tecnológica   (Sistemas de Información y Tecnologia)</v>
      </c>
      <c r="Z674" s="178" t="str">
        <f>CONCATENATE(X674,"-",Y674)</f>
        <v>11-Infraestructura Tecnológica   (Sistemas de Información y Tecnologia)</v>
      </c>
      <c r="AA674" s="176" t="s">
        <v>228</v>
      </c>
      <c r="AB674" s="166" t="str">
        <f>IFERROR(VLOOKUP(AA674,TD!$N$51:$O$66,2,0)," ")</f>
        <v>Servicios tecnológicos</v>
      </c>
      <c r="AC674" s="167" t="str">
        <f>CONCATENATE(AA674,"_",AB674)</f>
        <v>007_Servicios tecnológicos</v>
      </c>
      <c r="AD674" s="167" t="str">
        <f>CONCATENATE(Z674," ",AC674)</f>
        <v>11-Infraestructura Tecnológica   (Sistemas de Información y Tecnologia) 007_Servicios tecnológicos</v>
      </c>
      <c r="AE674" s="166" t="str">
        <f>CONCATENATE(U674,V674,W674,X674,AA674)</f>
        <v>O23011745992024020711007</v>
      </c>
      <c r="AF674" s="166" t="str">
        <f>IFERROR(VLOOKUP(AD674,TD!$J$66:$K$89,2,0)," ")</f>
        <v>PM/0131/0111/45990070207</v>
      </c>
      <c r="AG674" s="133" t="s">
        <v>116</v>
      </c>
      <c r="AH674" s="174" t="s">
        <v>194</v>
      </c>
      <c r="AI674" s="187" t="str">
        <f>CONCATENATE(PAA[[#This Row],[Id Interno]],"-",PAA[[#This Row],[tipo de Contrato (TH talento humano - B/S bienes y/o servicios)]],"-",S674,"-",T674,"-",PAA[[#This Row],[Objeto de la contratación]])</f>
        <v>20260637-BS-8126-4--Congelamiento recursos 5% proyecto 8126</v>
      </c>
    </row>
    <row r="675" spans="2:35" ht="70" x14ac:dyDescent="0.35">
      <c r="B675" s="99">
        <v>20260638</v>
      </c>
      <c r="C675" s="99" t="s">
        <v>924</v>
      </c>
      <c r="D675" s="99" t="s">
        <v>105</v>
      </c>
      <c r="E675" s="99" t="s">
        <v>363</v>
      </c>
      <c r="F675" s="99" t="s">
        <v>144</v>
      </c>
      <c r="G675" s="127" t="s">
        <v>927</v>
      </c>
      <c r="H675" s="153">
        <v>0</v>
      </c>
      <c r="I675" s="153">
        <v>0</v>
      </c>
      <c r="J675" s="117">
        <f>239005620+10104885+695661+1836159</f>
        <v>251642325</v>
      </c>
      <c r="K675" s="124" t="s">
        <v>398</v>
      </c>
      <c r="L675" s="163" t="s">
        <v>1172</v>
      </c>
      <c r="M675" s="170" t="s">
        <v>422</v>
      </c>
      <c r="N675" s="99" t="s">
        <v>197</v>
      </c>
      <c r="O675" s="170" t="s">
        <v>889</v>
      </c>
      <c r="P675" s="170" t="s">
        <v>348</v>
      </c>
      <c r="Q675" s="126" t="s">
        <v>728</v>
      </c>
      <c r="R675" s="170" t="s">
        <v>208</v>
      </c>
      <c r="S675" s="165" t="str">
        <f>MID(PAA[[#This Row],[Meta Proyecto de Inversión]],1,4)</f>
        <v>8126</v>
      </c>
      <c r="T675" s="165" t="str">
        <f>MID(PAA[[#This Row],[Meta Proyecto de Inversión]],6,2)</f>
        <v>9-</v>
      </c>
      <c r="U675" s="171" t="str">
        <f>IFERROR(VLOOKUP(N675,TD!$B$50:$F$54,2,0)," ")</f>
        <v>O230117</v>
      </c>
      <c r="V675" s="171" t="str">
        <f>IFERROR(VLOOKUP(N675,TD!$B$50:$F$54,3,0)," ")</f>
        <v>4599</v>
      </c>
      <c r="W675" s="171">
        <f>IFERROR(VLOOKUP(N675,TD!$B$50:$F$54,4,0)," ")</f>
        <v>20240207</v>
      </c>
      <c r="X675" s="182" t="s">
        <v>174</v>
      </c>
      <c r="Y675" s="171" t="str">
        <f>IFERROR(VLOOKUP(X675,TD!$J$51:$K$64,2,0)," ")</f>
        <v>Infraestructura física, mantenimiento y dotación (Sedes construidas, mantenidas reforzadas)</v>
      </c>
      <c r="Z675" s="178" t="str">
        <f>CONCATENATE(X675,"-",Y675)</f>
        <v>08-Infraestructura física, mantenimiento y dotación (Sedes construidas, mantenidas reforzadas)</v>
      </c>
      <c r="AA675" s="182" t="s">
        <v>227</v>
      </c>
      <c r="AB675" s="171" t="str">
        <f>IFERROR(VLOOKUP(AA675,TD!$N$51:$O$66,2,0)," ")</f>
        <v>Sedes mantenidas</v>
      </c>
      <c r="AC675" s="167" t="str">
        <f>CONCATENATE(AA675,"_",AB675)</f>
        <v>016_Sedes mantenidas</v>
      </c>
      <c r="AD675" s="167" t="str">
        <f>CONCATENATE(Z675," ",AC675)</f>
        <v>08-Infraestructura física, mantenimiento y dotación (Sedes construidas, mantenidas reforzadas) 016_Sedes mantenidas</v>
      </c>
      <c r="AE675" s="171" t="str">
        <f>CONCATENATE(U675,V675,W675,X675,AA675)</f>
        <v>O23011745992024020708016</v>
      </c>
      <c r="AF675" s="171" t="str">
        <f>IFERROR(VLOOKUP(AD675,TD!$J$66:$K$89,2,0)," ")</f>
        <v>PM/0131/0108/45990160207</v>
      </c>
      <c r="AG675" s="133" t="s">
        <v>385</v>
      </c>
      <c r="AH675" s="180" t="s">
        <v>194</v>
      </c>
      <c r="AI675" s="187" t="str">
        <f>CONCATENATE(PAA[[#This Row],[Id Interno]],"-",PAA[[#This Row],[tipo de Contrato (TH talento humano - B/S bienes y/o servicios)]],"-",S675,"-",T675,"-",PAA[[#This Row],[Objeto de la contratación]])</f>
        <v>20260638-TH-8126-9--Congelamiento recursos 5% proyecto 8126</v>
      </c>
    </row>
    <row r="676" spans="2:35" ht="70" x14ac:dyDescent="0.35">
      <c r="B676" s="23">
        <v>20260639</v>
      </c>
      <c r="C676" s="99" t="s">
        <v>925</v>
      </c>
      <c r="D676" s="23" t="s">
        <v>78</v>
      </c>
      <c r="E676" s="23" t="s">
        <v>402</v>
      </c>
      <c r="F676" s="23" t="s">
        <v>97</v>
      </c>
      <c r="G676" s="127" t="s">
        <v>927</v>
      </c>
      <c r="H676" s="134">
        <v>0</v>
      </c>
      <c r="I676" s="134">
        <v>0</v>
      </c>
      <c r="J676" s="125">
        <v>3760200</v>
      </c>
      <c r="K676" s="88" t="s">
        <v>398</v>
      </c>
      <c r="L676" s="162" t="s">
        <v>1172</v>
      </c>
      <c r="M676" s="165" t="s">
        <v>422</v>
      </c>
      <c r="N676" s="23" t="s">
        <v>198</v>
      </c>
      <c r="O676" s="165" t="s">
        <v>890</v>
      </c>
      <c r="P676" s="165" t="s">
        <v>348</v>
      </c>
      <c r="Q676" s="53" t="s">
        <v>726</v>
      </c>
      <c r="R676" s="165" t="s">
        <v>216</v>
      </c>
      <c r="S676" s="165" t="str">
        <f>MID(PAA[[#This Row],[Meta Proyecto de Inversión]],1,4)</f>
        <v>8173</v>
      </c>
      <c r="T676" s="165" t="str">
        <f>MID(PAA[[#This Row],[Meta Proyecto de Inversión]],6,2)</f>
        <v>7-</v>
      </c>
      <c r="U676" s="166" t="str">
        <f>IFERROR(VLOOKUP(N676,TD!$B$50:$F$54,2,0)," ")</f>
        <v>O230117</v>
      </c>
      <c r="V676" s="166" t="str">
        <f>IFERROR(VLOOKUP(N676,TD!$B$50:$F$54,3,0)," ")</f>
        <v>4503</v>
      </c>
      <c r="W676" s="166">
        <f>IFERROR(VLOOKUP(N676,TD!$B$50:$F$54,4,0)," ")</f>
        <v>20240255</v>
      </c>
      <c r="X676" s="176" t="s">
        <v>174</v>
      </c>
      <c r="Y676" s="166" t="str">
        <f>IFERROR(VLOOKUP(X676,TD!$J$51:$K$64,2,0)," ")</f>
        <v>Infraestructura física, mantenimiento y dotación (Sedes construidas, mantenidas reforzadas)</v>
      </c>
      <c r="Z676" s="178" t="str">
        <f>CONCATENATE(X676,"-",Y676)</f>
        <v>08-Infraestructura física, mantenimiento y dotación (Sedes construidas, mantenidas reforzadas)</v>
      </c>
      <c r="AA676" s="176" t="s">
        <v>282</v>
      </c>
      <c r="AB676" s="166" t="str">
        <f>IFERROR(VLOOKUP(AA676,TD!$N$51:$O$66,2,0)," ")</f>
        <v>Documentos de lineamientos técnicos</v>
      </c>
      <c r="AC676" s="167" t="str">
        <f>CONCATENATE(AA676,"_",AB676)</f>
        <v>031__Documentos de lineamientos técnicos</v>
      </c>
      <c r="AD676" s="167" t="str">
        <f>CONCATENATE(Z676," ",AC676)</f>
        <v>08-Infraestructura física, mantenimiento y dotación (Sedes construidas, mantenidas reforzadas) 031__Documentos de lineamientos técnicos</v>
      </c>
      <c r="AE676" s="166" t="str">
        <f>CONCATENATE(U676,V676,W676,X676,AA676)</f>
        <v>O23011745032024025508031_</v>
      </c>
      <c r="AF676" s="166" t="str">
        <f>IFERROR(VLOOKUP(AD676,TD!$J$66:$K$89,2,0)," ")</f>
        <v>PM/0131/0108/45030310255</v>
      </c>
      <c r="AG676" s="133" t="s">
        <v>385</v>
      </c>
      <c r="AH676" s="174" t="s">
        <v>194</v>
      </c>
      <c r="AI676" s="187" t="str">
        <f>CONCATENATE(PAA[[#This Row],[Id Interno]],"-",PAA[[#This Row],[tipo de Contrato (TH talento humano - B/S bienes y/o servicios)]],"-",S676,"-",T676,"-",PAA[[#This Row],[Objeto de la contratación]])</f>
        <v>20260639-BS-8173-7--Congelamiento recursos 5% proyecto 8173</v>
      </c>
    </row>
    <row r="677" spans="2:35" ht="56" x14ac:dyDescent="0.35">
      <c r="B677" s="23">
        <v>20260640</v>
      </c>
      <c r="C677" s="99" t="s">
        <v>924</v>
      </c>
      <c r="D677" s="23" t="s">
        <v>105</v>
      </c>
      <c r="E677" s="23" t="s">
        <v>363</v>
      </c>
      <c r="F677" s="23" t="s">
        <v>144</v>
      </c>
      <c r="G677" s="127" t="s">
        <v>927</v>
      </c>
      <c r="H677" s="134">
        <v>0</v>
      </c>
      <c r="I677" s="134">
        <v>0</v>
      </c>
      <c r="J677" s="125">
        <v>20296300</v>
      </c>
      <c r="K677" s="88" t="s">
        <v>398</v>
      </c>
      <c r="L677" s="162" t="s">
        <v>1168</v>
      </c>
      <c r="M677" s="165" t="s">
        <v>468</v>
      </c>
      <c r="N677" s="23" t="s">
        <v>197</v>
      </c>
      <c r="O677" s="165" t="s">
        <v>889</v>
      </c>
      <c r="P677" s="165" t="s">
        <v>348</v>
      </c>
      <c r="Q677" s="53">
        <v>80111600</v>
      </c>
      <c r="R677" s="165" t="s">
        <v>201</v>
      </c>
      <c r="S677" s="165" t="str">
        <f>MID(PAA[[#This Row],[Meta Proyecto de Inversión]],1,4)</f>
        <v>8126</v>
      </c>
      <c r="T677" s="165" t="str">
        <f>MID(PAA[[#This Row],[Meta Proyecto de Inversión]],6,2)</f>
        <v>2-</v>
      </c>
      <c r="U677" s="166" t="str">
        <f>IFERROR(VLOOKUP(N677,TD!$B$50:$F$54,2,0)," ")</f>
        <v>O230117</v>
      </c>
      <c r="V677" s="166" t="str">
        <f>IFERROR(VLOOKUP(N677,TD!$B$50:$F$54,3,0)," ")</f>
        <v>4599</v>
      </c>
      <c r="W677" s="166">
        <f>IFERROR(VLOOKUP(N677,TD!$B$50:$F$54,4,0)," ")</f>
        <v>20240207</v>
      </c>
      <c r="X677" s="176" t="s">
        <v>182</v>
      </c>
      <c r="Y677" s="166" t="str">
        <f>IFERROR(VLOOKUP(X677,TD!$J$51:$K$64,2,0)," ")</f>
        <v>Servicios para la planeación y sistemas de gestión y comunicación estratégica</v>
      </c>
      <c r="Z677" s="178" t="str">
        <f>CONCATENATE(X677,"-",Y677)</f>
        <v>13-Servicios para la planeación y sistemas de gestión y comunicación estratégica</v>
      </c>
      <c r="AA677" s="176" t="s">
        <v>230</v>
      </c>
      <c r="AB677" s="166" t="str">
        <f>IFERROR(VLOOKUP(AA677,TD!$N$51:$O$66,2,0)," ")</f>
        <v>Servicio de Implementación Sistemas de Gestión</v>
      </c>
      <c r="AC677" s="167" t="str">
        <f>CONCATENATE(AA677,"_",AB677)</f>
        <v>023_Servicio de Implementación Sistemas de Gestión</v>
      </c>
      <c r="AD677" s="167" t="str">
        <f>CONCATENATE(Z677," ",AC677)</f>
        <v>13-Servicios para la planeación y sistemas de gestión y comunicación estratégica 023_Servicio de Implementación Sistemas de Gestión</v>
      </c>
      <c r="AE677" s="166" t="str">
        <f>CONCATENATE(U677,V677,W677,X677,AA677)</f>
        <v>O23011745992024020713023</v>
      </c>
      <c r="AF677" s="166" t="str">
        <f>IFERROR(VLOOKUP(AD677,TD!$J$66:$K$89,2,0)," ")</f>
        <v>PM/0131/0113/45990230207</v>
      </c>
      <c r="AG677" s="133" t="s">
        <v>385</v>
      </c>
      <c r="AH677" s="174" t="s">
        <v>194</v>
      </c>
      <c r="AI677" s="185" t="str">
        <f>CONCATENATE(PAA[[#This Row],[Id Interno]],"-",PAA[[#This Row],[tipo de Contrato (TH talento humano - B/S bienes y/o servicios)]],"-",S677,"-",T677,"-",PAA[[#This Row],[Objeto de la contratación]])</f>
        <v>20260640-TH-8126-2--Congelamiento recursos 5% proyecto 8126</v>
      </c>
    </row>
    <row r="678" spans="2:35" ht="56" x14ac:dyDescent="0.35">
      <c r="B678" s="23">
        <v>20260641</v>
      </c>
      <c r="C678" s="99" t="s">
        <v>924</v>
      </c>
      <c r="D678" s="23" t="s">
        <v>105</v>
      </c>
      <c r="E678" s="23" t="s">
        <v>363</v>
      </c>
      <c r="F678" s="23" t="s">
        <v>144</v>
      </c>
      <c r="G678" s="127" t="s">
        <v>927</v>
      </c>
      <c r="H678" s="134">
        <v>0</v>
      </c>
      <c r="I678" s="134">
        <v>0</v>
      </c>
      <c r="J678" s="125">
        <v>55442250</v>
      </c>
      <c r="K678" s="88" t="s">
        <v>398</v>
      </c>
      <c r="L678" s="162" t="s">
        <v>1168</v>
      </c>
      <c r="M678" s="165" t="s">
        <v>468</v>
      </c>
      <c r="N678" s="23" t="s">
        <v>197</v>
      </c>
      <c r="O678" s="165" t="s">
        <v>889</v>
      </c>
      <c r="P678" s="165" t="s">
        <v>348</v>
      </c>
      <c r="Q678" s="53">
        <v>80111600</v>
      </c>
      <c r="R678" s="165" t="s">
        <v>200</v>
      </c>
      <c r="S678" s="165" t="str">
        <f>MID(PAA[[#This Row],[Meta Proyecto de Inversión]],1,4)</f>
        <v>8126</v>
      </c>
      <c r="T678" s="165" t="str">
        <f>MID(PAA[[#This Row],[Meta Proyecto de Inversión]],6,2)</f>
        <v>1-</v>
      </c>
      <c r="U678" s="166" t="str">
        <f>IFERROR(VLOOKUP(N678,TD!$B$50:$F$54,2,0)," ")</f>
        <v>O230117</v>
      </c>
      <c r="V678" s="166" t="str">
        <f>IFERROR(VLOOKUP(N678,TD!$B$50:$F$54,3,0)," ")</f>
        <v>4599</v>
      </c>
      <c r="W678" s="166">
        <f>IFERROR(VLOOKUP(N678,TD!$B$50:$F$54,4,0)," ")</f>
        <v>20240207</v>
      </c>
      <c r="X678" s="176" t="s">
        <v>182</v>
      </c>
      <c r="Y678" s="166" t="str">
        <f>IFERROR(VLOOKUP(X678,TD!$J$51:$K$64,2,0)," ")</f>
        <v>Servicios para la planeación y sistemas de gestión y comunicación estratégica</v>
      </c>
      <c r="Z678" s="178" t="str">
        <f>CONCATENATE(X678,"-",Y678)</f>
        <v>13-Servicios para la planeación y sistemas de gestión y comunicación estratégica</v>
      </c>
      <c r="AA678" s="176" t="s">
        <v>229</v>
      </c>
      <c r="AB678" s="166" t="str">
        <f>IFERROR(VLOOKUP(AA678,TD!$N$51:$O$66,2,0)," ")</f>
        <v>Servicio de asistencia técnica</v>
      </c>
      <c r="AC678" s="167" t="str">
        <f>CONCATENATE(AA678,"_",AB678)</f>
        <v>031_Servicio de asistencia técnica</v>
      </c>
      <c r="AD678" s="167" t="str">
        <f>CONCATENATE(Z678," ",AC678)</f>
        <v>13-Servicios para la planeación y sistemas de gestión y comunicación estratégica 031_Servicio de asistencia técnica</v>
      </c>
      <c r="AE678" s="166" t="str">
        <f>CONCATENATE(U678,V678,W678,X678,AA678)</f>
        <v>O23011745992024020713031</v>
      </c>
      <c r="AF678" s="166" t="str">
        <f>IFERROR(VLOOKUP(AD678,TD!$J$66:$K$89,2,0)," ")</f>
        <v>PM/0131/0113/45990310207</v>
      </c>
      <c r="AG678" s="133" t="s">
        <v>385</v>
      </c>
      <c r="AH678" s="174" t="s">
        <v>194</v>
      </c>
      <c r="AI678" s="185" t="str">
        <f>CONCATENATE(PAA[[#This Row],[Id Interno]],"-",PAA[[#This Row],[tipo de Contrato (TH talento humano - B/S bienes y/o servicios)]],"-",S678,"-",T678,"-",PAA[[#This Row],[Objeto de la contratación]])</f>
        <v>20260641-TH-8126-1--Congelamiento recursos 5% proyecto 8126</v>
      </c>
    </row>
    <row r="679" spans="2:35" ht="56" x14ac:dyDescent="0.35">
      <c r="B679" s="23">
        <v>20260642</v>
      </c>
      <c r="C679" s="99" t="s">
        <v>924</v>
      </c>
      <c r="D679" s="23" t="s">
        <v>83</v>
      </c>
      <c r="E679" s="23" t="s">
        <v>402</v>
      </c>
      <c r="F679" s="23" t="s">
        <v>89</v>
      </c>
      <c r="G679" s="127" t="s">
        <v>927</v>
      </c>
      <c r="H679" s="134">
        <v>0</v>
      </c>
      <c r="I679" s="134">
        <v>0</v>
      </c>
      <c r="J679" s="125">
        <v>114350000</v>
      </c>
      <c r="K679" s="88" t="s">
        <v>398</v>
      </c>
      <c r="L679" s="162" t="s">
        <v>1167</v>
      </c>
      <c r="M679" s="165" t="s">
        <v>401</v>
      </c>
      <c r="N679" s="23" t="s">
        <v>197</v>
      </c>
      <c r="O679" s="165" t="s">
        <v>889</v>
      </c>
      <c r="P679" s="165" t="s">
        <v>348</v>
      </c>
      <c r="Q679" s="53" t="s">
        <v>434</v>
      </c>
      <c r="R679" s="165" t="s">
        <v>204</v>
      </c>
      <c r="S679" s="165" t="str">
        <f>MID(PAA[[#This Row],[Meta Proyecto de Inversión]],1,4)</f>
        <v>8126</v>
      </c>
      <c r="T679" s="165" t="str">
        <f>MID(PAA[[#This Row],[Meta Proyecto de Inversión]],6,2)</f>
        <v>5-</v>
      </c>
      <c r="U679" s="166" t="str">
        <f>IFERROR(VLOOKUP(N679,TD!$B$50:$F$54,2,0)," ")</f>
        <v>O230117</v>
      </c>
      <c r="V679" s="166" t="str">
        <f>IFERROR(VLOOKUP(N679,TD!$B$50:$F$54,3,0)," ")</f>
        <v>4599</v>
      </c>
      <c r="W679" s="166">
        <f>IFERROR(VLOOKUP(N679,TD!$B$50:$F$54,4,0)," ")</f>
        <v>20240207</v>
      </c>
      <c r="X679" s="176" t="s">
        <v>168</v>
      </c>
      <c r="Y679" s="166" t="str">
        <f>IFERROR(VLOOKUP(X679,TD!$J$51:$K$64,2,0)," ")</f>
        <v>Infraestructura Tecnológica   (Sistemas de Información y Tecnologia)</v>
      </c>
      <c r="Z679" s="178" t="str">
        <f>CONCATENATE(X679,"-",Y679)</f>
        <v>11-Infraestructura Tecnológica   (Sistemas de Información y Tecnologia)</v>
      </c>
      <c r="AA679" s="176" t="s">
        <v>228</v>
      </c>
      <c r="AB679" s="166" t="str">
        <f>IFERROR(VLOOKUP(AA679,TD!$N$51:$O$66,2,0)," ")</f>
        <v>Servicios tecnológicos</v>
      </c>
      <c r="AC679" s="167" t="str">
        <f>CONCATENATE(AA679,"_",AB679)</f>
        <v>007_Servicios tecnológicos</v>
      </c>
      <c r="AD679" s="167" t="str">
        <f>CONCATENATE(Z679," ",AC679)</f>
        <v>11-Infraestructura Tecnológica   (Sistemas de Información y Tecnologia) 007_Servicios tecnológicos</v>
      </c>
      <c r="AE679" s="166" t="str">
        <f>CONCATENATE(U679,V679,W679,X679,AA679)</f>
        <v>O23011745992024020711007</v>
      </c>
      <c r="AF679" s="166" t="str">
        <f>IFERROR(VLOOKUP(AD679,TD!$J$66:$K$89,2,0)," ")</f>
        <v>PM/0131/0111/45990070207</v>
      </c>
      <c r="AG679" s="133" t="s">
        <v>121</v>
      </c>
      <c r="AH679" s="174" t="s">
        <v>194</v>
      </c>
      <c r="AI679" s="187" t="str">
        <f>CONCATENATE(PAA[[#This Row],[Id Interno]],"-",PAA[[#This Row],[tipo de Contrato (TH talento humano - B/S bienes y/o servicios)]],"-",S679,"-",T679,"-",PAA[[#This Row],[Objeto de la contratación]])</f>
        <v>20260642-BS-8126-5--Congelamiento recursos 5% proyecto 8126</v>
      </c>
    </row>
    <row r="680" spans="2:35" ht="56" x14ac:dyDescent="0.35">
      <c r="B680" s="23">
        <v>20260643</v>
      </c>
      <c r="C680" s="99" t="s">
        <v>924</v>
      </c>
      <c r="D680" s="23" t="s">
        <v>105</v>
      </c>
      <c r="E680" s="23" t="s">
        <v>363</v>
      </c>
      <c r="F680" s="23" t="s">
        <v>144</v>
      </c>
      <c r="G680" s="127" t="s">
        <v>927</v>
      </c>
      <c r="H680" s="134">
        <v>0</v>
      </c>
      <c r="I680" s="134">
        <v>0</v>
      </c>
      <c r="J680" s="125">
        <f>49201183+1976317</f>
        <v>51177500</v>
      </c>
      <c r="K680" s="88" t="s">
        <v>398</v>
      </c>
      <c r="L680" s="162" t="s">
        <v>1166</v>
      </c>
      <c r="M680" s="165" t="s">
        <v>401</v>
      </c>
      <c r="N680" s="23" t="s">
        <v>197</v>
      </c>
      <c r="O680" s="165" t="s">
        <v>889</v>
      </c>
      <c r="P680" s="165" t="s">
        <v>348</v>
      </c>
      <c r="Q680" s="53">
        <v>80111600</v>
      </c>
      <c r="R680" s="165" t="s">
        <v>209</v>
      </c>
      <c r="S680" s="165" t="str">
        <f>MID(PAA[[#This Row],[Meta Proyecto de Inversión]],1,4)</f>
        <v>8126</v>
      </c>
      <c r="T680" s="165" t="str">
        <f>MID(PAA[[#This Row],[Meta Proyecto de Inversión]],6,2)</f>
        <v>10</v>
      </c>
      <c r="U680" s="166" t="str">
        <f>IFERROR(VLOOKUP(N680,TD!$B$50:$F$54,2,0)," ")</f>
        <v>O230117</v>
      </c>
      <c r="V680" s="166" t="str">
        <f>IFERROR(VLOOKUP(N680,TD!$B$50:$F$54,3,0)," ")</f>
        <v>4599</v>
      </c>
      <c r="W680" s="166">
        <f>IFERROR(VLOOKUP(N680,TD!$B$50:$F$54,4,0)," ")</f>
        <v>20240207</v>
      </c>
      <c r="X680" s="176" t="s">
        <v>182</v>
      </c>
      <c r="Y680" s="166" t="str">
        <f>IFERROR(VLOOKUP(X680,TD!$J$51:$K$64,2,0)," ")</f>
        <v>Servicios para la planeación y sistemas de gestión y comunicación estratégica</v>
      </c>
      <c r="Z680" s="178" t="str">
        <f>CONCATENATE(X680,"-",Y680)</f>
        <v>13-Servicios para la planeación y sistemas de gestión y comunicación estratégica</v>
      </c>
      <c r="AA680" s="176" t="s">
        <v>231</v>
      </c>
      <c r="AB680" s="166" t="str">
        <f>IFERROR(VLOOKUP(AA680,TD!$N$51:$O$66,2,0)," ")</f>
        <v>Documentos de planeación</v>
      </c>
      <c r="AC680" s="167" t="str">
        <f>CONCATENATE(AA680,"_",AB680)</f>
        <v>019_Documentos de planeación</v>
      </c>
      <c r="AD680" s="167" t="str">
        <f>CONCATENATE(Z680," ",AC680)</f>
        <v>13-Servicios para la planeación y sistemas de gestión y comunicación estratégica 019_Documentos de planeación</v>
      </c>
      <c r="AE680" s="166" t="str">
        <f>CONCATENATE(U680,V680,W680,X680,AA680)</f>
        <v>O23011745992024020713019</v>
      </c>
      <c r="AF680" s="166" t="str">
        <f>IFERROR(VLOOKUP(AD680,TD!$J$66:$K$89,2,0)," ")</f>
        <v>PM/0131/0113/45990190207</v>
      </c>
      <c r="AG680" s="133" t="s">
        <v>385</v>
      </c>
      <c r="AH680" s="174" t="s">
        <v>194</v>
      </c>
      <c r="AI680" s="187" t="str">
        <f>CONCATENATE(PAA[[#This Row],[Id Interno]],"-",PAA[[#This Row],[tipo de Contrato (TH talento humano - B/S bienes y/o servicios)]],"-",S680,"-",T680,"-",PAA[[#This Row],[Objeto de la contratación]])</f>
        <v>20260643-TH-8126-10-Congelamiento recursos 5% proyecto 8126</v>
      </c>
    </row>
    <row r="681" spans="2:35" ht="56" x14ac:dyDescent="0.35">
      <c r="B681" s="23">
        <v>20260644</v>
      </c>
      <c r="C681" s="99" t="s">
        <v>924</v>
      </c>
      <c r="D681" s="23" t="s">
        <v>105</v>
      </c>
      <c r="E681" s="23" t="s">
        <v>363</v>
      </c>
      <c r="F681" s="23" t="s">
        <v>144</v>
      </c>
      <c r="G681" s="127" t="s">
        <v>927</v>
      </c>
      <c r="H681" s="134">
        <v>0</v>
      </c>
      <c r="I681" s="134">
        <v>0</v>
      </c>
      <c r="J681" s="125">
        <v>150000000</v>
      </c>
      <c r="K681" s="88" t="s">
        <v>398</v>
      </c>
      <c r="L681" s="162" t="s">
        <v>1165</v>
      </c>
      <c r="M681" s="165" t="s">
        <v>401</v>
      </c>
      <c r="N681" s="23" t="s">
        <v>197</v>
      </c>
      <c r="O681" s="165" t="s">
        <v>889</v>
      </c>
      <c r="P681" s="165" t="s">
        <v>348</v>
      </c>
      <c r="Q681" s="53" t="s">
        <v>728</v>
      </c>
      <c r="R681" s="165" t="s">
        <v>208</v>
      </c>
      <c r="S681" s="165" t="str">
        <f>MID(PAA[[#This Row],[Meta Proyecto de Inversión]],1,4)</f>
        <v>8126</v>
      </c>
      <c r="T681" s="165" t="str">
        <f>MID(PAA[[#This Row],[Meta Proyecto de Inversión]],6,2)</f>
        <v>9-</v>
      </c>
      <c r="U681" s="166" t="str">
        <f>IFERROR(VLOOKUP(N681,TD!$B$50:$F$54,2,0)," ")</f>
        <v>O230117</v>
      </c>
      <c r="V681" s="166" t="str">
        <f>IFERROR(VLOOKUP(N681,TD!$B$50:$F$54,3,0)," ")</f>
        <v>4599</v>
      </c>
      <c r="W681" s="166">
        <f>IFERROR(VLOOKUP(N681,TD!$B$50:$F$54,4,0)," ")</f>
        <v>20240207</v>
      </c>
      <c r="X681" s="176" t="s">
        <v>174</v>
      </c>
      <c r="Y681" s="166" t="str">
        <f>IFERROR(VLOOKUP(X681,TD!$J$51:$K$64,2,0)," ")</f>
        <v>Infraestructura física, mantenimiento y dotación (Sedes construidas, mantenidas reforzadas)</v>
      </c>
      <c r="Z681" s="178" t="str">
        <f>CONCATENATE(X681,"-",Y681)</f>
        <v>08-Infraestructura física, mantenimiento y dotación (Sedes construidas, mantenidas reforzadas)</v>
      </c>
      <c r="AA681" s="176" t="s">
        <v>227</v>
      </c>
      <c r="AB681" s="166" t="str">
        <f>IFERROR(VLOOKUP(AA681,TD!$N$51:$O$66,2,0)," ")</f>
        <v>Sedes mantenidas</v>
      </c>
      <c r="AC681" s="167" t="str">
        <f>CONCATENATE(AA681,"_",AB681)</f>
        <v>016_Sedes mantenidas</v>
      </c>
      <c r="AD681" s="167" t="str">
        <f>CONCATENATE(Z681," ",AC681)</f>
        <v>08-Infraestructura física, mantenimiento y dotación (Sedes construidas, mantenidas reforzadas) 016_Sedes mantenidas</v>
      </c>
      <c r="AE681" s="166" t="str">
        <f>CONCATENATE(U681,V681,W681,X681,AA681)</f>
        <v>O23011745992024020708016</v>
      </c>
      <c r="AF681" s="166" t="str">
        <f>IFERROR(VLOOKUP(AD681,TD!$J$66:$K$89,2,0)," ")</f>
        <v>PM/0131/0108/45990160207</v>
      </c>
      <c r="AG681" s="133" t="s">
        <v>385</v>
      </c>
      <c r="AH681" s="174" t="s">
        <v>194</v>
      </c>
      <c r="AI681" s="187" t="str">
        <f>CONCATENATE(PAA[[#This Row],[Id Interno]],"-",PAA[[#This Row],[tipo de Contrato (TH talento humano - B/S bienes y/o servicios)]],"-",S681,"-",T681,"-",PAA[[#This Row],[Objeto de la contratación]])</f>
        <v>20260644-TH-8126-9--Congelamiento recursos 5% proyecto 8126</v>
      </c>
    </row>
    <row r="682" spans="2:35" ht="56" x14ac:dyDescent="0.35">
      <c r="B682" s="23">
        <v>20260645</v>
      </c>
      <c r="C682" s="99" t="s">
        <v>924</v>
      </c>
      <c r="D682" s="23" t="s">
        <v>105</v>
      </c>
      <c r="E682" s="23" t="s">
        <v>363</v>
      </c>
      <c r="F682" s="23" t="s">
        <v>144</v>
      </c>
      <c r="G682" s="127" t="s">
        <v>927</v>
      </c>
      <c r="H682" s="134">
        <v>0</v>
      </c>
      <c r="I682" s="134">
        <v>0</v>
      </c>
      <c r="J682" s="125">
        <v>41615310</v>
      </c>
      <c r="K682" s="88" t="s">
        <v>398</v>
      </c>
      <c r="L682" s="162" t="s">
        <v>1169</v>
      </c>
      <c r="M682" s="165" t="s">
        <v>421</v>
      </c>
      <c r="N682" s="23" t="s">
        <v>197</v>
      </c>
      <c r="O682" s="165" t="s">
        <v>889</v>
      </c>
      <c r="P682" s="165" t="s">
        <v>348</v>
      </c>
      <c r="Q682" s="53" t="s">
        <v>728</v>
      </c>
      <c r="R682" s="165" t="s">
        <v>208</v>
      </c>
      <c r="S682" s="165" t="str">
        <f>MID(PAA[[#This Row],[Meta Proyecto de Inversión]],1,4)</f>
        <v>8126</v>
      </c>
      <c r="T682" s="165" t="str">
        <f>MID(PAA[[#This Row],[Meta Proyecto de Inversión]],6,2)</f>
        <v>9-</v>
      </c>
      <c r="U682" s="166" t="str">
        <f>IFERROR(VLOOKUP(N682,TD!$B$50:$F$54,2,0)," ")</f>
        <v>O230117</v>
      </c>
      <c r="V682" s="166" t="str">
        <f>IFERROR(VLOOKUP(N682,TD!$B$50:$F$54,3,0)," ")</f>
        <v>4599</v>
      </c>
      <c r="W682" s="166">
        <f>IFERROR(VLOOKUP(N682,TD!$B$50:$F$54,4,0)," ")</f>
        <v>20240207</v>
      </c>
      <c r="X682" s="176" t="s">
        <v>174</v>
      </c>
      <c r="Y682" s="166" t="str">
        <f>IFERROR(VLOOKUP(X682,TD!$J$51:$K$64,2,0)," ")</f>
        <v>Infraestructura física, mantenimiento y dotación (Sedes construidas, mantenidas reforzadas)</v>
      </c>
      <c r="Z682" s="178" t="str">
        <f>CONCATENATE(X682,"-",Y682)</f>
        <v>08-Infraestructura física, mantenimiento y dotación (Sedes construidas, mantenidas reforzadas)</v>
      </c>
      <c r="AA682" s="176" t="s">
        <v>227</v>
      </c>
      <c r="AB682" s="166" t="str">
        <f>IFERROR(VLOOKUP(AA682,TD!$N$51:$O$66,2,0)," ")</f>
        <v>Sedes mantenidas</v>
      </c>
      <c r="AC682" s="167" t="str">
        <f>CONCATENATE(AA682,"_",AB682)</f>
        <v>016_Sedes mantenidas</v>
      </c>
      <c r="AD682" s="167" t="str">
        <f>CONCATENATE(Z682," ",AC682)</f>
        <v>08-Infraestructura física, mantenimiento y dotación (Sedes construidas, mantenidas reforzadas) 016_Sedes mantenidas</v>
      </c>
      <c r="AE682" s="166" t="str">
        <f>CONCATENATE(U682,V682,W682,X682,AA682)</f>
        <v>O23011745992024020708016</v>
      </c>
      <c r="AF682" s="166" t="str">
        <f>IFERROR(VLOOKUP(AD682,TD!$J$66:$K$89,2,0)," ")</f>
        <v>PM/0131/0108/45990160207</v>
      </c>
      <c r="AG682" s="133" t="s">
        <v>385</v>
      </c>
      <c r="AH682" s="174" t="s">
        <v>194</v>
      </c>
      <c r="AI682" s="187" t="str">
        <f>CONCATENATE(PAA[[#This Row],[Id Interno]],"-",PAA[[#This Row],[tipo de Contrato (TH talento humano - B/S bienes y/o servicios)]],"-",S682,"-",T682,"-",PAA[[#This Row],[Objeto de la contratación]])</f>
        <v>20260645-TH-8126-9--Congelamiento recursos 5% proyecto 8126</v>
      </c>
    </row>
    <row r="683" spans="2:35" ht="56" x14ac:dyDescent="0.35">
      <c r="B683" s="23">
        <v>20260646</v>
      </c>
      <c r="C683" s="99" t="s">
        <v>924</v>
      </c>
      <c r="D683" s="23" t="s">
        <v>105</v>
      </c>
      <c r="E683" s="23" t="s">
        <v>363</v>
      </c>
      <c r="F683" s="23" t="s">
        <v>144</v>
      </c>
      <c r="G683" s="127" t="s">
        <v>927</v>
      </c>
      <c r="H683" s="134">
        <v>0</v>
      </c>
      <c r="I683" s="134">
        <v>0</v>
      </c>
      <c r="J683" s="125">
        <v>24969186</v>
      </c>
      <c r="K683" s="88" t="s">
        <v>398</v>
      </c>
      <c r="L683" s="162" t="s">
        <v>1170</v>
      </c>
      <c r="M683" s="165" t="s">
        <v>896</v>
      </c>
      <c r="N683" s="23" t="s">
        <v>197</v>
      </c>
      <c r="O683" s="165" t="s">
        <v>889</v>
      </c>
      <c r="P683" s="165" t="s">
        <v>348</v>
      </c>
      <c r="Q683" s="53" t="s">
        <v>728</v>
      </c>
      <c r="R683" s="165" t="s">
        <v>208</v>
      </c>
      <c r="S683" s="165" t="str">
        <f>MID(PAA[[#This Row],[Meta Proyecto de Inversión]],1,4)</f>
        <v>8126</v>
      </c>
      <c r="T683" s="165" t="str">
        <f>MID(PAA[[#This Row],[Meta Proyecto de Inversión]],6,2)</f>
        <v>9-</v>
      </c>
      <c r="U683" s="166" t="str">
        <f>IFERROR(VLOOKUP(N683,TD!$B$50:$F$54,2,0)," ")</f>
        <v>O230117</v>
      </c>
      <c r="V683" s="166" t="str">
        <f>IFERROR(VLOOKUP(N683,TD!$B$50:$F$54,3,0)," ")</f>
        <v>4599</v>
      </c>
      <c r="W683" s="166">
        <f>IFERROR(VLOOKUP(N683,TD!$B$50:$F$54,4,0)," ")</f>
        <v>20240207</v>
      </c>
      <c r="X683" s="176" t="s">
        <v>174</v>
      </c>
      <c r="Y683" s="166" t="str">
        <f>IFERROR(VLOOKUP(X683,TD!$J$51:$K$64,2,0)," ")</f>
        <v>Infraestructura física, mantenimiento y dotación (Sedes construidas, mantenidas reforzadas)</v>
      </c>
      <c r="Z683" s="178" t="str">
        <f>CONCATENATE(X683,"-",Y683)</f>
        <v>08-Infraestructura física, mantenimiento y dotación (Sedes construidas, mantenidas reforzadas)</v>
      </c>
      <c r="AA683" s="176" t="s">
        <v>227</v>
      </c>
      <c r="AB683" s="166" t="str">
        <f>IFERROR(VLOOKUP(AA683,TD!$N$51:$O$66,2,0)," ")</f>
        <v>Sedes mantenidas</v>
      </c>
      <c r="AC683" s="167" t="str">
        <f>CONCATENATE(AA683,"_",AB683)</f>
        <v>016_Sedes mantenidas</v>
      </c>
      <c r="AD683" s="167" t="str">
        <f>CONCATENATE(Z683," ",AC683)</f>
        <v>08-Infraestructura física, mantenimiento y dotación (Sedes construidas, mantenidas reforzadas) 016_Sedes mantenidas</v>
      </c>
      <c r="AE683" s="166" t="str">
        <f>CONCATENATE(U683,V683,W683,X683,AA683)</f>
        <v>O23011745992024020708016</v>
      </c>
      <c r="AF683" s="166" t="str">
        <f>IFERROR(VLOOKUP(AD683,TD!$J$66:$K$89,2,0)," ")</f>
        <v>PM/0131/0108/45990160207</v>
      </c>
      <c r="AG683" s="133" t="s">
        <v>385</v>
      </c>
      <c r="AH683" s="174" t="s">
        <v>194</v>
      </c>
      <c r="AI683" s="187" t="str">
        <f>CONCATENATE(PAA[[#This Row],[Id Interno]],"-",PAA[[#This Row],[tipo de Contrato (TH talento humano - B/S bienes y/o servicios)]],"-",S683,"-",T683,"-",PAA[[#This Row],[Objeto de la contratación]])</f>
        <v>20260646-TH-8126-9--Congelamiento recursos 5% proyecto 8126</v>
      </c>
    </row>
    <row r="684" spans="2:35" ht="56" x14ac:dyDescent="0.35">
      <c r="B684" s="23">
        <v>20260647</v>
      </c>
      <c r="C684" s="99" t="s">
        <v>924</v>
      </c>
      <c r="D684" s="23" t="s">
        <v>105</v>
      </c>
      <c r="E684" s="23" t="s">
        <v>363</v>
      </c>
      <c r="F684" s="23" t="s">
        <v>144</v>
      </c>
      <c r="G684" s="127" t="s">
        <v>927</v>
      </c>
      <c r="H684" s="134">
        <v>0</v>
      </c>
      <c r="I684" s="134">
        <v>0</v>
      </c>
      <c r="J684" s="125">
        <f>80423827+29800000-3648031-10104885</f>
        <v>96470911</v>
      </c>
      <c r="K684" s="88" t="s">
        <v>398</v>
      </c>
      <c r="L684" s="162" t="s">
        <v>1171</v>
      </c>
      <c r="M684" s="165" t="s">
        <v>420</v>
      </c>
      <c r="N684" s="23" t="s">
        <v>197</v>
      </c>
      <c r="O684" s="165" t="s">
        <v>889</v>
      </c>
      <c r="P684" s="165" t="s">
        <v>348</v>
      </c>
      <c r="Q684" s="53" t="s">
        <v>728</v>
      </c>
      <c r="R684" s="165" t="s">
        <v>208</v>
      </c>
      <c r="S684" s="165" t="str">
        <f>MID(PAA[[#This Row],[Meta Proyecto de Inversión]],1,4)</f>
        <v>8126</v>
      </c>
      <c r="T684" s="165" t="str">
        <f>MID(PAA[[#This Row],[Meta Proyecto de Inversión]],6,2)</f>
        <v>9-</v>
      </c>
      <c r="U684" s="166" t="str">
        <f>IFERROR(VLOOKUP(N684,TD!$B$50:$F$54,2,0)," ")</f>
        <v>O230117</v>
      </c>
      <c r="V684" s="166" t="str">
        <f>IFERROR(VLOOKUP(N684,TD!$B$50:$F$54,3,0)," ")</f>
        <v>4599</v>
      </c>
      <c r="W684" s="166">
        <f>IFERROR(VLOOKUP(N684,TD!$B$50:$F$54,4,0)," ")</f>
        <v>20240207</v>
      </c>
      <c r="X684" s="176" t="s">
        <v>174</v>
      </c>
      <c r="Y684" s="166" t="str">
        <f>IFERROR(VLOOKUP(X684,TD!$J$51:$K$64,2,0)," ")</f>
        <v>Infraestructura física, mantenimiento y dotación (Sedes construidas, mantenidas reforzadas)</v>
      </c>
      <c r="Z684" s="178" t="str">
        <f>CONCATENATE(X684,"-",Y684)</f>
        <v>08-Infraestructura física, mantenimiento y dotación (Sedes construidas, mantenidas reforzadas)</v>
      </c>
      <c r="AA684" s="176" t="s">
        <v>227</v>
      </c>
      <c r="AB684" s="166" t="str">
        <f>IFERROR(VLOOKUP(AA684,TD!$N$51:$O$66,2,0)," ")</f>
        <v>Sedes mantenidas</v>
      </c>
      <c r="AC684" s="167" t="str">
        <f>CONCATENATE(AA684,"_",AB684)</f>
        <v>016_Sedes mantenidas</v>
      </c>
      <c r="AD684" s="167" t="str">
        <f>CONCATENATE(Z684," ",AC684)</f>
        <v>08-Infraestructura física, mantenimiento y dotación (Sedes construidas, mantenidas reforzadas) 016_Sedes mantenidas</v>
      </c>
      <c r="AE684" s="166" t="str">
        <f>CONCATENATE(U684,V684,W684,X684,AA684)</f>
        <v>O23011745992024020708016</v>
      </c>
      <c r="AF684" s="166" t="str">
        <f>IFERROR(VLOOKUP(AD684,TD!$J$66:$K$89,2,0)," ")</f>
        <v>PM/0131/0108/45990160207</v>
      </c>
      <c r="AG684" s="133" t="s">
        <v>385</v>
      </c>
      <c r="AH684" s="174" t="s">
        <v>194</v>
      </c>
      <c r="AI684" s="187" t="str">
        <f>CONCATENATE(PAA[[#This Row],[Id Interno]],"-",PAA[[#This Row],[tipo de Contrato (TH talento humano - B/S bienes y/o servicios)]],"-",S684,"-",T684,"-",PAA[[#This Row],[Objeto de la contratación]])</f>
        <v>20260647-TH-8126-9--Congelamiento recursos 5% proyecto 8126</v>
      </c>
    </row>
    <row r="685" spans="2:35" ht="70" x14ac:dyDescent="0.35">
      <c r="B685" s="23">
        <v>20260648</v>
      </c>
      <c r="C685" s="99" t="s">
        <v>924</v>
      </c>
      <c r="D685" s="23" t="s">
        <v>105</v>
      </c>
      <c r="E685" s="23" t="s">
        <v>363</v>
      </c>
      <c r="F685" s="23" t="s">
        <v>144</v>
      </c>
      <c r="G685" s="127" t="s">
        <v>927</v>
      </c>
      <c r="H685" s="134">
        <v>0</v>
      </c>
      <c r="I685" s="134">
        <v>0</v>
      </c>
      <c r="J685" s="125">
        <f>3648031+20+16000+2100000+3520000+1860000+17221317</f>
        <v>28365368</v>
      </c>
      <c r="K685" s="88" t="s">
        <v>398</v>
      </c>
      <c r="L685" s="162" t="s">
        <v>1173</v>
      </c>
      <c r="M685" s="165" t="s">
        <v>438</v>
      </c>
      <c r="N685" s="23" t="s">
        <v>197</v>
      </c>
      <c r="O685" s="165" t="s">
        <v>889</v>
      </c>
      <c r="P685" s="165" t="s">
        <v>348</v>
      </c>
      <c r="Q685" s="53" t="s">
        <v>728</v>
      </c>
      <c r="R685" s="165" t="s">
        <v>208</v>
      </c>
      <c r="S685" s="165" t="str">
        <f>MID(PAA[[#This Row],[Meta Proyecto de Inversión]],1,4)</f>
        <v>8126</v>
      </c>
      <c r="T685" s="165" t="str">
        <f>MID(PAA[[#This Row],[Meta Proyecto de Inversión]],6,2)</f>
        <v>9-</v>
      </c>
      <c r="U685" s="166" t="str">
        <f>IFERROR(VLOOKUP(N685,TD!$B$50:$F$54,2,0)," ")</f>
        <v>O230117</v>
      </c>
      <c r="V685" s="166" t="str">
        <f>IFERROR(VLOOKUP(N685,TD!$B$50:$F$54,3,0)," ")</f>
        <v>4599</v>
      </c>
      <c r="W685" s="166">
        <f>IFERROR(VLOOKUP(N685,TD!$B$50:$F$54,4,0)," ")</f>
        <v>20240207</v>
      </c>
      <c r="X685" s="176" t="s">
        <v>174</v>
      </c>
      <c r="Y685" s="166" t="str">
        <f>IFERROR(VLOOKUP(X685,TD!$J$51:$K$64,2,0)," ")</f>
        <v>Infraestructura física, mantenimiento y dotación (Sedes construidas, mantenidas reforzadas)</v>
      </c>
      <c r="Z685" s="178" t="str">
        <f>CONCATENATE(X685,"-",Y685)</f>
        <v>08-Infraestructura física, mantenimiento y dotación (Sedes construidas, mantenidas reforzadas)</v>
      </c>
      <c r="AA685" s="176" t="s">
        <v>227</v>
      </c>
      <c r="AB685" s="166" t="str">
        <f>IFERROR(VLOOKUP(AA685,TD!$N$51:$O$66,2,0)," ")</f>
        <v>Sedes mantenidas</v>
      </c>
      <c r="AC685" s="167" t="str">
        <f>CONCATENATE(AA685,"_",AB685)</f>
        <v>016_Sedes mantenidas</v>
      </c>
      <c r="AD685" s="167" t="str">
        <f>CONCATENATE(Z685," ",AC685)</f>
        <v>08-Infraestructura física, mantenimiento y dotación (Sedes construidas, mantenidas reforzadas) 016_Sedes mantenidas</v>
      </c>
      <c r="AE685" s="166" t="str">
        <f>CONCATENATE(U685,V685,W685,X685,AA685)</f>
        <v>O23011745992024020708016</v>
      </c>
      <c r="AF685" s="166" t="str">
        <f>IFERROR(VLOOKUP(AD685,TD!$J$66:$K$89,2,0)," ")</f>
        <v>PM/0131/0108/45990160207</v>
      </c>
      <c r="AG685" s="133" t="s">
        <v>385</v>
      </c>
      <c r="AH685" s="174" t="s">
        <v>194</v>
      </c>
      <c r="AI685" s="187" t="str">
        <f>CONCATENATE(PAA[[#This Row],[Id Interno]],"-",PAA[[#This Row],[tipo de Contrato (TH talento humano - B/S bienes y/o servicios)]],"-",S685,"-",T685,"-",PAA[[#This Row],[Objeto de la contratación]])</f>
        <v>20260648-TH-8126-9--Congelamiento recursos 5% proyecto 8126</v>
      </c>
    </row>
    <row r="686" spans="2:35" ht="84" x14ac:dyDescent="0.35">
      <c r="B686" s="99">
        <v>20260649</v>
      </c>
      <c r="C686" s="99" t="s">
        <v>924</v>
      </c>
      <c r="D686" s="99" t="s">
        <v>83</v>
      </c>
      <c r="E686" s="99" t="s">
        <v>402</v>
      </c>
      <c r="F686" s="99" t="s">
        <v>136</v>
      </c>
      <c r="G686" s="127" t="s">
        <v>927</v>
      </c>
      <c r="H686" s="153">
        <v>0</v>
      </c>
      <c r="I686" s="153">
        <v>0</v>
      </c>
      <c r="J686" s="117">
        <v>71000000</v>
      </c>
      <c r="K686" s="124" t="s">
        <v>398</v>
      </c>
      <c r="L686" s="163" t="s">
        <v>1172</v>
      </c>
      <c r="M686" s="170" t="s">
        <v>422</v>
      </c>
      <c r="N686" s="99" t="s">
        <v>197</v>
      </c>
      <c r="O686" s="170" t="s">
        <v>889</v>
      </c>
      <c r="P686" s="170" t="s">
        <v>348</v>
      </c>
      <c r="Q686" s="126" t="s">
        <v>895</v>
      </c>
      <c r="R686" s="170" t="s">
        <v>207</v>
      </c>
      <c r="S686" s="165" t="str">
        <f>MID(PAA[[#This Row],[Meta Proyecto de Inversión]],1,4)</f>
        <v>8126</v>
      </c>
      <c r="T686" s="165" t="str">
        <f>MID(PAA[[#This Row],[Meta Proyecto de Inversión]],6,2)</f>
        <v>8-</v>
      </c>
      <c r="U686" s="171" t="str">
        <f>IFERROR(VLOOKUP(N686,TD!$B$50:$F$54,2,0)," ")</f>
        <v>O230117</v>
      </c>
      <c r="V686" s="171" t="str">
        <f>IFERROR(VLOOKUP(N686,TD!$B$50:$F$54,3,0)," ")</f>
        <v>4599</v>
      </c>
      <c r="W686" s="171">
        <f>IFERROR(VLOOKUP(N686,TD!$B$50:$F$54,4,0)," ")</f>
        <v>20240207</v>
      </c>
      <c r="X686" s="182" t="s">
        <v>174</v>
      </c>
      <c r="Y686" s="171" t="str">
        <f>IFERROR(VLOOKUP(X686,TD!$J$51:$K$64,2,0)," ")</f>
        <v>Infraestructura física, mantenimiento y dotación (Sedes construidas, mantenidas reforzadas)</v>
      </c>
      <c r="Z686" s="178" t="str">
        <f>CONCATENATE(X686,"-",Y686)</f>
        <v>08-Infraestructura física, mantenimiento y dotación (Sedes construidas, mantenidas reforzadas)</v>
      </c>
      <c r="AA686" s="182" t="s">
        <v>227</v>
      </c>
      <c r="AB686" s="171" t="str">
        <f>IFERROR(VLOOKUP(AA686,TD!$N$51:$O$66,2,0)," ")</f>
        <v>Sedes mantenidas</v>
      </c>
      <c r="AC686" s="167" t="str">
        <f>CONCATENATE(AA686,"_",AB686)</f>
        <v>016_Sedes mantenidas</v>
      </c>
      <c r="AD686" s="167" t="str">
        <f>CONCATENATE(Z686," ",AC686)</f>
        <v>08-Infraestructura física, mantenimiento y dotación (Sedes construidas, mantenidas reforzadas) 016_Sedes mantenidas</v>
      </c>
      <c r="AE686" s="171" t="str">
        <f>CONCATENATE(U686,V686,W686,X686,AA686)</f>
        <v>O23011745992024020708016</v>
      </c>
      <c r="AF686" s="171" t="str">
        <f>IFERROR(VLOOKUP(AD686,TD!$J$66:$K$89,2,0)," ")</f>
        <v>PM/0131/0108/45990160207</v>
      </c>
      <c r="AG686" s="133" t="s">
        <v>80</v>
      </c>
      <c r="AH686" s="180" t="s">
        <v>194</v>
      </c>
      <c r="AI686" s="187" t="str">
        <f>CONCATENATE(PAA[[#This Row],[Id Interno]],"-",PAA[[#This Row],[tipo de Contrato (TH talento humano - B/S bienes y/o servicios)]],"-",S686,"-",T686,"-",PAA[[#This Row],[Objeto de la contratación]])</f>
        <v>20260649-BS-8126-8--Congelamiento recursos 5% proyecto 8126</v>
      </c>
    </row>
    <row r="687" spans="2:35" ht="70" x14ac:dyDescent="0.35">
      <c r="B687" s="99">
        <v>20260650</v>
      </c>
      <c r="C687" s="99" t="s">
        <v>924</v>
      </c>
      <c r="D687" s="99" t="s">
        <v>78</v>
      </c>
      <c r="E687" s="99" t="s">
        <v>402</v>
      </c>
      <c r="F687" s="99" t="s">
        <v>97</v>
      </c>
      <c r="G687" s="127" t="s">
        <v>927</v>
      </c>
      <c r="H687" s="153">
        <v>0</v>
      </c>
      <c r="I687" s="153">
        <v>0</v>
      </c>
      <c r="J687" s="117">
        <v>166144100</v>
      </c>
      <c r="K687" s="124" t="s">
        <v>398</v>
      </c>
      <c r="L687" s="163" t="s">
        <v>1172</v>
      </c>
      <c r="M687" s="170" t="s">
        <v>422</v>
      </c>
      <c r="N687" s="99" t="s">
        <v>197</v>
      </c>
      <c r="O687" s="170" t="s">
        <v>889</v>
      </c>
      <c r="P687" s="170" t="s">
        <v>348</v>
      </c>
      <c r="Q687" s="126" t="s">
        <v>736</v>
      </c>
      <c r="R687" s="170" t="s">
        <v>207</v>
      </c>
      <c r="S687" s="165" t="str">
        <f>MID(PAA[[#This Row],[Meta Proyecto de Inversión]],1,4)</f>
        <v>8126</v>
      </c>
      <c r="T687" s="165" t="str">
        <f>MID(PAA[[#This Row],[Meta Proyecto de Inversión]],6,2)</f>
        <v>8-</v>
      </c>
      <c r="U687" s="171" t="str">
        <f>IFERROR(VLOOKUP(N687,TD!$B$50:$F$54,2,0)," ")</f>
        <v>O230117</v>
      </c>
      <c r="V687" s="171" t="str">
        <f>IFERROR(VLOOKUP(N687,TD!$B$50:$F$54,3,0)," ")</f>
        <v>4599</v>
      </c>
      <c r="W687" s="171">
        <f>IFERROR(VLOOKUP(N687,TD!$B$50:$F$54,4,0)," ")</f>
        <v>20240207</v>
      </c>
      <c r="X687" s="182" t="s">
        <v>174</v>
      </c>
      <c r="Y687" s="171" t="str">
        <f>IFERROR(VLOOKUP(X687,TD!$J$51:$K$64,2,0)," ")</f>
        <v>Infraestructura física, mantenimiento y dotación (Sedes construidas, mantenidas reforzadas)</v>
      </c>
      <c r="Z687" s="178" t="str">
        <f>CONCATENATE(X687,"-",Y687)</f>
        <v>08-Infraestructura física, mantenimiento y dotación (Sedes construidas, mantenidas reforzadas)</v>
      </c>
      <c r="AA687" s="182" t="s">
        <v>227</v>
      </c>
      <c r="AB687" s="171" t="str">
        <f>IFERROR(VLOOKUP(AA687,TD!$N$51:$O$66,2,0)," ")</f>
        <v>Sedes mantenidas</v>
      </c>
      <c r="AC687" s="167" t="str">
        <f>CONCATENATE(AA687,"_",AB687)</f>
        <v>016_Sedes mantenidas</v>
      </c>
      <c r="AD687" s="167" t="str">
        <f>CONCATENATE(Z687," ",AC687)</f>
        <v>08-Infraestructura física, mantenimiento y dotación (Sedes construidas, mantenidas reforzadas) 016_Sedes mantenidas</v>
      </c>
      <c r="AE687" s="171" t="str">
        <f>CONCATENATE(U687,V687,W687,X687,AA687)</f>
        <v>O23011745992024020708016</v>
      </c>
      <c r="AF687" s="171" t="str">
        <f>IFERROR(VLOOKUP(AD687,TD!$J$66:$K$89,2,0)," ")</f>
        <v>PM/0131/0108/45990160207</v>
      </c>
      <c r="AG687" s="133" t="s">
        <v>94</v>
      </c>
      <c r="AH687" s="180" t="s">
        <v>194</v>
      </c>
      <c r="AI687" s="187" t="str">
        <f>CONCATENATE(PAA[[#This Row],[Id Interno]],"-",PAA[[#This Row],[tipo de Contrato (TH talento humano - B/S bienes y/o servicios)]],"-",S687,"-",T687,"-",PAA[[#This Row],[Objeto de la contratación]])</f>
        <v>20260650-BS-8126-8--Congelamiento recursos 5% proyecto 8126</v>
      </c>
    </row>
    <row r="688" spans="2:35" ht="70" x14ac:dyDescent="0.35">
      <c r="B688" s="99">
        <v>20260651</v>
      </c>
      <c r="C688" s="99" t="s">
        <v>924</v>
      </c>
      <c r="D688" s="99" t="s">
        <v>114</v>
      </c>
      <c r="E688" s="99" t="s">
        <v>402</v>
      </c>
      <c r="F688" s="99" t="s">
        <v>89</v>
      </c>
      <c r="G688" s="127" t="s">
        <v>927</v>
      </c>
      <c r="H688" s="153">
        <v>0</v>
      </c>
      <c r="I688" s="153">
        <v>0</v>
      </c>
      <c r="J688" s="117">
        <v>26250000</v>
      </c>
      <c r="K688" s="124" t="s">
        <v>398</v>
      </c>
      <c r="L688" s="163" t="s">
        <v>1172</v>
      </c>
      <c r="M688" s="170" t="s">
        <v>422</v>
      </c>
      <c r="N688" s="99" t="s">
        <v>197</v>
      </c>
      <c r="O688" s="170" t="s">
        <v>889</v>
      </c>
      <c r="P688" s="170" t="s">
        <v>348</v>
      </c>
      <c r="Q688" s="126" t="s">
        <v>729</v>
      </c>
      <c r="R688" s="170" t="s">
        <v>207</v>
      </c>
      <c r="S688" s="165" t="str">
        <f>MID(PAA[[#This Row],[Meta Proyecto de Inversión]],1,4)</f>
        <v>8126</v>
      </c>
      <c r="T688" s="165" t="str">
        <f>MID(PAA[[#This Row],[Meta Proyecto de Inversión]],6,2)</f>
        <v>8-</v>
      </c>
      <c r="U688" s="171" t="str">
        <f>IFERROR(VLOOKUP(N688,TD!$B$50:$F$54,2,0)," ")</f>
        <v>O230117</v>
      </c>
      <c r="V688" s="171" t="str">
        <f>IFERROR(VLOOKUP(N688,TD!$B$50:$F$54,3,0)," ")</f>
        <v>4599</v>
      </c>
      <c r="W688" s="171">
        <f>IFERROR(VLOOKUP(N688,TD!$B$50:$F$54,4,0)," ")</f>
        <v>20240207</v>
      </c>
      <c r="X688" s="182" t="s">
        <v>174</v>
      </c>
      <c r="Y688" s="171" t="str">
        <f>IFERROR(VLOOKUP(X688,TD!$J$51:$K$64,2,0)," ")</f>
        <v>Infraestructura física, mantenimiento y dotación (Sedes construidas, mantenidas reforzadas)</v>
      </c>
      <c r="Z688" s="178" t="str">
        <f>CONCATENATE(X688,"-",Y688)</f>
        <v>08-Infraestructura física, mantenimiento y dotación (Sedes construidas, mantenidas reforzadas)</v>
      </c>
      <c r="AA688" s="182" t="s">
        <v>227</v>
      </c>
      <c r="AB688" s="171" t="str">
        <f>IFERROR(VLOOKUP(AA688,TD!$N$51:$O$66,2,0)," ")</f>
        <v>Sedes mantenidas</v>
      </c>
      <c r="AC688" s="167" t="str">
        <f>CONCATENATE(AA688,"_",AB688)</f>
        <v>016_Sedes mantenidas</v>
      </c>
      <c r="AD688" s="167" t="str">
        <f>CONCATENATE(Z688," ",AC688)</f>
        <v>08-Infraestructura física, mantenimiento y dotación (Sedes construidas, mantenidas reforzadas) 016_Sedes mantenidas</v>
      </c>
      <c r="AE688" s="171" t="str">
        <f>CONCATENATE(U688,V688,W688,X688,AA688)</f>
        <v>O23011745992024020708016</v>
      </c>
      <c r="AF688" s="171" t="str">
        <f>IFERROR(VLOOKUP(AD688,TD!$J$66:$K$89,2,0)," ")</f>
        <v>PM/0131/0108/45990160207</v>
      </c>
      <c r="AG688" s="133" t="s">
        <v>134</v>
      </c>
      <c r="AH688" s="180" t="s">
        <v>194</v>
      </c>
      <c r="AI688" s="187" t="str">
        <f>CONCATENATE(PAA[[#This Row],[Id Interno]],"-",PAA[[#This Row],[tipo de Contrato (TH talento humano - B/S bienes y/o servicios)]],"-",S688,"-",T688,"-",PAA[[#This Row],[Objeto de la contratación]])</f>
        <v>20260651-BS-8126-8--Congelamiento recursos 5% proyecto 8126</v>
      </c>
    </row>
    <row r="689" spans="2:35" ht="140" x14ac:dyDescent="0.35">
      <c r="B689" s="23">
        <v>20260652</v>
      </c>
      <c r="C689" s="99" t="s">
        <v>929</v>
      </c>
      <c r="D689" s="23" t="s">
        <v>105</v>
      </c>
      <c r="E689" s="23" t="s">
        <v>363</v>
      </c>
      <c r="F689" s="23" t="s">
        <v>144</v>
      </c>
      <c r="G689" s="127" t="s">
        <v>373</v>
      </c>
      <c r="H689" s="134">
        <v>7</v>
      </c>
      <c r="I689" s="134">
        <v>0</v>
      </c>
      <c r="J689" s="125">
        <v>55300000</v>
      </c>
      <c r="K689" s="88" t="s">
        <v>398</v>
      </c>
      <c r="L689" s="162" t="s">
        <v>154</v>
      </c>
      <c r="M689" s="165" t="s">
        <v>438</v>
      </c>
      <c r="N689" s="23" t="s">
        <v>198</v>
      </c>
      <c r="O689" s="165" t="s">
        <v>890</v>
      </c>
      <c r="P689" s="165" t="s">
        <v>348</v>
      </c>
      <c r="Q689" s="53">
        <v>80111600</v>
      </c>
      <c r="R689" s="165" t="s">
        <v>218</v>
      </c>
      <c r="S689" s="165" t="str">
        <f>MID(PAA[[#This Row],[Meta Proyecto de Inversión]],1,4)</f>
        <v>8173</v>
      </c>
      <c r="T689" s="165" t="str">
        <f>MID(PAA[[#This Row],[Meta Proyecto de Inversión]],6,2)</f>
        <v>9-</v>
      </c>
      <c r="U689" s="166" t="str">
        <f>IFERROR(VLOOKUP(N689,TD!$B$50:$F$54,2,0)," ")</f>
        <v>O230117</v>
      </c>
      <c r="V689" s="166" t="str">
        <f>IFERROR(VLOOKUP(N689,TD!$B$50:$F$54,3,0)," ")</f>
        <v>4503</v>
      </c>
      <c r="W689" s="166">
        <f>IFERROR(VLOOKUP(N689,TD!$B$50:$F$54,4,0)," ")</f>
        <v>20240255</v>
      </c>
      <c r="X689" s="176" t="s">
        <v>172</v>
      </c>
      <c r="Y689" s="166" t="str">
        <f>IFERROR(VLOOKUP(X689,TD!$J$51:$K$64,2,0)," ")</f>
        <v>Servicio de formación en gestión del riesgo de incendios para el personal UAECOB</v>
      </c>
      <c r="Z689" s="178" t="str">
        <f>CONCATENATE(X689,"-",Y689)</f>
        <v>07-Servicio de formación en gestión del riesgo de incendios para el personal UAECOB</v>
      </c>
      <c r="AA689" s="176" t="s">
        <v>222</v>
      </c>
      <c r="AB689" s="166" t="str">
        <f>IFERROR(VLOOKUP(AA689,TD!$N$51:$O$66,2,0)," ")</f>
        <v>Servicio de educación informal</v>
      </c>
      <c r="AC689" s="167" t="str">
        <f>CONCATENATE(AA689,"_",AB689)</f>
        <v>002_Servicio de educación informal</v>
      </c>
      <c r="AD689" s="167" t="str">
        <f>CONCATENATE(Z689," ",AC689)</f>
        <v>07-Servicio de formación en gestión del riesgo de incendios para el personal UAECOB 002_Servicio de educación informal</v>
      </c>
      <c r="AE689" s="166" t="str">
        <f>CONCATENATE(U689,V689,W689,X689,AA689)</f>
        <v>O23011745032024025507002</v>
      </c>
      <c r="AF689" s="166" t="str">
        <f>IFERROR(VLOOKUP(AD689,TD!$J$66:$K$89,2,0)," ")</f>
        <v>PM/0131/0107/45030020255</v>
      </c>
      <c r="AG689" s="133" t="s">
        <v>385</v>
      </c>
      <c r="AH689" s="174" t="s">
        <v>193</v>
      </c>
      <c r="AI689" s="185" t="str">
        <f>CONCATENATE(PAA[[#This Row],[Id Interno]],"-",PAA[[#This Row],[tipo de Contrato (TH talento humano - B/S bienes y/o servicios)]],"-",S689,"-",T689,"-",PAA[[#This Row],[Objeto de la contratación]])</f>
        <v xml:space="preserve">20260652-TH-8173-9--SGH - Prestar servicios profesionales en la Subdirección de Gestión Humana, enfocados en el análisis de datos , estadística, gestión financiera  y apoyo a temas de proyección presupuestal en el marco de la estrategia de fortalecimiento institucional. </v>
      </c>
    </row>
    <row r="690" spans="2:35" ht="378" x14ac:dyDescent="0.35">
      <c r="B690" s="23">
        <v>20260653</v>
      </c>
      <c r="C690" s="99" t="s">
        <v>930</v>
      </c>
      <c r="D690" s="23" t="s">
        <v>105</v>
      </c>
      <c r="E690" s="23" t="s">
        <v>363</v>
      </c>
      <c r="F690" s="23" t="s">
        <v>145</v>
      </c>
      <c r="G690" s="127" t="s">
        <v>373</v>
      </c>
      <c r="H690" s="134">
        <v>7</v>
      </c>
      <c r="I690" s="134">
        <v>0</v>
      </c>
      <c r="J690" s="125">
        <v>28000000</v>
      </c>
      <c r="K690" s="88" t="s">
        <v>398</v>
      </c>
      <c r="L690" s="162" t="s">
        <v>154</v>
      </c>
      <c r="M690" s="165" t="s">
        <v>438</v>
      </c>
      <c r="N690" s="23" t="s">
        <v>198</v>
      </c>
      <c r="O690" s="165" t="s">
        <v>890</v>
      </c>
      <c r="P690" s="165" t="s">
        <v>348</v>
      </c>
      <c r="Q690" s="53">
        <v>80111600</v>
      </c>
      <c r="R690" s="165" t="s">
        <v>218</v>
      </c>
      <c r="S690" s="165" t="str">
        <f>MID(PAA[[#This Row],[Meta Proyecto de Inversión]],1,4)</f>
        <v>8173</v>
      </c>
      <c r="T690" s="165" t="str">
        <f>MID(PAA[[#This Row],[Meta Proyecto de Inversión]],6,2)</f>
        <v>9-</v>
      </c>
      <c r="U690" s="166" t="str">
        <f>IFERROR(VLOOKUP(N690,TD!$B$50:$F$54,2,0)," ")</f>
        <v>O230117</v>
      </c>
      <c r="V690" s="166" t="str">
        <f>IFERROR(VLOOKUP(N690,TD!$B$50:$F$54,3,0)," ")</f>
        <v>4503</v>
      </c>
      <c r="W690" s="166">
        <f>IFERROR(VLOOKUP(N690,TD!$B$50:$F$54,4,0)," ")</f>
        <v>20240255</v>
      </c>
      <c r="X690" s="176" t="s">
        <v>172</v>
      </c>
      <c r="Y690" s="166" t="str">
        <f>IFERROR(VLOOKUP(X690,TD!$J$51:$K$64,2,0)," ")</f>
        <v>Servicio de formación en gestión del riesgo de incendios para el personal UAECOB</v>
      </c>
      <c r="Z690" s="178" t="str">
        <f>CONCATENATE(X690,"-",Y690)</f>
        <v>07-Servicio de formación en gestión del riesgo de incendios para el personal UAECOB</v>
      </c>
      <c r="AA690" s="176" t="s">
        <v>222</v>
      </c>
      <c r="AB690" s="166" t="str">
        <f>IFERROR(VLOOKUP(AA690,TD!$N$51:$O$66,2,0)," ")</f>
        <v>Servicio de educación informal</v>
      </c>
      <c r="AC690" s="167" t="str">
        <f>CONCATENATE(AA690,"_",AB690)</f>
        <v>002_Servicio de educación informal</v>
      </c>
      <c r="AD690" s="167" t="str">
        <f>CONCATENATE(Z690," ",AC690)</f>
        <v>07-Servicio de formación en gestión del riesgo de incendios para el personal UAECOB 002_Servicio de educación informal</v>
      </c>
      <c r="AE690" s="166" t="str">
        <f>CONCATENATE(U690,V690,W690,X690,AA690)</f>
        <v>O23011745032024025507002</v>
      </c>
      <c r="AF690" s="166" t="str">
        <f>IFERROR(VLOOKUP(AD690,TD!$J$66:$K$89,2,0)," ")</f>
        <v>PM/0131/0107/45030020255</v>
      </c>
      <c r="AG690" s="133" t="s">
        <v>385</v>
      </c>
      <c r="AH690" s="174" t="s">
        <v>193</v>
      </c>
      <c r="AI690" s="185" t="str">
        <f>CONCATENATE(PAA[[#This Row],[Id Interno]],"-",PAA[[#This Row],[tipo de Contrato (TH talento humano - B/S bienes y/o servicios)]],"-",S690,"-",T690,"-",PAA[[#This Row],[Objeto de la contratación]])</f>
        <v>20260653-TH-8173-9--SGH - 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v>
      </c>
    </row>
    <row r="691" spans="2:35" ht="56" x14ac:dyDescent="0.35">
      <c r="B691" s="23">
        <v>20260654</v>
      </c>
      <c r="C691" s="99" t="s">
        <v>931</v>
      </c>
      <c r="D691" s="23" t="s">
        <v>105</v>
      </c>
      <c r="E691" s="23" t="s">
        <v>363</v>
      </c>
      <c r="F691" s="23" t="s">
        <v>144</v>
      </c>
      <c r="G691" s="127" t="s">
        <v>373</v>
      </c>
      <c r="H691" s="134">
        <v>6</v>
      </c>
      <c r="I691" s="134">
        <v>0</v>
      </c>
      <c r="J691" s="125">
        <v>45000000</v>
      </c>
      <c r="K691" s="88" t="s">
        <v>398</v>
      </c>
      <c r="L691" s="162" t="s">
        <v>154</v>
      </c>
      <c r="M691" s="165" t="s">
        <v>438</v>
      </c>
      <c r="N691" s="23" t="s">
        <v>198</v>
      </c>
      <c r="O691" s="165" t="s">
        <v>890</v>
      </c>
      <c r="P691" s="165" t="s">
        <v>348</v>
      </c>
      <c r="Q691" s="53">
        <v>80111600</v>
      </c>
      <c r="R691" s="165" t="s">
        <v>218</v>
      </c>
      <c r="S691" s="165" t="str">
        <f>MID(PAA[[#This Row],[Meta Proyecto de Inversión]],1,4)</f>
        <v>8173</v>
      </c>
      <c r="T691" s="165" t="str">
        <f>MID(PAA[[#This Row],[Meta Proyecto de Inversión]],6,2)</f>
        <v>9-</v>
      </c>
      <c r="U691" s="166" t="str">
        <f>IFERROR(VLOOKUP(N691,TD!$B$50:$F$54,2,0)," ")</f>
        <v>O230117</v>
      </c>
      <c r="V691" s="166" t="str">
        <f>IFERROR(VLOOKUP(N691,TD!$B$50:$F$54,3,0)," ")</f>
        <v>4503</v>
      </c>
      <c r="W691" s="166">
        <f>IFERROR(VLOOKUP(N691,TD!$B$50:$F$54,4,0)," ")</f>
        <v>20240255</v>
      </c>
      <c r="X691" s="176" t="s">
        <v>172</v>
      </c>
      <c r="Y691" s="166" t="str">
        <f>IFERROR(VLOOKUP(X691,TD!$J$51:$K$64,2,0)," ")</f>
        <v>Servicio de formación en gestión del riesgo de incendios para el personal UAECOB</v>
      </c>
      <c r="Z691" s="178" t="str">
        <f>CONCATENATE(X691,"-",Y691)</f>
        <v>07-Servicio de formación en gestión del riesgo de incendios para el personal UAECOB</v>
      </c>
      <c r="AA691" s="176" t="s">
        <v>222</v>
      </c>
      <c r="AB691" s="166" t="str">
        <f>IFERROR(VLOOKUP(AA691,TD!$N$51:$O$66,2,0)," ")</f>
        <v>Servicio de educación informal</v>
      </c>
      <c r="AC691" s="167" t="str">
        <f>CONCATENATE(AA691,"_",AB691)</f>
        <v>002_Servicio de educación informal</v>
      </c>
      <c r="AD691" s="167" t="str">
        <f>CONCATENATE(Z691," ",AC691)</f>
        <v>07-Servicio de formación en gestión del riesgo de incendios para el personal UAECOB 002_Servicio de educación informal</v>
      </c>
      <c r="AE691" s="166" t="str">
        <f>CONCATENATE(U691,V691,W691,X691,AA691)</f>
        <v>O23011745032024025507002</v>
      </c>
      <c r="AF691" s="166" t="str">
        <f>IFERROR(VLOOKUP(AD691,TD!$J$66:$K$89,2,0)," ")</f>
        <v>PM/0131/0107/45030020255</v>
      </c>
      <c r="AG691" s="133" t="s">
        <v>385</v>
      </c>
      <c r="AH691" s="174" t="s">
        <v>193</v>
      </c>
      <c r="AI691" s="185" t="str">
        <f>CONCATENATE(PAA[[#This Row],[Id Interno]],"-",PAA[[#This Row],[tipo de Contrato (TH talento humano - B/S bienes y/o servicios)]],"-",S691,"-",T691,"-",PAA[[#This Row],[Objeto de la contratación]])</f>
        <v>20260654-TH-8173-9--SGH - Prestar servicios profesionales en la Subdirección de Gestión Humana, enfocados al ajuste y actualización de los manuales de funciones, y demas documentos administrativos  y operativos de acuerdo a la planta propuesta, en el marco de la estrategia de fortalecimiento y rediseño institucional.</v>
      </c>
    </row>
    <row r="692" spans="2:35" ht="70" x14ac:dyDescent="0.35">
      <c r="B692" s="23">
        <v>20260655</v>
      </c>
      <c r="C692" s="99" t="s">
        <v>773</v>
      </c>
      <c r="D692" s="23" t="s">
        <v>83</v>
      </c>
      <c r="E692" s="23" t="s">
        <v>402</v>
      </c>
      <c r="F692" s="23" t="s">
        <v>124</v>
      </c>
      <c r="G692" s="127" t="s">
        <v>375</v>
      </c>
      <c r="H692" s="134">
        <v>3</v>
      </c>
      <c r="I692" s="134">
        <v>0</v>
      </c>
      <c r="J692" s="125">
        <v>400000000</v>
      </c>
      <c r="K692" s="88" t="s">
        <v>398</v>
      </c>
      <c r="L692" s="162" t="s">
        <v>156</v>
      </c>
      <c r="M692" s="165" t="s">
        <v>484</v>
      </c>
      <c r="N692" s="23" t="s">
        <v>198</v>
      </c>
      <c r="O692" s="165" t="s">
        <v>890</v>
      </c>
      <c r="P692" s="165" t="s">
        <v>348</v>
      </c>
      <c r="Q692" s="53" t="s">
        <v>935</v>
      </c>
      <c r="R692" s="165" t="s">
        <v>210</v>
      </c>
      <c r="S692" s="165" t="str">
        <f>MID(PAA[[#This Row],[Meta Proyecto de Inversión]],1,4)</f>
        <v>8173</v>
      </c>
      <c r="T692" s="165" t="str">
        <f>MID(PAA[[#This Row],[Meta Proyecto de Inversión]],6,2)</f>
        <v>1-</v>
      </c>
      <c r="U692" s="166" t="str">
        <f>IFERROR(VLOOKUP(N692,TD!$B$50:$F$54,2,0)," ")</f>
        <v>O230117</v>
      </c>
      <c r="V692" s="166" t="str">
        <f>IFERROR(VLOOKUP(N692,TD!$B$50:$F$54,3,0)," ")</f>
        <v>4503</v>
      </c>
      <c r="W692" s="166">
        <f>IFERROR(VLOOKUP(N692,TD!$B$50:$F$54,4,0)," ")</f>
        <v>20240255</v>
      </c>
      <c r="X692" s="176" t="s">
        <v>166</v>
      </c>
      <c r="Y692" s="166" t="str">
        <f>IFERROR(VLOOKUP(X692,TD!$J$51:$K$64,2,0)," ")</f>
        <v>Servicio de capacitaciones en gestión del riesgo de incendios  a la ciudadania.</v>
      </c>
      <c r="Z692" s="178" t="str">
        <f>CONCATENATE(X692,"-",Y692)</f>
        <v>05-Servicio de capacitaciones en gestión del riesgo de incendios  a la ciudadania.</v>
      </c>
      <c r="AA692" s="176" t="s">
        <v>223</v>
      </c>
      <c r="AB692" s="166" t="str">
        <f>IFERROR(VLOOKUP(AA692,TD!$N$51:$O$66,2,0)," ")</f>
        <v>Servicio prevención y control de incendios</v>
      </c>
      <c r="AC692" s="167" t="str">
        <f>CONCATENATE(AA692,"_",AB692)</f>
        <v>035_Servicio prevención y control de incendios</v>
      </c>
      <c r="AD692" s="167" t="str">
        <f>CONCATENATE(Z692," ",AC692)</f>
        <v>05-Servicio de capacitaciones en gestión del riesgo de incendios  a la ciudadania. 035_Servicio prevención y control de incendios</v>
      </c>
      <c r="AE692" s="166" t="str">
        <f>CONCATENATE(U692,V692,W692,X692,AA692)</f>
        <v>O23011745032024025505035</v>
      </c>
      <c r="AF692" s="166" t="str">
        <f>IFERROR(VLOOKUP(AD692,TD!$J$66:$K$89,2,0)," ")</f>
        <v>PM/0131/0105/45030350255</v>
      </c>
      <c r="AG692" s="133" t="s">
        <v>865</v>
      </c>
      <c r="AH692" s="174" t="s">
        <v>193</v>
      </c>
      <c r="AI692" s="185" t="str">
        <f>CONCATENATE(PAA[[#This Row],[Id Interno]],"-",PAA[[#This Row],[tipo de Contrato (TH talento humano - B/S bienes y/o servicios)]],"-",S692,"-",T692,"-",PAA[[#This Row],[Objeto de la contratación]])</f>
        <v>20260655-BS-8173-1--Prestación de servicios como operador logístico, relacionados con la organización, administración y ejecución de las diferentes temáticas que fortalezcan la misionalidad de la entidad a través de la protección de la vida, el medio ambiente y el patrimonio</v>
      </c>
    </row>
    <row r="693" spans="2:35" ht="98" x14ac:dyDescent="0.35">
      <c r="B693" s="23">
        <v>20260656</v>
      </c>
      <c r="C693" s="99" t="s">
        <v>936</v>
      </c>
      <c r="D693" s="23" t="s">
        <v>114</v>
      </c>
      <c r="E693" s="23" t="s">
        <v>402</v>
      </c>
      <c r="F693" s="23" t="s">
        <v>89</v>
      </c>
      <c r="G693" s="127" t="s">
        <v>374</v>
      </c>
      <c r="H693" s="134">
        <v>3</v>
      </c>
      <c r="I693" s="134">
        <v>20</v>
      </c>
      <c r="J693" s="125">
        <v>52231036</v>
      </c>
      <c r="K693" s="88" t="s">
        <v>398</v>
      </c>
      <c r="L693" s="162" t="s">
        <v>155</v>
      </c>
      <c r="M693" s="165" t="s">
        <v>422</v>
      </c>
      <c r="N693" s="23" t="s">
        <v>330</v>
      </c>
      <c r="O693" s="165" t="s">
        <v>889</v>
      </c>
      <c r="P693" s="165" t="s">
        <v>161</v>
      </c>
      <c r="Q693" s="53" t="s">
        <v>742</v>
      </c>
      <c r="R693" s="165" t="s">
        <v>331</v>
      </c>
      <c r="S693" s="165" t="s">
        <v>937</v>
      </c>
      <c r="T693" s="165" t="str">
        <f>MID(PAA[[#This Row],[Meta Proyecto de Inversión]],6,2)</f>
        <v>li</v>
      </c>
      <c r="U693" s="166" t="str">
        <f>IFERROR(VLOOKUP(N693,TD!$B$50:$F$54,2,0)," ")</f>
        <v>NA</v>
      </c>
      <c r="V693" s="166" t="str">
        <f>IFERROR(VLOOKUP(N693,TD!$B$50:$F$54,3,0)," ")</f>
        <v>NA</v>
      </c>
      <c r="W693" s="166" t="str">
        <f>IFERROR(VLOOKUP(N693,TD!$B$50:$F$54,4,0)," ")</f>
        <v>NA</v>
      </c>
      <c r="X693" s="176" t="s">
        <v>335</v>
      </c>
      <c r="Y693" s="166" t="str">
        <f>IFERROR(VLOOKUP(X693,TD!$J$51:$K$64,2,0)," ")</f>
        <v>N/A</v>
      </c>
      <c r="Z693" s="178" t="str">
        <f>CONCATENATE(X693,"-",Y693)</f>
        <v>N/A-N/A</v>
      </c>
      <c r="AA693" s="176" t="s">
        <v>335</v>
      </c>
      <c r="AB693" s="166" t="str">
        <f>IFERROR(VLOOKUP(AA693,TD!$N$51:$O$66,2,0)," ")</f>
        <v>N/A</v>
      </c>
      <c r="AC693" s="167" t="str">
        <f>CONCATENATE(AA693,"_",AB693)</f>
        <v>N/A_N/A</v>
      </c>
      <c r="AD693" s="167" t="str">
        <f>CONCATENATE(Z693," ",AC693)</f>
        <v>N/A-N/A N/A_N/A</v>
      </c>
      <c r="AE693" s="166" t="str">
        <f>CONCATENATE(U693,V693,W693,X693,AA693)</f>
        <v>NANANAN/AN/A</v>
      </c>
      <c r="AF693" s="166" t="str">
        <f>IFERROR(VLOOKUP(AD693,TD!$J$66:$K$89,2,0)," ")</f>
        <v>N/A</v>
      </c>
      <c r="AG693" s="133" t="s">
        <v>332</v>
      </c>
      <c r="AH693" s="174" t="s">
        <v>194</v>
      </c>
      <c r="AI693" s="185" t="str">
        <f>CONCATENATE(PAA[[#This Row],[Id Interno]],"-",PAA[[#This Row],[tipo de Contrato (TH talento humano - B/S bienes y/o servicios)]],"-",S693,"-",T693,"-",PAA[[#This Row],[Objeto de la contratación]])</f>
        <v>20260656-BS-No a-li-Adición No. 2 y prórroga No. 3 al contrato 196 de 2025 que tiene como objeto "Prestar a la UAE Cuerpo Oficial de Bomberos Bogotá los servicios postales, la radicación, digitalización de correspondencia, el servicio de alistamiento básico, elaboración de guías, recolección, transporte y entrega de correo (sobres y/o paquetes) a nivel urbano, nacional e internacional, así como la administración del punto de correspondencia, con personal idóneo, equipos periféricos y motorizados, conforme lo establecido en la Ley 1369 del 2009 y demás normas concordantes y complementarios-SGC</v>
      </c>
    </row>
    <row r="694" spans="2:35" ht="98" x14ac:dyDescent="0.35">
      <c r="B694" s="23">
        <v>20260657</v>
      </c>
      <c r="C694" s="99" t="s">
        <v>705</v>
      </c>
      <c r="D694" s="23" t="s">
        <v>114</v>
      </c>
      <c r="E694" s="23" t="s">
        <v>402</v>
      </c>
      <c r="F694" s="23" t="s">
        <v>111</v>
      </c>
      <c r="G694" s="127" t="s">
        <v>376</v>
      </c>
      <c r="H694" s="134">
        <v>10</v>
      </c>
      <c r="I694" s="134">
        <v>0</v>
      </c>
      <c r="J694" s="125">
        <v>400000000</v>
      </c>
      <c r="K694" s="88" t="s">
        <v>398</v>
      </c>
      <c r="L694" s="162" t="s">
        <v>155</v>
      </c>
      <c r="M694" s="165" t="s">
        <v>422</v>
      </c>
      <c r="N694" s="23" t="s">
        <v>198</v>
      </c>
      <c r="O694" s="165" t="s">
        <v>890</v>
      </c>
      <c r="P694" s="165" t="s">
        <v>348</v>
      </c>
      <c r="Q694" s="53" t="s">
        <v>1143</v>
      </c>
      <c r="R694" s="165" t="s">
        <v>351</v>
      </c>
      <c r="S694" s="165" t="str">
        <f>MID(PAA[[#This Row],[Meta Proyecto de Inversión]],1,4)</f>
        <v>8173</v>
      </c>
      <c r="T694" s="165" t="str">
        <f>MID(PAA[[#This Row],[Meta Proyecto de Inversión]],6,2)</f>
        <v>11</v>
      </c>
      <c r="U694" s="166" t="str">
        <f>IFERROR(VLOOKUP(N694,TD!$B$50:$F$54,2,0)," ")</f>
        <v>O230117</v>
      </c>
      <c r="V694" s="166" t="str">
        <f>IFERROR(VLOOKUP(N694,TD!$B$50:$F$54,3,0)," ")</f>
        <v>4503</v>
      </c>
      <c r="W694" s="166">
        <f>IFERROR(VLOOKUP(N694,TD!$B$50:$F$54,4,0)," ")</f>
        <v>20240255</v>
      </c>
      <c r="X694" s="176">
        <v>14</v>
      </c>
      <c r="Y694" s="166" t="str">
        <f>IFERROR(VLOOKUP(X694,TD!$J$51:$K$64,2,0)," ")</f>
        <v xml:space="preserve">Infraestructura física misional construida mantenida y dotada </v>
      </c>
      <c r="Z694" s="178" t="str">
        <f>CONCATENATE(X694,"-",Y694)</f>
        <v xml:space="preserve">14-Infraestructura física misional construida mantenida y dotada </v>
      </c>
      <c r="AA694" s="176" t="s">
        <v>225</v>
      </c>
      <c r="AB694" s="166" t="str">
        <f>IFERROR(VLOOKUP(AA694,TD!$N$51:$O$66,2,0)," ")</f>
        <v>Estaciones de bomberos adecuadas</v>
      </c>
      <c r="AC694" s="167" t="str">
        <f>CONCATENATE(AA694,"_",AB694)</f>
        <v>014_Estaciones de bomberos adecuadas</v>
      </c>
      <c r="AD694" s="167" t="str">
        <f>CONCATENATE(Z694," ",AC694)</f>
        <v>14-Infraestructura física misional construida mantenida y dotada  014_Estaciones de bomberos adecuadas</v>
      </c>
      <c r="AE694" s="166" t="str">
        <f>CONCATENATE(U694,V694,W694,X694,AA694)</f>
        <v>O23011745032024025514014</v>
      </c>
      <c r="AF694" s="166" t="str">
        <f>IFERROR(VLOOKUP(AD694,TD!$J$66:$K$89,2,0)," ")</f>
        <v>PM/0131/0114/45030140255</v>
      </c>
      <c r="AG694" s="133" t="s">
        <v>869</v>
      </c>
      <c r="AH694" s="174" t="s">
        <v>193</v>
      </c>
      <c r="AI694" s="185" t="str">
        <f>CONCATENATE(PAA[[#This Row],[Id Interno]],"-",PAA[[#This Row],[tipo de Contrato (TH talento humano - B/S bienes y/o servicios)]],"-",S694,"-",T694,"-",PAA[[#This Row],[Objeto de la contratación]])</f>
        <v>20260657-BS-8173-11-Suministro de materiales, equipos y herramientas para el mejoramiento integral de las instalaciones para la Unidad Administrativa Especial Cuerpo Oficial de Bomberos Bogotá -SGC</v>
      </c>
    </row>
    <row r="695" spans="2:35" ht="56" x14ac:dyDescent="0.35">
      <c r="B695" s="99">
        <v>20260658</v>
      </c>
      <c r="C695" s="99" t="s">
        <v>1057</v>
      </c>
      <c r="D695" s="23" t="s">
        <v>114</v>
      </c>
      <c r="E695" s="23" t="s">
        <v>402</v>
      </c>
      <c r="F695" s="23" t="s">
        <v>89</v>
      </c>
      <c r="G695" s="127" t="s">
        <v>377</v>
      </c>
      <c r="H695" s="134">
        <v>2</v>
      </c>
      <c r="I695" s="134">
        <v>0</v>
      </c>
      <c r="J695" s="125">
        <f>299685671-1836159</f>
        <v>297849512</v>
      </c>
      <c r="K695" s="88" t="s">
        <v>398</v>
      </c>
      <c r="L695" s="162" t="s">
        <v>155</v>
      </c>
      <c r="M695" s="165" t="s">
        <v>422</v>
      </c>
      <c r="N695" s="23" t="s">
        <v>197</v>
      </c>
      <c r="O695" s="165" t="s">
        <v>889</v>
      </c>
      <c r="P695" s="165" t="s">
        <v>348</v>
      </c>
      <c r="Q695" s="53" t="s">
        <v>729</v>
      </c>
      <c r="R695" s="165" t="s">
        <v>207</v>
      </c>
      <c r="S695" s="165" t="str">
        <f>MID(PAA[[#This Row],[Meta Proyecto de Inversión]],1,4)</f>
        <v>8126</v>
      </c>
      <c r="T695" s="165" t="str">
        <f>MID(PAA[[#This Row],[Meta Proyecto de Inversión]],6,2)</f>
        <v>8-</v>
      </c>
      <c r="U695" s="166" t="str">
        <f>IFERROR(VLOOKUP(N695,TD!$B$50:$F$54,2,0)," ")</f>
        <v>O230117</v>
      </c>
      <c r="V695" s="166" t="str">
        <f>IFERROR(VLOOKUP(N695,TD!$B$50:$F$54,3,0)," ")</f>
        <v>4599</v>
      </c>
      <c r="W695" s="166">
        <f>IFERROR(VLOOKUP(N695,TD!$B$50:$F$54,4,0)," ")</f>
        <v>20240207</v>
      </c>
      <c r="X695" s="176" t="s">
        <v>174</v>
      </c>
      <c r="Y695" s="166" t="str">
        <f>IFERROR(VLOOKUP(X695,TD!$J$51:$K$64,2,0)," ")</f>
        <v>Infraestructura física, mantenimiento y dotación (Sedes construidas, mantenidas reforzadas)</v>
      </c>
      <c r="Z695" s="178" t="str">
        <f>CONCATENATE(X695,"-",Y695)</f>
        <v>08-Infraestructura física, mantenimiento y dotación (Sedes construidas, mantenidas reforzadas)</v>
      </c>
      <c r="AA695" s="176" t="s">
        <v>227</v>
      </c>
      <c r="AB695" s="166" t="str">
        <f>IFERROR(VLOOKUP(AA695,TD!$N$51:$O$66,2,0)," ")</f>
        <v>Sedes mantenidas</v>
      </c>
      <c r="AC695" s="167" t="str">
        <f>CONCATENATE(AA695,"_",AB695)</f>
        <v>016_Sedes mantenidas</v>
      </c>
      <c r="AD695" s="167" t="str">
        <f>CONCATENATE(Z695," ",AC695)</f>
        <v>08-Infraestructura física, mantenimiento y dotación (Sedes construidas, mantenidas reforzadas) 016_Sedes mantenidas</v>
      </c>
      <c r="AE695" s="166" t="str">
        <f>CONCATENATE(U695,V695,W695,X695,AA695)</f>
        <v>O23011745992024020708016</v>
      </c>
      <c r="AF695" s="166" t="str">
        <f>IFERROR(VLOOKUP(AD695,TD!$J$66:$K$89,2,0)," ")</f>
        <v>PM/0131/0108/45990160207</v>
      </c>
      <c r="AG695" s="133" t="s">
        <v>134</v>
      </c>
      <c r="AH695" s="174" t="s">
        <v>194</v>
      </c>
      <c r="AI695" s="185" t="str">
        <f>CONCATENATE(PAA[[#This Row],[Id Interno]],"-",PAA[[#This Row],[tipo de Contrato (TH talento humano - B/S bienes y/o servicios)]],"-",S695,"-",T695,"-",PAA[[#This Row],[Objeto de la contratación]])</f>
        <v>20260658-BS-8126-8--Adición y prórroga No. 1 al contrato 466 de 2026 que tiene como objeto " Contratar la prestación del servicio de aseo y cafetería incluido insumos para la Unidad Administrativa Especial Cuerpo Oficial de Bomberos Bogotá -SGC</v>
      </c>
    </row>
    <row r="696" spans="2:35" ht="56" x14ac:dyDescent="0.35">
      <c r="B696" s="23">
        <v>20260659</v>
      </c>
      <c r="C696" s="99" t="s">
        <v>939</v>
      </c>
      <c r="D696" s="23" t="s">
        <v>119</v>
      </c>
      <c r="E696" s="23" t="s">
        <v>402</v>
      </c>
      <c r="F696" s="23" t="s">
        <v>128</v>
      </c>
      <c r="G696" s="127" t="s">
        <v>375</v>
      </c>
      <c r="H696" s="134">
        <v>6</v>
      </c>
      <c r="I696" s="134">
        <v>0</v>
      </c>
      <c r="J696" s="125">
        <v>51000000</v>
      </c>
      <c r="K696" s="88" t="s">
        <v>398</v>
      </c>
      <c r="L696" s="162" t="s">
        <v>154</v>
      </c>
      <c r="M696" s="165" t="s">
        <v>438</v>
      </c>
      <c r="N696" s="23" t="s">
        <v>330</v>
      </c>
      <c r="O696" s="165" t="s">
        <v>889</v>
      </c>
      <c r="P696" s="165" t="s">
        <v>161</v>
      </c>
      <c r="Q696" s="53" t="s">
        <v>335</v>
      </c>
      <c r="R696" s="165" t="s">
        <v>331</v>
      </c>
      <c r="S696" s="165" t="str">
        <f>MID(PAA[[#This Row],[Meta Proyecto de Inversión]],1,4)</f>
        <v>No a</v>
      </c>
      <c r="T696" s="165" t="str">
        <f>MID(PAA[[#This Row],[Meta Proyecto de Inversión]],6,2)</f>
        <v>li</v>
      </c>
      <c r="U696" s="166" t="str">
        <f>IFERROR(VLOOKUP(N696,TD!$B$50:$F$54,2,0)," ")</f>
        <v>NA</v>
      </c>
      <c r="V696" s="166" t="str">
        <f>IFERROR(VLOOKUP(N696,TD!$B$50:$F$54,3,0)," ")</f>
        <v>NA</v>
      </c>
      <c r="W696" s="166" t="str">
        <f>IFERROR(VLOOKUP(N696,TD!$B$50:$F$54,4,0)," ")</f>
        <v>NA</v>
      </c>
      <c r="X696" s="176" t="s">
        <v>335</v>
      </c>
      <c r="Y696" s="166" t="str">
        <f>IFERROR(VLOOKUP(X696,TD!$J$51:$K$64,2,0)," ")</f>
        <v>N/A</v>
      </c>
      <c r="Z696" s="178" t="str">
        <f>CONCATENATE(X696,"-",Y696)</f>
        <v>N/A-N/A</v>
      </c>
      <c r="AA696" s="176" t="s">
        <v>335</v>
      </c>
      <c r="AB696" s="166" t="str">
        <f>IFERROR(VLOOKUP(AA696,TD!$N$51:$O$66,2,0)," ")</f>
        <v>N/A</v>
      </c>
      <c r="AC696" s="167" t="str">
        <f>CONCATENATE(AA696,"_",AB696)</f>
        <v>N/A_N/A</v>
      </c>
      <c r="AD696" s="167" t="str">
        <f>CONCATENATE(Z696," ",AC696)</f>
        <v>N/A-N/A N/A_N/A</v>
      </c>
      <c r="AE696" s="166" t="str">
        <f>CONCATENATE(U696,V696,W696,X696,AA696)</f>
        <v>NANANAN/AN/A</v>
      </c>
      <c r="AF696" s="166" t="str">
        <f>IFERROR(VLOOKUP(AD696,TD!$J$66:$K$89,2,0)," ")</f>
        <v>N/A</v>
      </c>
      <c r="AG696" s="133" t="s">
        <v>332</v>
      </c>
      <c r="AH696" s="174" t="s">
        <v>193</v>
      </c>
      <c r="AI696" s="185" t="str">
        <f>CONCATENATE(PAA[[#This Row],[Id Interno]],"-",PAA[[#This Row],[tipo de Contrato (TH talento humano - B/S bienes y/o servicios)]],"-",S696,"-",T696,"-",PAA[[#This Row],[Objeto de la contratación]])</f>
        <v>20260659-BS-No a-li-SGH - Utilización lista de elegibles CNSC para provisión de vacantes</v>
      </c>
    </row>
    <row r="697" spans="2:35" ht="70" x14ac:dyDescent="0.35">
      <c r="B697" s="23">
        <v>20260660</v>
      </c>
      <c r="C697" s="99" t="s">
        <v>940</v>
      </c>
      <c r="D697" s="23" t="s">
        <v>105</v>
      </c>
      <c r="E697" s="23" t="s">
        <v>363</v>
      </c>
      <c r="F697" s="23" t="s">
        <v>144</v>
      </c>
      <c r="G697" s="127" t="s">
        <v>376</v>
      </c>
      <c r="H697" s="134">
        <v>1</v>
      </c>
      <c r="I697" s="134">
        <v>15</v>
      </c>
      <c r="J697" s="125">
        <v>10500000</v>
      </c>
      <c r="K697" s="88" t="s">
        <v>398</v>
      </c>
      <c r="L697" s="162" t="s">
        <v>154</v>
      </c>
      <c r="M697" s="165" t="s">
        <v>438</v>
      </c>
      <c r="N697" s="23" t="s">
        <v>198</v>
      </c>
      <c r="O697" s="165" t="s">
        <v>890</v>
      </c>
      <c r="P697" s="165" t="s">
        <v>348</v>
      </c>
      <c r="Q697" s="53">
        <v>80111600</v>
      </c>
      <c r="R697" s="165" t="s">
        <v>218</v>
      </c>
      <c r="S697" s="165" t="str">
        <f>MID(PAA[[#This Row],[Meta Proyecto de Inversión]],1,4)</f>
        <v>8173</v>
      </c>
      <c r="T697" s="165" t="str">
        <f>MID(PAA[[#This Row],[Meta Proyecto de Inversión]],6,2)</f>
        <v>9-</v>
      </c>
      <c r="U697" s="166" t="str">
        <f>IFERROR(VLOOKUP(N697,TD!$B$50:$F$54,2,0)," ")</f>
        <v>O230117</v>
      </c>
      <c r="V697" s="166" t="str">
        <f>IFERROR(VLOOKUP(N697,TD!$B$50:$F$54,3,0)," ")</f>
        <v>4503</v>
      </c>
      <c r="W697" s="166">
        <f>IFERROR(VLOOKUP(N697,TD!$B$50:$F$54,4,0)," ")</f>
        <v>20240255</v>
      </c>
      <c r="X697" s="176" t="s">
        <v>172</v>
      </c>
      <c r="Y697" s="166" t="str">
        <f>IFERROR(VLOOKUP(X697,TD!$J$51:$K$64,2,0)," ")</f>
        <v>Servicio de formación en gestión del riesgo de incendios para el personal UAECOB</v>
      </c>
      <c r="Z697" s="178" t="str">
        <f>CONCATENATE(X697,"-",Y697)</f>
        <v>07-Servicio de formación en gestión del riesgo de incendios para el personal UAECOB</v>
      </c>
      <c r="AA697" s="176" t="s">
        <v>222</v>
      </c>
      <c r="AB697" s="166" t="str">
        <f>IFERROR(VLOOKUP(AA697,TD!$N$51:$O$66,2,0)," ")</f>
        <v>Servicio de educación informal</v>
      </c>
      <c r="AC697" s="167" t="str">
        <f>CONCATENATE(AA697,"_",AB697)</f>
        <v>002_Servicio de educación informal</v>
      </c>
      <c r="AD697" s="167" t="str">
        <f>CONCATENATE(Z697," ",AC697)</f>
        <v>07-Servicio de formación en gestión del riesgo de incendios para el personal UAECOB 002_Servicio de educación informal</v>
      </c>
      <c r="AE697" s="166" t="str">
        <f>CONCATENATE(U697,V697,W697,X697,AA697)</f>
        <v>O23011745032024025507002</v>
      </c>
      <c r="AF697" s="166" t="str">
        <f>IFERROR(VLOOKUP(AD697,TD!$J$66:$K$89,2,0)," ")</f>
        <v>PM/0131/0107/45030020255</v>
      </c>
      <c r="AG697" s="133" t="s">
        <v>385</v>
      </c>
      <c r="AH697" s="174" t="s">
        <v>194</v>
      </c>
      <c r="AI697" s="185" t="str">
        <f>CONCATENATE(PAA[[#This Row],[Id Interno]],"-",PAA[[#This Row],[tipo de Contrato (TH talento humano - B/S bienes y/o servicios)]],"-",S697,"-",T697,"-",PAA[[#This Row],[Objeto de la contratación]])</f>
        <v>20260660-TH-8173-9--SGH - Adición y prórroga al contrato 717-2025 cuyo objeto es"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v>
      </c>
    </row>
    <row r="698" spans="2:35" ht="70" x14ac:dyDescent="0.35">
      <c r="B698" s="23">
        <v>20260661</v>
      </c>
      <c r="C698" s="99" t="s">
        <v>941</v>
      </c>
      <c r="D698" s="23" t="s">
        <v>100</v>
      </c>
      <c r="E698" s="23" t="s">
        <v>402</v>
      </c>
      <c r="F698" s="23" t="s">
        <v>89</v>
      </c>
      <c r="G698" s="127" t="s">
        <v>377</v>
      </c>
      <c r="H698" s="134">
        <v>24</v>
      </c>
      <c r="I698" s="134">
        <v>0</v>
      </c>
      <c r="J698" s="125">
        <v>0</v>
      </c>
      <c r="K698" s="88" t="s">
        <v>398</v>
      </c>
      <c r="L698" s="162" t="s">
        <v>154</v>
      </c>
      <c r="M698" s="165" t="s">
        <v>438</v>
      </c>
      <c r="N698" s="23" t="s">
        <v>335</v>
      </c>
      <c r="O698" s="165" t="s">
        <v>889</v>
      </c>
      <c r="P698" s="165" t="s">
        <v>335</v>
      </c>
      <c r="Q698" s="53">
        <v>84131605</v>
      </c>
      <c r="R698" s="165" t="s">
        <v>331</v>
      </c>
      <c r="S698" s="165" t="str">
        <f>MID(PAA[[#This Row],[Meta Proyecto de Inversión]],1,4)</f>
        <v>No a</v>
      </c>
      <c r="T698" s="165" t="str">
        <f>MID(PAA[[#This Row],[Meta Proyecto de Inversión]],6,2)</f>
        <v>li</v>
      </c>
      <c r="U698" s="166" t="str">
        <f>IFERROR(VLOOKUP(N698,TD!$B$50:$F$54,2,0)," ")</f>
        <v>NA</v>
      </c>
      <c r="V698" s="166" t="str">
        <f>IFERROR(VLOOKUP(N698,TD!$B$50:$F$54,3,0)," ")</f>
        <v>NA</v>
      </c>
      <c r="W698" s="166" t="str">
        <f>IFERROR(VLOOKUP(N698,TD!$B$50:$F$54,4,0)," ")</f>
        <v>NA</v>
      </c>
      <c r="X698" s="176" t="s">
        <v>335</v>
      </c>
      <c r="Y698" s="166" t="str">
        <f>IFERROR(VLOOKUP(X698,TD!$J$51:$K$64,2,0)," ")</f>
        <v>N/A</v>
      </c>
      <c r="Z698" s="178" t="str">
        <f>CONCATENATE(X698,"-",Y698)</f>
        <v>N/A-N/A</v>
      </c>
      <c r="AA698" s="176" t="s">
        <v>335</v>
      </c>
      <c r="AB698" s="166" t="str">
        <f>IFERROR(VLOOKUP(AA698,TD!$N$51:$O$66,2,0)," ")</f>
        <v>N/A</v>
      </c>
      <c r="AC698" s="167" t="str">
        <f>CONCATENATE(AA698,"_",AB698)</f>
        <v>N/A_N/A</v>
      </c>
      <c r="AD698" s="167" t="str">
        <f>CONCATENATE(Z698," ",AC698)</f>
        <v>N/A-N/A N/A_N/A</v>
      </c>
      <c r="AE698" s="166" t="str">
        <f>CONCATENATE(U698,V698,W698,X698,AA698)</f>
        <v>NANANAN/AN/A</v>
      </c>
      <c r="AF698" s="166" t="str">
        <f>IFERROR(VLOOKUP(AD698,TD!$J$66:$K$89,2,0)," ")</f>
        <v>N/A</v>
      </c>
      <c r="AG698" s="133" t="s">
        <v>332</v>
      </c>
      <c r="AH698" s="174" t="s">
        <v>194</v>
      </c>
      <c r="AI698" s="185" t="str">
        <f>CONCATENATE(PAA[[#This Row],[Id Interno]],"-",PAA[[#This Row],[tipo de Contrato (TH talento humano - B/S bienes y/o servicios)]],"-",S698,"-",T698,"-",PAA[[#This Row],[Objeto de la contratación]])</f>
        <v>20260661-BS-No a-li-SGH -  Seleccionar una administradora de riesgos laborales (ARL) para la prevención, atención de accidentes de trabajo, enfermedades laborales de los funcionarios y contratistas de la Unidad Administrativa Especial Cuerpo Oficial de Bomberos de Bogotá, la asesoría, asistencia técnica del Sistema de Gestión de Seguridad y Salud en el Trabajo, establecida en la normatividad legal vigente de riesgos laborales.</v>
      </c>
    </row>
    <row r="699" spans="2:35" ht="42" x14ac:dyDescent="0.35">
      <c r="B699" s="23">
        <v>20260663</v>
      </c>
      <c r="C699" s="99" t="s">
        <v>943</v>
      </c>
      <c r="D699" s="23" t="s">
        <v>105</v>
      </c>
      <c r="E699" s="23" t="s">
        <v>363</v>
      </c>
      <c r="F699" s="23" t="s">
        <v>145</v>
      </c>
      <c r="G699" s="127" t="s">
        <v>375</v>
      </c>
      <c r="H699" s="134">
        <v>1</v>
      </c>
      <c r="I699" s="134">
        <v>15</v>
      </c>
      <c r="J699" s="125">
        <v>5100000</v>
      </c>
      <c r="K699" s="88" t="s">
        <v>398</v>
      </c>
      <c r="L699" s="162" t="s">
        <v>153</v>
      </c>
      <c r="M699" s="165" t="s">
        <v>420</v>
      </c>
      <c r="N699" s="23" t="s">
        <v>197</v>
      </c>
      <c r="O699" s="165" t="s">
        <v>889</v>
      </c>
      <c r="P699" s="165" t="s">
        <v>348</v>
      </c>
      <c r="Q699" s="53">
        <v>80111600</v>
      </c>
      <c r="R699" s="165" t="s">
        <v>208</v>
      </c>
      <c r="S699" s="165" t="str">
        <f>MID(PAA[[#This Row],[Meta Proyecto de Inversión]],1,4)</f>
        <v>8126</v>
      </c>
      <c r="T699" s="165" t="str">
        <f>MID(PAA[[#This Row],[Meta Proyecto de Inversión]],6,2)</f>
        <v>9-</v>
      </c>
      <c r="U699" s="166" t="str">
        <f>IFERROR(VLOOKUP(N699,TD!$B$50:$F$54,2,0)," ")</f>
        <v>O230117</v>
      </c>
      <c r="V699" s="166" t="str">
        <f>IFERROR(VLOOKUP(N699,TD!$B$50:$F$54,3,0)," ")</f>
        <v>4599</v>
      </c>
      <c r="W699" s="166">
        <f>IFERROR(VLOOKUP(N699,TD!$B$50:$F$54,4,0)," ")</f>
        <v>20240207</v>
      </c>
      <c r="X699" s="176" t="s">
        <v>174</v>
      </c>
      <c r="Y699" s="166" t="str">
        <f>IFERROR(VLOOKUP(X699,TD!$J$51:$K$64,2,0)," ")</f>
        <v>Infraestructura física, mantenimiento y dotación (Sedes construidas, mantenidas reforzadas)</v>
      </c>
      <c r="Z699" s="178" t="str">
        <f>CONCATENATE(X699,"-",Y699)</f>
        <v>08-Infraestructura física, mantenimiento y dotación (Sedes construidas, mantenidas reforzadas)</v>
      </c>
      <c r="AA699" s="176" t="s">
        <v>227</v>
      </c>
      <c r="AB699" s="166" t="str">
        <f>IFERROR(VLOOKUP(AA699,TD!$N$51:$O$66,2,0)," ")</f>
        <v>Sedes mantenidas</v>
      </c>
      <c r="AC699" s="167" t="str">
        <f>CONCATENATE(AA699,"_",AB699)</f>
        <v>016_Sedes mantenidas</v>
      </c>
      <c r="AD699" s="167" t="str">
        <f>CONCATENATE(Z699," ",AC699)</f>
        <v>08-Infraestructura física, mantenimiento y dotación (Sedes construidas, mantenidas reforzadas) 016_Sedes mantenidas</v>
      </c>
      <c r="AE699" s="166" t="str">
        <f>CONCATENATE(U699,V699,W699,X699,AA699)</f>
        <v>O23011745992024020708016</v>
      </c>
      <c r="AF699" s="166" t="str">
        <f>IFERROR(VLOOKUP(AD699,TD!$J$66:$K$89,2,0)," ")</f>
        <v>PM/0131/0108/45990160207</v>
      </c>
      <c r="AG699" s="133" t="s">
        <v>385</v>
      </c>
      <c r="AH699" s="174" t="s">
        <v>194</v>
      </c>
      <c r="AI699" s="185" t="str">
        <f>CONCATENATE(PAA[[#This Row],[Id Interno]],"-",PAA[[#This Row],[tipo de Contrato (TH talento humano - B/S bienes y/o servicios)]],"-",S699,"-",T699,"-",PAA[[#This Row],[Objeto de la contratación]])</f>
        <v>20260663-TH-8126-9--Adición y prórroga al contrato 692 de 2025 cuyo objeto es: "Brindar apoyo en temas propios de gestión documental de expedientes físicos y de soporte administrativo que se requieran en las actividades desplegadas por la Oficina Jurídica".</v>
      </c>
    </row>
    <row r="700" spans="2:35" ht="168" x14ac:dyDescent="0.35">
      <c r="B700" s="23">
        <v>20260664</v>
      </c>
      <c r="C700" s="99" t="s">
        <v>944</v>
      </c>
      <c r="D700" s="23" t="s">
        <v>105</v>
      </c>
      <c r="E700" s="23" t="s">
        <v>363</v>
      </c>
      <c r="F700" s="23" t="s">
        <v>144</v>
      </c>
      <c r="G700" s="127" t="s">
        <v>375</v>
      </c>
      <c r="H700" s="134">
        <v>1</v>
      </c>
      <c r="I700" s="134">
        <v>15</v>
      </c>
      <c r="J700" s="125">
        <v>16500000</v>
      </c>
      <c r="K700" s="88" t="s">
        <v>398</v>
      </c>
      <c r="L700" s="162" t="s">
        <v>153</v>
      </c>
      <c r="M700" s="165" t="s">
        <v>420</v>
      </c>
      <c r="N700" s="23" t="s">
        <v>197</v>
      </c>
      <c r="O700" s="165" t="s">
        <v>889</v>
      </c>
      <c r="P700" s="165" t="s">
        <v>348</v>
      </c>
      <c r="Q700" s="53">
        <v>80111600</v>
      </c>
      <c r="R700" s="165" t="s">
        <v>208</v>
      </c>
      <c r="S700" s="165" t="str">
        <f>MID(PAA[[#This Row],[Meta Proyecto de Inversión]],1,4)</f>
        <v>8126</v>
      </c>
      <c r="T700" s="165" t="str">
        <f>MID(PAA[[#This Row],[Meta Proyecto de Inversión]],6,2)</f>
        <v>9-</v>
      </c>
      <c r="U700" s="166" t="str">
        <f>IFERROR(VLOOKUP(N700,TD!$B$50:$F$54,2,0)," ")</f>
        <v>O230117</v>
      </c>
      <c r="V700" s="166" t="str">
        <f>IFERROR(VLOOKUP(N700,TD!$B$50:$F$54,3,0)," ")</f>
        <v>4599</v>
      </c>
      <c r="W700" s="166">
        <f>IFERROR(VLOOKUP(N700,TD!$B$50:$F$54,4,0)," ")</f>
        <v>20240207</v>
      </c>
      <c r="X700" s="176" t="s">
        <v>174</v>
      </c>
      <c r="Y700" s="166" t="str">
        <f>IFERROR(VLOOKUP(X700,TD!$J$51:$K$64,2,0)," ")</f>
        <v>Infraestructura física, mantenimiento y dotación (Sedes construidas, mantenidas reforzadas)</v>
      </c>
      <c r="Z700" s="178" t="str">
        <f>CONCATENATE(X700,"-",Y700)</f>
        <v>08-Infraestructura física, mantenimiento y dotación (Sedes construidas, mantenidas reforzadas)</v>
      </c>
      <c r="AA700" s="176" t="s">
        <v>227</v>
      </c>
      <c r="AB700" s="166" t="str">
        <f>IFERROR(VLOOKUP(AA700,TD!$N$51:$O$66,2,0)," ")</f>
        <v>Sedes mantenidas</v>
      </c>
      <c r="AC700" s="167" t="str">
        <f>CONCATENATE(AA700,"_",AB700)</f>
        <v>016_Sedes mantenidas</v>
      </c>
      <c r="AD700" s="167" t="str">
        <f>CONCATENATE(Z700," ",AC700)</f>
        <v>08-Infraestructura física, mantenimiento y dotación (Sedes construidas, mantenidas reforzadas) 016_Sedes mantenidas</v>
      </c>
      <c r="AE700" s="166" t="str">
        <f>CONCATENATE(U700,V700,W700,X700,AA700)</f>
        <v>O23011745992024020708016</v>
      </c>
      <c r="AF700" s="166" t="str">
        <f>IFERROR(VLOOKUP(AD700,TD!$J$66:$K$89,2,0)," ")</f>
        <v>PM/0131/0108/45990160207</v>
      </c>
      <c r="AG700" s="133" t="s">
        <v>385</v>
      </c>
      <c r="AH700" s="174" t="s">
        <v>194</v>
      </c>
      <c r="AI700" s="185" t="str">
        <f>CONCATENATE(PAA[[#This Row],[Id Interno]],"-",PAA[[#This Row],[tipo de Contrato (TH talento humano - B/S bienes y/o servicios)]],"-",S700,"-",T700,"-",PAA[[#This Row],[Objeto de la contratación]])</f>
        <v>20260664-TH-8126-9--Adición y prórroga al contrato 702 de 2025 cuyo objeto es: "Prestar los servicios profesionales jurídicos especializados para apoyar el desarrollo de las funciones de la Oficina Jurídica"</v>
      </c>
    </row>
    <row r="701" spans="2:35" ht="70" x14ac:dyDescent="0.35">
      <c r="B701" s="23">
        <v>20260665</v>
      </c>
      <c r="C701" s="99" t="s">
        <v>951</v>
      </c>
      <c r="D701" s="23" t="s">
        <v>105</v>
      </c>
      <c r="E701" s="23" t="s">
        <v>363</v>
      </c>
      <c r="F701" s="23" t="s">
        <v>144</v>
      </c>
      <c r="G701" s="127" t="s">
        <v>377</v>
      </c>
      <c r="H701" s="134">
        <v>2</v>
      </c>
      <c r="I701" s="134">
        <v>0</v>
      </c>
      <c r="J701" s="125">
        <v>6800000</v>
      </c>
      <c r="K701" s="88" t="s">
        <v>398</v>
      </c>
      <c r="L701" s="162" t="s">
        <v>153</v>
      </c>
      <c r="M701" s="165" t="s">
        <v>420</v>
      </c>
      <c r="N701" s="23" t="s">
        <v>197</v>
      </c>
      <c r="O701" s="165" t="s">
        <v>889</v>
      </c>
      <c r="P701" s="165" t="s">
        <v>348</v>
      </c>
      <c r="Q701" s="53">
        <v>80111600</v>
      </c>
      <c r="R701" s="165" t="s">
        <v>208</v>
      </c>
      <c r="S701" s="165" t="str">
        <f>MID(PAA[[#This Row],[Meta Proyecto de Inversión]],1,4)</f>
        <v>8126</v>
      </c>
      <c r="T701" s="165" t="str">
        <f>MID(PAA[[#This Row],[Meta Proyecto de Inversión]],6,2)</f>
        <v>9-</v>
      </c>
      <c r="U701" s="166" t="str">
        <f>IFERROR(VLOOKUP(N701,TD!$B$50:$F$54,2,0)," ")</f>
        <v>O230117</v>
      </c>
      <c r="V701" s="166" t="str">
        <f>IFERROR(VLOOKUP(N701,TD!$B$50:$F$54,3,0)," ")</f>
        <v>4599</v>
      </c>
      <c r="W701" s="166">
        <f>IFERROR(VLOOKUP(N701,TD!$B$50:$F$54,4,0)," ")</f>
        <v>20240207</v>
      </c>
      <c r="X701" s="176" t="s">
        <v>174</v>
      </c>
      <c r="Y701" s="166" t="str">
        <f>IFERROR(VLOOKUP(X701,TD!$J$51:$K$64,2,0)," ")</f>
        <v>Infraestructura física, mantenimiento y dotación (Sedes construidas, mantenidas reforzadas)</v>
      </c>
      <c r="Z701" s="178" t="str">
        <f>CONCATENATE(X701,"-",Y701)</f>
        <v>08-Infraestructura física, mantenimiento y dotación (Sedes construidas, mantenidas reforzadas)</v>
      </c>
      <c r="AA701" s="176" t="s">
        <v>227</v>
      </c>
      <c r="AB701" s="166" t="str">
        <f>IFERROR(VLOOKUP(AA701,TD!$N$51:$O$66,2,0)," ")</f>
        <v>Sedes mantenidas</v>
      </c>
      <c r="AC701" s="167" t="str">
        <f>CONCATENATE(AA701,"_",AB701)</f>
        <v>016_Sedes mantenidas</v>
      </c>
      <c r="AD701" s="167" t="str">
        <f>CONCATENATE(Z701," ",AC701)</f>
        <v>08-Infraestructura física, mantenimiento y dotación (Sedes construidas, mantenidas reforzadas) 016_Sedes mantenidas</v>
      </c>
      <c r="AE701" s="166" t="str">
        <f>CONCATENATE(U701,V701,W701,X701,AA701)</f>
        <v>O23011745992024020708016</v>
      </c>
      <c r="AF701" s="166" t="str">
        <f>IFERROR(VLOOKUP(AD701,TD!$J$66:$K$89,2,0)," ")</f>
        <v>PM/0131/0108/45990160207</v>
      </c>
      <c r="AG701" s="133" t="s">
        <v>385</v>
      </c>
      <c r="AH701" s="174" t="s">
        <v>194</v>
      </c>
      <c r="AI701" s="185" t="str">
        <f>CONCATENATE(PAA[[#This Row],[Id Interno]],"-",PAA[[#This Row],[tipo de Contrato (TH talento humano - B/S bienes y/o servicios)]],"-",S701,"-",T701,"-",PAA[[#This Row],[Objeto de la contratación]])</f>
        <v>20260665-TH-8126-9--Adición y prórroga al contrato 730 de 2025 cuyo objeto es: "Prestar el servicio de apoyo técnico y operativo a la gestión de los procesos disciplinarios en la etapa de juzgamiento, mediante la ejecución de tareas administrativas, logísticas y de soporte documental en la Oficina Jurídica"</v>
      </c>
    </row>
    <row r="702" spans="2:35" ht="84" x14ac:dyDescent="0.35">
      <c r="B702" s="23">
        <v>20260666</v>
      </c>
      <c r="C702" s="99" t="s">
        <v>952</v>
      </c>
      <c r="D702" s="23" t="s">
        <v>105</v>
      </c>
      <c r="E702" s="23" t="s">
        <v>363</v>
      </c>
      <c r="F702" s="23" t="s">
        <v>145</v>
      </c>
      <c r="G702" s="127" t="s">
        <v>376</v>
      </c>
      <c r="H702" s="134">
        <v>2</v>
      </c>
      <c r="I702" s="134">
        <v>0</v>
      </c>
      <c r="J702" s="125">
        <v>12400000</v>
      </c>
      <c r="K702" s="88" t="s">
        <v>398</v>
      </c>
      <c r="L702" s="162" t="s">
        <v>153</v>
      </c>
      <c r="M702" s="165" t="s">
        <v>420</v>
      </c>
      <c r="N702" s="23" t="s">
        <v>197</v>
      </c>
      <c r="O702" s="165" t="s">
        <v>889</v>
      </c>
      <c r="P702" s="165" t="s">
        <v>348</v>
      </c>
      <c r="Q702" s="53">
        <v>80111600</v>
      </c>
      <c r="R702" s="165" t="s">
        <v>208</v>
      </c>
      <c r="S702" s="165" t="str">
        <f>MID(PAA[[#This Row],[Meta Proyecto de Inversión]],1,4)</f>
        <v>8126</v>
      </c>
      <c r="T702" s="165" t="str">
        <f>MID(PAA[[#This Row],[Meta Proyecto de Inversión]],6,2)</f>
        <v>9-</v>
      </c>
      <c r="U702" s="166" t="str">
        <f>IFERROR(VLOOKUP(N702,TD!$B$50:$F$54,2,0)," ")</f>
        <v>O230117</v>
      </c>
      <c r="V702" s="166" t="str">
        <f>IFERROR(VLOOKUP(N702,TD!$B$50:$F$54,3,0)," ")</f>
        <v>4599</v>
      </c>
      <c r="W702" s="166">
        <f>IFERROR(VLOOKUP(N702,TD!$B$50:$F$54,4,0)," ")</f>
        <v>20240207</v>
      </c>
      <c r="X702" s="176" t="s">
        <v>174</v>
      </c>
      <c r="Y702" s="166" t="str">
        <f>IFERROR(VLOOKUP(X702,TD!$J$51:$K$64,2,0)," ")</f>
        <v>Infraestructura física, mantenimiento y dotación (Sedes construidas, mantenidas reforzadas)</v>
      </c>
      <c r="Z702" s="178" t="str">
        <f>CONCATENATE(X702,"-",Y702)</f>
        <v>08-Infraestructura física, mantenimiento y dotación (Sedes construidas, mantenidas reforzadas)</v>
      </c>
      <c r="AA702" s="176" t="s">
        <v>227</v>
      </c>
      <c r="AB702" s="166" t="str">
        <f>IFERROR(VLOOKUP(AA702,TD!$N$51:$O$66,2,0)," ")</f>
        <v>Sedes mantenidas</v>
      </c>
      <c r="AC702" s="167" t="str">
        <f>CONCATENATE(AA702,"_",AB702)</f>
        <v>016_Sedes mantenidas</v>
      </c>
      <c r="AD702" s="167" t="str">
        <f>CONCATENATE(Z702," ",AC702)</f>
        <v>08-Infraestructura física, mantenimiento y dotación (Sedes construidas, mantenidas reforzadas) 016_Sedes mantenidas</v>
      </c>
      <c r="AE702" s="166" t="str">
        <f>CONCATENATE(U702,V702,W702,X702,AA702)</f>
        <v>O23011745992024020708016</v>
      </c>
      <c r="AF702" s="166" t="str">
        <f>IFERROR(VLOOKUP(AD702,TD!$J$66:$K$89,2,0)," ")</f>
        <v>PM/0131/0108/45990160207</v>
      </c>
      <c r="AG702" s="133" t="s">
        <v>385</v>
      </c>
      <c r="AH702" s="174" t="s">
        <v>194</v>
      </c>
      <c r="AI702" s="185" t="str">
        <f>CONCATENATE(PAA[[#This Row],[Id Interno]],"-",PAA[[#This Row],[tipo de Contrato (TH talento humano - B/S bienes y/o servicios)]],"-",S702,"-",T702,"-",PAA[[#This Row],[Objeto de la contratación]])</f>
        <v>20260666-TH-8126-9--Adición y prórroga al contrato 689 de 2025 cuyo objeto es: "Prestar los servicios profesionales para apoyar las actividades propias de la gestión contractual a cargo de la Oficina Jurídica, en función de las necesidades identificadas por la entidad y con el propósito de garantizar el cumplimiento de su misionalidad."</v>
      </c>
    </row>
    <row r="703" spans="2:35" ht="140" x14ac:dyDescent="0.35">
      <c r="B703" s="99">
        <v>20260667</v>
      </c>
      <c r="C703" s="99" t="s">
        <v>945</v>
      </c>
      <c r="D703" s="99" t="s">
        <v>105</v>
      </c>
      <c r="E703" s="99" t="s">
        <v>402</v>
      </c>
      <c r="F703" s="99" t="s">
        <v>143</v>
      </c>
      <c r="G703" s="127" t="s">
        <v>376</v>
      </c>
      <c r="H703" s="153">
        <v>2</v>
      </c>
      <c r="I703" s="153">
        <v>26</v>
      </c>
      <c r="J703" s="117">
        <v>57246059</v>
      </c>
      <c r="K703" s="124" t="s">
        <v>398</v>
      </c>
      <c r="L703" s="163" t="s">
        <v>151</v>
      </c>
      <c r="M703" s="170" t="s">
        <v>401</v>
      </c>
      <c r="N703" s="99" t="s">
        <v>330</v>
      </c>
      <c r="O703" s="170" t="s">
        <v>889</v>
      </c>
      <c r="P703" s="170" t="s">
        <v>161</v>
      </c>
      <c r="Q703" s="126">
        <v>80111600</v>
      </c>
      <c r="R703" s="170" t="s">
        <v>331</v>
      </c>
      <c r="S703" s="165" t="str">
        <f>MID(PAA[[#This Row],[Meta Proyecto de Inversión]],1,4)</f>
        <v>No a</v>
      </c>
      <c r="T703" s="165" t="str">
        <f>MID(PAA[[#This Row],[Meta Proyecto de Inversión]],6,2)</f>
        <v>li</v>
      </c>
      <c r="U703" s="171" t="str">
        <f>IFERROR(VLOOKUP(N703,TD!$B$50:$F$54,2,0)," ")</f>
        <v>NA</v>
      </c>
      <c r="V703" s="171" t="str">
        <f>IFERROR(VLOOKUP(N703,TD!$B$50:$F$54,3,0)," ")</f>
        <v>NA</v>
      </c>
      <c r="W703" s="171" t="str">
        <f>IFERROR(VLOOKUP(N703,TD!$B$50:$F$54,4,0)," ")</f>
        <v>NA</v>
      </c>
      <c r="X703" s="182" t="s">
        <v>335</v>
      </c>
      <c r="Y703" s="171" t="str">
        <f>IFERROR(VLOOKUP(X703,TD!$J$51:$K$64,2,0)," ")</f>
        <v>N/A</v>
      </c>
      <c r="Z703" s="178" t="str">
        <f>CONCATENATE(X703,"-",Y703)</f>
        <v>N/A-N/A</v>
      </c>
      <c r="AA703" s="182" t="s">
        <v>335</v>
      </c>
      <c r="AB703" s="171" t="str">
        <f>IFERROR(VLOOKUP(AA703,TD!$N$51:$O$66,2,0)," ")</f>
        <v>N/A</v>
      </c>
      <c r="AC703" s="167" t="str">
        <f>CONCATENATE(AA703,"_",AB703)</f>
        <v>N/A_N/A</v>
      </c>
      <c r="AD703" s="167" t="str">
        <f>CONCATENATE(Z703," ",AC703)</f>
        <v>N/A-N/A N/A_N/A</v>
      </c>
      <c r="AE703" s="171" t="str">
        <f>CONCATENATE(U703,V703,W703,X703,AA703)</f>
        <v>NANANAN/AN/A</v>
      </c>
      <c r="AF703" s="171" t="str">
        <f>IFERROR(VLOOKUP(AD703,TD!$J$66:$K$89,2,0)," ")</f>
        <v>N/A</v>
      </c>
      <c r="AG703" s="133" t="s">
        <v>332</v>
      </c>
      <c r="AH703" s="180" t="s">
        <v>194</v>
      </c>
      <c r="AI703" s="185" t="str">
        <f>CONCATENATE(PAA[[#This Row],[Id Interno]],"-",PAA[[#This Row],[tipo de Contrato (TH talento humano - B/S bienes y/o servicios)]],"-",S703,"-",T703,"-",PAA[[#This Row],[Objeto de la contratación]])</f>
        <v>20260667-BS-No a-li-Adición y prórroga al Contrato No. 363-2025 cuyo objeto es: Contratar los servicios de canales de datos dedicados para la UAE Cuerpo Oficial de Bomberos de Bogotá – TIC</v>
      </c>
    </row>
    <row r="704" spans="2:35" ht="84" x14ac:dyDescent="0.35">
      <c r="B704" s="99">
        <v>20260668</v>
      </c>
      <c r="C704" s="99" t="s">
        <v>946</v>
      </c>
      <c r="D704" s="99" t="s">
        <v>78</v>
      </c>
      <c r="E704" s="99" t="s">
        <v>402</v>
      </c>
      <c r="F704" s="99" t="s">
        <v>101</v>
      </c>
      <c r="G704" s="127" t="s">
        <v>375</v>
      </c>
      <c r="H704" s="153">
        <v>12</v>
      </c>
      <c r="I704" s="153">
        <v>0</v>
      </c>
      <c r="J704" s="117">
        <v>1166406235</v>
      </c>
      <c r="K704" s="124" t="s">
        <v>398</v>
      </c>
      <c r="L704" s="163" t="s">
        <v>151</v>
      </c>
      <c r="M704" s="170" t="s">
        <v>401</v>
      </c>
      <c r="N704" s="99" t="s">
        <v>197</v>
      </c>
      <c r="O704" s="170" t="s">
        <v>889</v>
      </c>
      <c r="P704" s="170" t="s">
        <v>348</v>
      </c>
      <c r="Q704" s="126" t="s">
        <v>947</v>
      </c>
      <c r="R704" s="170" t="s">
        <v>206</v>
      </c>
      <c r="S704" s="165" t="str">
        <f>MID(PAA[[#This Row],[Meta Proyecto de Inversión]],1,4)</f>
        <v>8126</v>
      </c>
      <c r="T704" s="165" t="str">
        <f>MID(PAA[[#This Row],[Meta Proyecto de Inversión]],6,2)</f>
        <v>7-</v>
      </c>
      <c r="U704" s="171" t="str">
        <f>IFERROR(VLOOKUP(N704,TD!$B$50:$F$54,2,0)," ")</f>
        <v>O230117</v>
      </c>
      <c r="V704" s="171" t="str">
        <f>IFERROR(VLOOKUP(N704,TD!$B$50:$F$54,3,0)," ")</f>
        <v>4599</v>
      </c>
      <c r="W704" s="171">
        <f>IFERROR(VLOOKUP(N704,TD!$B$50:$F$54,4,0)," ")</f>
        <v>20240207</v>
      </c>
      <c r="X704" s="182" t="s">
        <v>168</v>
      </c>
      <c r="Y704" s="171" t="str">
        <f>IFERROR(VLOOKUP(X704,TD!$J$51:$K$64,2,0)," ")</f>
        <v>Infraestructura Tecnológica   (Sistemas de Información y Tecnologia)</v>
      </c>
      <c r="Z704" s="178" t="str">
        <f>CONCATENATE(X704,"-",Y704)</f>
        <v>11-Infraestructura Tecnológica   (Sistemas de Información y Tecnologia)</v>
      </c>
      <c r="AA704" s="182" t="s">
        <v>228</v>
      </c>
      <c r="AB704" s="171" t="str">
        <f>IFERROR(VLOOKUP(AA704,TD!$N$51:$O$66,2,0)," ")</f>
        <v>Servicios tecnológicos</v>
      </c>
      <c r="AC704" s="167" t="str">
        <f>CONCATENATE(AA704,"_",AB704)</f>
        <v>007_Servicios tecnológicos</v>
      </c>
      <c r="AD704" s="167" t="str">
        <f>CONCATENATE(Z704," ",AC704)</f>
        <v>11-Infraestructura Tecnológica   (Sistemas de Información y Tecnologia) 007_Servicios tecnológicos</v>
      </c>
      <c r="AE704" s="171" t="str">
        <f>CONCATENATE(U704,V704,W704,X704,AA704)</f>
        <v>O23011745992024020711007</v>
      </c>
      <c r="AF704" s="171" t="str">
        <f>IFERROR(VLOOKUP(AD704,TD!$J$66:$K$89,2,0)," ")</f>
        <v>PM/0131/0111/45990070207</v>
      </c>
      <c r="AG704" s="133" t="s">
        <v>116</v>
      </c>
      <c r="AH704" s="180" t="s">
        <v>193</v>
      </c>
      <c r="AI704" s="185" t="str">
        <f>CONCATENATE(PAA[[#This Row],[Id Interno]],"-",PAA[[#This Row],[tipo de Contrato (TH talento humano - B/S bienes y/o servicios)]],"-",S704,"-",T704,"-",PAA[[#This Row],[Objeto de la contratación]])</f>
        <v>20260668-BS-8126-7--Contratar la adquisición, renovación, implementación y soporte técnico de soluciones integrales de infraestructura tecnológica, seguridad perimetral, gestión de servicios TI y continuidad del negocio (Cloud &amp; Backup) para la Unidad Administrativa Especial Cuerpo Oficial de Bomberos de Bogotá</v>
      </c>
    </row>
    <row r="705" spans="2:35" ht="56" x14ac:dyDescent="0.35">
      <c r="B705" s="23">
        <v>20260669</v>
      </c>
      <c r="C705" s="99" t="s">
        <v>948</v>
      </c>
      <c r="D705" s="23" t="s">
        <v>119</v>
      </c>
      <c r="E705" s="23" t="s">
        <v>402</v>
      </c>
      <c r="F705" s="23" t="s">
        <v>89</v>
      </c>
      <c r="G705" s="127" t="s">
        <v>375</v>
      </c>
      <c r="H705" s="134">
        <v>1</v>
      </c>
      <c r="I705" s="134">
        <v>0</v>
      </c>
      <c r="J705" s="125">
        <v>3212500</v>
      </c>
      <c r="K705" s="88" t="s">
        <v>398</v>
      </c>
      <c r="L705" s="162" t="s">
        <v>151</v>
      </c>
      <c r="M705" s="165" t="s">
        <v>401</v>
      </c>
      <c r="N705" s="23" t="s">
        <v>197</v>
      </c>
      <c r="O705" s="165" t="s">
        <v>889</v>
      </c>
      <c r="P705" s="165" t="s">
        <v>162</v>
      </c>
      <c r="Q705" s="53" t="s">
        <v>335</v>
      </c>
      <c r="R705" s="165" t="s">
        <v>204</v>
      </c>
      <c r="S705" s="165" t="str">
        <f>MID(PAA[[#This Row],[Meta Proyecto de Inversión]],1,4)</f>
        <v>8126</v>
      </c>
      <c r="T705" s="165" t="str">
        <f>MID(PAA[[#This Row],[Meta Proyecto de Inversión]],6,2)</f>
        <v>5-</v>
      </c>
      <c r="U705" s="166" t="str">
        <f>IFERROR(VLOOKUP(N705,TD!$B$50:$F$54,2,0)," ")</f>
        <v>O230117</v>
      </c>
      <c r="V705" s="166" t="str">
        <f>IFERROR(VLOOKUP(N705,TD!$B$50:$F$54,3,0)," ")</f>
        <v>4599</v>
      </c>
      <c r="W705" s="166">
        <f>IFERROR(VLOOKUP(N705,TD!$B$50:$F$54,4,0)," ")</f>
        <v>20240207</v>
      </c>
      <c r="X705" s="176" t="s">
        <v>168</v>
      </c>
      <c r="Y705" s="166" t="str">
        <f>IFERROR(VLOOKUP(X705,TD!$J$51:$K$64,2,0)," ")</f>
        <v>Infraestructura Tecnológica   (Sistemas de Información y Tecnologia)</v>
      </c>
      <c r="Z705" s="178" t="str">
        <f>CONCATENATE(X705,"-",Y705)</f>
        <v>11-Infraestructura Tecnológica   (Sistemas de Información y Tecnologia)</v>
      </c>
      <c r="AA705" s="176" t="s">
        <v>228</v>
      </c>
      <c r="AB705" s="166" t="str">
        <f>IFERROR(VLOOKUP(AA705,TD!$N$51:$O$66,2,0)," ")</f>
        <v>Servicios tecnológicos</v>
      </c>
      <c r="AC705" s="167" t="str">
        <f>CONCATENATE(AA705,"_",AB705)</f>
        <v>007_Servicios tecnológicos</v>
      </c>
      <c r="AD705" s="167" t="str">
        <f>CONCATENATE(Z705," ",AC705)</f>
        <v>11-Infraestructura Tecnológica   (Sistemas de Información y Tecnologia) 007_Servicios tecnológicos</v>
      </c>
      <c r="AE705" s="166" t="str">
        <f>CONCATENATE(U705,V705,W705,X705,AA705)</f>
        <v>O23011745992024020711007</v>
      </c>
      <c r="AF705" s="166" t="str">
        <f>IFERROR(VLOOKUP(AD705,TD!$J$66:$K$89,2,0)," ")</f>
        <v>PM/0131/0111/45990070207</v>
      </c>
      <c r="AG705" s="133" t="s">
        <v>385</v>
      </c>
      <c r="AH705" s="174" t="s">
        <v>194</v>
      </c>
      <c r="AI705" s="185" t="str">
        <f>CONCATENATE(PAA[[#This Row],[Id Interno]],"-",PAA[[#This Row],[tipo de Contrato (TH talento humano - B/S bienes y/o servicios)]],"-",S705,"-",T705,"-",PAA[[#This Row],[Objeto de la contratación]])</f>
        <v>20260669-BS-8126-5--Pago pasivo contrato 815 de 2024 cuyo objeto es: "Contratar el servicio de soporte y mantenimiento del sistema de control de acceso para los visitantes y los funcionarios de la U.A.E. Cuerpo Oficial Bomberos de Bogotá", Otro Si No. 01 de 2025.</v>
      </c>
    </row>
    <row r="706" spans="2:35" ht="56" x14ac:dyDescent="0.35">
      <c r="B706" s="99">
        <v>20260670</v>
      </c>
      <c r="C706" s="99" t="s">
        <v>953</v>
      </c>
      <c r="D706" s="99" t="s">
        <v>88</v>
      </c>
      <c r="E706" s="99" t="s">
        <v>402</v>
      </c>
      <c r="F706" s="99" t="s">
        <v>101</v>
      </c>
      <c r="G706" s="127" t="s">
        <v>375</v>
      </c>
      <c r="H706" s="153">
        <v>0</v>
      </c>
      <c r="I706" s="153">
        <v>0</v>
      </c>
      <c r="J706" s="117">
        <v>628000</v>
      </c>
      <c r="K706" s="124" t="s">
        <v>398</v>
      </c>
      <c r="L706" s="163" t="s">
        <v>155</v>
      </c>
      <c r="M706" s="170" t="s">
        <v>422</v>
      </c>
      <c r="N706" s="99" t="s">
        <v>198</v>
      </c>
      <c r="O706" s="170" t="s">
        <v>890</v>
      </c>
      <c r="P706" s="170" t="s">
        <v>348</v>
      </c>
      <c r="Q706" s="126" t="s">
        <v>954</v>
      </c>
      <c r="R706" s="170" t="s">
        <v>351</v>
      </c>
      <c r="S706" s="165" t="str">
        <f>MID(PAA[[#This Row],[Meta Proyecto de Inversión]],1,4)</f>
        <v>8173</v>
      </c>
      <c r="T706" s="165" t="str">
        <f>MID(PAA[[#This Row],[Meta Proyecto de Inversión]],6,2)</f>
        <v>11</v>
      </c>
      <c r="U706" s="171" t="str">
        <f>IFERROR(VLOOKUP(N706,TD!$B$50:$F$54,2,0)," ")</f>
        <v>O230117</v>
      </c>
      <c r="V706" s="171" t="str">
        <f>IFERROR(VLOOKUP(N706,TD!$B$50:$F$54,3,0)," ")</f>
        <v>4503</v>
      </c>
      <c r="W706" s="171">
        <f>IFERROR(VLOOKUP(N706,TD!$B$50:$F$54,4,0)," ")</f>
        <v>20240255</v>
      </c>
      <c r="X706" s="182">
        <v>14</v>
      </c>
      <c r="Y706" s="171" t="str">
        <f>IFERROR(VLOOKUP(X706,TD!$J$51:$K$64,2,0)," ")</f>
        <v xml:space="preserve">Infraestructura física misional construida mantenida y dotada </v>
      </c>
      <c r="Z706" s="178" t="str">
        <f>CONCATENATE(X706,"-",Y706)</f>
        <v xml:space="preserve">14-Infraestructura física misional construida mantenida y dotada </v>
      </c>
      <c r="AA706" s="182" t="s">
        <v>225</v>
      </c>
      <c r="AB706" s="171" t="str">
        <f>IFERROR(VLOOKUP(AA706,TD!$N$51:$O$66,2,0)," ")</f>
        <v>Estaciones de bomberos adecuadas</v>
      </c>
      <c r="AC706" s="167" t="str">
        <f>CONCATENATE(AA706,"_",AB706)</f>
        <v>014_Estaciones de bomberos adecuadas</v>
      </c>
      <c r="AD706" s="167" t="str">
        <f>CONCATENATE(Z706," ",AC706)</f>
        <v>14-Infraestructura física misional construida mantenida y dotada  014_Estaciones de bomberos adecuadas</v>
      </c>
      <c r="AE706" s="171" t="str">
        <f>CONCATENATE(U706,V706,W706,X706,AA706)</f>
        <v>O23011745032024025514014</v>
      </c>
      <c r="AF706" s="171" t="str">
        <f>IFERROR(VLOOKUP(AD706,TD!$J$66:$K$89,2,0)," ")</f>
        <v>PM/0131/0114/45030140255</v>
      </c>
      <c r="AG706" s="133" t="s">
        <v>871</v>
      </c>
      <c r="AH706" s="180" t="s">
        <v>194</v>
      </c>
      <c r="AI706" s="185" t="str">
        <f>CONCATENATE(PAA[[#This Row],[Id Interno]],"-",PAA[[#This Row],[tipo de Contrato (TH talento humano - B/S bienes y/o servicios)]],"-",S706,"-",T706,"-",PAA[[#This Row],[Objeto de la contratación]])</f>
        <v>20260670-BS-8173-11-Adición No. 1 al contrato 709 de 2025 que tiene como objeto “Adquisicion de equipos electrodomésticos para las instalaciones de la UAE Cuerpo Oficial de Bomberos- SGC"</v>
      </c>
    </row>
    <row r="707" spans="2:35" ht="84" x14ac:dyDescent="0.35">
      <c r="B707" s="23">
        <v>20260671</v>
      </c>
      <c r="C707" s="23" t="s">
        <v>1154</v>
      </c>
      <c r="D707" s="23" t="s">
        <v>105</v>
      </c>
      <c r="E707" s="23" t="s">
        <v>402</v>
      </c>
      <c r="F707" s="23" t="s">
        <v>115</v>
      </c>
      <c r="G707" s="159" t="s">
        <v>379</v>
      </c>
      <c r="H707" s="134">
        <v>12</v>
      </c>
      <c r="I707" s="134">
        <v>0</v>
      </c>
      <c r="J707" s="125">
        <v>500000000</v>
      </c>
      <c r="K707" s="88" t="s">
        <v>398</v>
      </c>
      <c r="L707" s="162" t="s">
        <v>151</v>
      </c>
      <c r="M707" s="165" t="s">
        <v>401</v>
      </c>
      <c r="N707" s="23" t="s">
        <v>197</v>
      </c>
      <c r="O707" s="165" t="s">
        <v>889</v>
      </c>
      <c r="P707" s="165" t="s">
        <v>348</v>
      </c>
      <c r="Q707" s="53" t="s">
        <v>1155</v>
      </c>
      <c r="R707" s="165" t="s">
        <v>203</v>
      </c>
      <c r="S707" s="165" t="str">
        <f>MID(PAA[[#This Row],[Meta Proyecto de Inversión]],1,4)</f>
        <v>8126</v>
      </c>
      <c r="T707" s="165" t="str">
        <f>MID(PAA[[#This Row],[Meta Proyecto de Inversión]],6,2)</f>
        <v>4-</v>
      </c>
      <c r="U707" s="166" t="str">
        <f>IFERROR(VLOOKUP(N707,TD!$B$50:$F$54,2,0)," ")</f>
        <v>O230117</v>
      </c>
      <c r="V707" s="166" t="str">
        <f>IFERROR(VLOOKUP(N707,TD!$B$50:$F$54,3,0)," ")</f>
        <v>4599</v>
      </c>
      <c r="W707" s="166">
        <f>IFERROR(VLOOKUP(N707,TD!$B$50:$F$54,4,0)," ")</f>
        <v>20240207</v>
      </c>
      <c r="X707" s="176" t="s">
        <v>168</v>
      </c>
      <c r="Y707" s="166" t="str">
        <f>IFERROR(VLOOKUP(X707,TD!$J$51:$K$64,2,0)," ")</f>
        <v>Infraestructura Tecnológica   (Sistemas de Información y Tecnologia)</v>
      </c>
      <c r="Z707" s="176" t="str">
        <f>CONCATENATE(X707,"-",Y707)</f>
        <v>11-Infraestructura Tecnológica   (Sistemas de Información y Tecnologia)</v>
      </c>
      <c r="AA707" s="176" t="s">
        <v>228</v>
      </c>
      <c r="AB707" s="166" t="str">
        <f>IFERROR(VLOOKUP(AA707,TD!$N$51:$O$66,2,0)," ")</f>
        <v>Servicios tecnológicos</v>
      </c>
      <c r="AC707" s="165" t="str">
        <f>CONCATENATE(AA707,"_",AB707)</f>
        <v>007_Servicios tecnológicos</v>
      </c>
      <c r="AD707" s="165" t="str">
        <f>CONCATENATE(Z707," ",AC707)</f>
        <v>11-Infraestructura Tecnológica   (Sistemas de Información y Tecnologia) 007_Servicios tecnológicos</v>
      </c>
      <c r="AE707" s="166" t="str">
        <f>CONCATENATE(U707,V707,W707,X707,AA707)</f>
        <v>O23011745992024020711007</v>
      </c>
      <c r="AF707" s="166" t="str">
        <f>IFERROR(VLOOKUP(AD707,TD!$J$66:$K$89,2,0)," ")</f>
        <v>PM/0131/0111/45990070207</v>
      </c>
      <c r="AG707" s="133" t="s">
        <v>1156</v>
      </c>
      <c r="AH707" s="174" t="s">
        <v>193</v>
      </c>
      <c r="AI707" s="186" t="str">
        <f>CONCATENATE(PAA[[#This Row],[Id Interno]],"-",PAA[[#This Row],[tipo de Contrato (TH talento humano - B/S bienes y/o servicios)]],"-",S707,"-",T707,"-",PAA[[#This Row],[Objeto de la contratación]])</f>
        <v>20260671-BS-8126-4--Aunar esfuerzos técnicos, administrativos, financieros y tecnológicos para el diagnóstico, modernización y mejoramiento de la infraestructura tecnológica de la Unidad Administrativa Especial Cuerpo Oficial de Bomberos Bogotá ; el fortalecimiento de las prácticas de ciberseguridad y el acompañamiento integral para la certificación en la norma ISO 27001; la estructuración e implementación de la Arquitectura Empresarial; y el desarrollo e implementación de soluciones tecnológicas colaborativas, de conformidad con los estudios previos y anexo técnico</v>
      </c>
    </row>
    <row r="708" spans="2:35" ht="56" x14ac:dyDescent="0.35">
      <c r="B708" s="99">
        <v>20260672</v>
      </c>
      <c r="C708" s="99" t="s">
        <v>490</v>
      </c>
      <c r="D708" s="99" t="s">
        <v>88</v>
      </c>
      <c r="E708" s="99" t="s">
        <v>402</v>
      </c>
      <c r="F708" s="99" t="s">
        <v>111</v>
      </c>
      <c r="G708" s="163" t="s">
        <v>377</v>
      </c>
      <c r="H708" s="169">
        <v>8</v>
      </c>
      <c r="I708" s="169">
        <v>0</v>
      </c>
      <c r="J708" s="117">
        <v>250000000</v>
      </c>
      <c r="K708" s="124" t="s">
        <v>398</v>
      </c>
      <c r="L708" s="163" t="s">
        <v>157</v>
      </c>
      <c r="M708" s="170" t="s">
        <v>483</v>
      </c>
      <c r="N708" s="99" t="s">
        <v>198</v>
      </c>
      <c r="O708" s="170" t="s">
        <v>890</v>
      </c>
      <c r="P708" s="170" t="s">
        <v>348</v>
      </c>
      <c r="Q708" s="126" t="s">
        <v>491</v>
      </c>
      <c r="R708" s="170" t="s">
        <v>213</v>
      </c>
      <c r="S708" s="165" t="str">
        <f>MID(PAA[[#This Row],[Meta Proyecto de Inversión]],1,4)</f>
        <v>8173</v>
      </c>
      <c r="T708" s="165" t="str">
        <f>MID(PAA[[#This Row],[Meta Proyecto de Inversión]],6,2)</f>
        <v>4-</v>
      </c>
      <c r="U708" s="171" t="str">
        <f>IFERROR(VLOOKUP(N708,TD!$B$50:$F$54,2,0)," ")</f>
        <v>O230117</v>
      </c>
      <c r="V708" s="171" t="str">
        <f>IFERROR(VLOOKUP(N708,TD!$B$50:$F$54,3,0)," ")</f>
        <v>4503</v>
      </c>
      <c r="W708" s="171">
        <f>IFERROR(VLOOKUP(N708,TD!$B$50:$F$54,4,0)," ")</f>
        <v>20240255</v>
      </c>
      <c r="X708" s="182" t="s">
        <v>180</v>
      </c>
      <c r="Y708" s="171" t="str">
        <f>IFERROR(VLOOKUP(X708,TD!$J$51:$K$64,2,0)," ")</f>
        <v>Servicio de apoyo   logístico  en eventos operativos y/o emergencias.</v>
      </c>
      <c r="Z708" s="178" t="str">
        <f>CONCATENATE(X708,"-",Y708)</f>
        <v>12-Servicio de apoyo   logístico  en eventos operativos y/o emergencias.</v>
      </c>
      <c r="AA708" s="182" t="s">
        <v>221</v>
      </c>
      <c r="AB708" s="171" t="str">
        <f>IFERROR(VLOOKUP(AA708,TD!$N$51:$O$66,2,0)," ")</f>
        <v>Servicio de atención a emergencias y desastres</v>
      </c>
      <c r="AC708" s="167" t="str">
        <f>CONCATENATE(AA708,"_",AB708)</f>
        <v>004_Servicio de atención a emergencias y desastres</v>
      </c>
      <c r="AD708" s="167" t="str">
        <f>CONCATENATE(Z708," ",AC708)</f>
        <v>12-Servicio de apoyo   logístico  en eventos operativos y/o emergencias. 004_Servicio de atención a emergencias y desastres</v>
      </c>
      <c r="AE708" s="171" t="str">
        <f>CONCATENATE(U708,V708,W708,X708,AA708)</f>
        <v>O23011745032024025512004</v>
      </c>
      <c r="AF708" s="171" t="str">
        <f>IFERROR(VLOOKUP(AD708,TD!$J$66:$K$89,2,0)," ")</f>
        <v>PM/0131/0112/45030040255</v>
      </c>
      <c r="AG708" s="133" t="s">
        <v>102</v>
      </c>
      <c r="AH708" s="180" t="s">
        <v>193</v>
      </c>
      <c r="AI708" s="185" t="str">
        <f>CONCATENATE(PAA[[#This Row],[Id Interno]],"-",PAA[[#This Row],[tipo de Contrato (TH talento humano - B/S bienes y/o servicios)]],"-",S708,"-",T708,"-",PAA[[#This Row],[Objeto de la contratación]])</f>
        <v>20260672-BS-8173-4--Suministro de alimentación e hidratación para el cuerpo operativo en la atención de emergencias, entrenamientos, capacitaciones y actividades de prevención.-SBLG </v>
      </c>
    </row>
    <row r="709" spans="2:35" ht="56" x14ac:dyDescent="0.35">
      <c r="B709" s="23">
        <v>20260673</v>
      </c>
      <c r="C709" s="99" t="s">
        <v>962</v>
      </c>
      <c r="D709" s="23" t="s">
        <v>114</v>
      </c>
      <c r="E709" s="23" t="s">
        <v>402</v>
      </c>
      <c r="F709" s="23" t="s">
        <v>79</v>
      </c>
      <c r="G709" s="127" t="s">
        <v>375</v>
      </c>
      <c r="H709" s="134">
        <v>3</v>
      </c>
      <c r="I709" s="134">
        <v>0</v>
      </c>
      <c r="J709" s="125">
        <v>12111000</v>
      </c>
      <c r="K709" s="88" t="s">
        <v>398</v>
      </c>
      <c r="L709" s="162" t="s">
        <v>156</v>
      </c>
      <c r="M709" s="165" t="s">
        <v>484</v>
      </c>
      <c r="N709" s="23" t="s">
        <v>198</v>
      </c>
      <c r="O709" s="165" t="s">
        <v>890</v>
      </c>
      <c r="P709" s="165" t="s">
        <v>348</v>
      </c>
      <c r="Q709" s="53" t="s">
        <v>963</v>
      </c>
      <c r="R709" s="165" t="s">
        <v>210</v>
      </c>
      <c r="S709" s="165" t="str">
        <f>MID(PAA[[#This Row],[Meta Proyecto de Inversión]],1,4)</f>
        <v>8173</v>
      </c>
      <c r="T709" s="165" t="str">
        <f>MID(PAA[[#This Row],[Meta Proyecto de Inversión]],6,2)</f>
        <v>1-</v>
      </c>
      <c r="U709" s="166" t="str">
        <f>IFERROR(VLOOKUP(N709,TD!$B$50:$F$54,2,0)," ")</f>
        <v>O230117</v>
      </c>
      <c r="V709" s="166" t="str">
        <f>IFERROR(VLOOKUP(N709,TD!$B$50:$F$54,3,0)," ")</f>
        <v>4503</v>
      </c>
      <c r="W709" s="166">
        <f>IFERROR(VLOOKUP(N709,TD!$B$50:$F$54,4,0)," ")</f>
        <v>20240255</v>
      </c>
      <c r="X709" s="176" t="s">
        <v>166</v>
      </c>
      <c r="Y709" s="166" t="str">
        <f>IFERROR(VLOOKUP(X709,TD!$J$51:$K$64,2,0)," ")</f>
        <v>Servicio de capacitaciones en gestión del riesgo de incendios  a la ciudadania.</v>
      </c>
      <c r="Z709" s="178" t="str">
        <f>CONCATENATE(X709,"-",Y709)</f>
        <v>05-Servicio de capacitaciones en gestión del riesgo de incendios  a la ciudadania.</v>
      </c>
      <c r="AA709" s="176" t="s">
        <v>223</v>
      </c>
      <c r="AB709" s="166" t="str">
        <f>IFERROR(VLOOKUP(AA709,TD!$N$51:$O$66,2,0)," ")</f>
        <v>Servicio prevención y control de incendios</v>
      </c>
      <c r="AC709" s="167" t="str">
        <f>CONCATENATE(AA709,"_",AB709)</f>
        <v>035_Servicio prevención y control de incendios</v>
      </c>
      <c r="AD709" s="167" t="str">
        <f>CONCATENATE(Z709," ",AC709)</f>
        <v>05-Servicio de capacitaciones en gestión del riesgo de incendios  a la ciudadania. 035_Servicio prevención y control de incendios</v>
      </c>
      <c r="AE709" s="166" t="str">
        <f>CONCATENATE(U709,V709,W709,X709,AA709)</f>
        <v>O23011745032024025505035</v>
      </c>
      <c r="AF709" s="166" t="str">
        <f>IFERROR(VLOOKUP(AD709,TD!$J$66:$K$89,2,0)," ")</f>
        <v>PM/0131/0105/45030350255</v>
      </c>
      <c r="AG709" s="133" t="s">
        <v>866</v>
      </c>
      <c r="AH709" s="174" t="s">
        <v>194</v>
      </c>
      <c r="AI709" s="185" t="str">
        <f>CONCATENATE(PAA[[#This Row],[Id Interno]],"-",PAA[[#This Row],[tipo de Contrato (TH talento humano - B/S bienes y/o servicios)]],"-",S709,"-",T709,"-",PAA[[#This Row],[Objeto de la contratación]])</f>
        <v>20260673-BS-8173-1--Adquisición de elementos de apoyo didáctico y pedagógico para actividades, programas y campañas requeridas en la Subdirección de Gestión del Riesgo_SGR”</v>
      </c>
    </row>
    <row r="710" spans="2:35" ht="56" x14ac:dyDescent="0.35">
      <c r="B710" s="99">
        <v>20260674</v>
      </c>
      <c r="C710" s="99" t="s">
        <v>966</v>
      </c>
      <c r="D710" s="99" t="s">
        <v>88</v>
      </c>
      <c r="E710" s="99" t="s">
        <v>402</v>
      </c>
      <c r="F710" s="99" t="s">
        <v>89</v>
      </c>
      <c r="G710" s="127" t="s">
        <v>376</v>
      </c>
      <c r="H710" s="153">
        <v>1</v>
      </c>
      <c r="I710" s="153">
        <v>0</v>
      </c>
      <c r="J710" s="117">
        <v>10570481</v>
      </c>
      <c r="K710" s="124" t="s">
        <v>398</v>
      </c>
      <c r="L710" s="163" t="s">
        <v>151</v>
      </c>
      <c r="M710" s="170" t="s">
        <v>401</v>
      </c>
      <c r="N710" s="99" t="s">
        <v>197</v>
      </c>
      <c r="O710" s="170" t="s">
        <v>889</v>
      </c>
      <c r="P710" s="170" t="s">
        <v>348</v>
      </c>
      <c r="Q710" s="126" t="s">
        <v>433</v>
      </c>
      <c r="R710" s="170" t="s">
        <v>203</v>
      </c>
      <c r="S710" s="165" t="str">
        <f>MID(PAA[[#This Row],[Meta Proyecto de Inversión]],1,4)</f>
        <v>8126</v>
      </c>
      <c r="T710" s="165" t="str">
        <f>MID(PAA[[#This Row],[Meta Proyecto de Inversión]],6,2)</f>
        <v>4-</v>
      </c>
      <c r="U710" s="171" t="str">
        <f>IFERROR(VLOOKUP(N710,TD!$B$50:$F$54,2,0)," ")</f>
        <v>O230117</v>
      </c>
      <c r="V710" s="171" t="str">
        <f>IFERROR(VLOOKUP(N710,TD!$B$50:$F$54,3,0)," ")</f>
        <v>4599</v>
      </c>
      <c r="W710" s="171">
        <f>IFERROR(VLOOKUP(N710,TD!$B$50:$F$54,4,0)," ")</f>
        <v>20240207</v>
      </c>
      <c r="X710" s="182" t="s">
        <v>168</v>
      </c>
      <c r="Y710" s="171" t="str">
        <f>IFERROR(VLOOKUP(X710,TD!$J$51:$K$64,2,0)," ")</f>
        <v>Infraestructura Tecnológica   (Sistemas de Información y Tecnologia)</v>
      </c>
      <c r="Z710" s="178" t="str">
        <f>CONCATENATE(X710,"-",Y710)</f>
        <v>11-Infraestructura Tecnológica   (Sistemas de Información y Tecnologia)</v>
      </c>
      <c r="AA710" s="182" t="s">
        <v>228</v>
      </c>
      <c r="AB710" s="171" t="str">
        <f>IFERROR(VLOOKUP(AA710,TD!$N$51:$O$66,2,0)," ")</f>
        <v>Servicios tecnológicos</v>
      </c>
      <c r="AC710" s="167" t="str">
        <f>CONCATENATE(AA710,"_",AB710)</f>
        <v>007_Servicios tecnológicos</v>
      </c>
      <c r="AD710" s="167" t="str">
        <f>CONCATENATE(Z710," ",AC710)</f>
        <v>11-Infraestructura Tecnológica   (Sistemas de Información y Tecnologia) 007_Servicios tecnológicos</v>
      </c>
      <c r="AE710" s="171" t="str">
        <f>CONCATENATE(U710,V710,W710,X710,AA710)</f>
        <v>O23011745992024020711007</v>
      </c>
      <c r="AF710" s="171" t="str">
        <f>IFERROR(VLOOKUP(AD710,TD!$J$66:$K$89,2,0)," ")</f>
        <v>PM/0131/0111/45990070207</v>
      </c>
      <c r="AG710" s="133" t="s">
        <v>116</v>
      </c>
      <c r="AH710" s="180" t="s">
        <v>194</v>
      </c>
      <c r="AI710" s="185" t="str">
        <f>CONCATENATE(PAA[[#This Row],[Id Interno]],"-",PAA[[#This Row],[tipo de Contrato (TH talento humano - B/S bienes y/o servicios)]],"-",S710,"-",T710,"-",PAA[[#This Row],[Objeto de la contratación]])</f>
        <v>20260674-BS-8126-4--Adición y prórroga 2 al contrato No. 411 de 2025 cuyo objeto es: "Contratar la prestación del servicio de monitoreo, control y seguimiento satelital a los vehículos de propiedad de la U.A.E. Cuerpo Oficial de Bomberos de Bogotá - TIC"</v>
      </c>
    </row>
    <row r="711" spans="2:35" ht="42" x14ac:dyDescent="0.35">
      <c r="B711" s="99">
        <v>20260675</v>
      </c>
      <c r="C711" s="99" t="s">
        <v>970</v>
      </c>
      <c r="D711" s="99" t="s">
        <v>88</v>
      </c>
      <c r="E711" s="99" t="s">
        <v>402</v>
      </c>
      <c r="F711" s="99" t="s">
        <v>111</v>
      </c>
      <c r="G711" s="127" t="s">
        <v>377</v>
      </c>
      <c r="H711" s="153">
        <v>8</v>
      </c>
      <c r="I711" s="153">
        <v>0</v>
      </c>
      <c r="J711" s="117">
        <v>31000000</v>
      </c>
      <c r="K711" s="124" t="s">
        <v>398</v>
      </c>
      <c r="L711" s="163" t="s">
        <v>157</v>
      </c>
      <c r="M711" s="170" t="s">
        <v>483</v>
      </c>
      <c r="N711" s="99" t="s">
        <v>198</v>
      </c>
      <c r="O711" s="170" t="s">
        <v>890</v>
      </c>
      <c r="P711" s="170" t="s">
        <v>348</v>
      </c>
      <c r="Q711" s="126" t="s">
        <v>491</v>
      </c>
      <c r="R711" s="170" t="s">
        <v>213</v>
      </c>
      <c r="S711" s="165" t="str">
        <f>MID(PAA[[#This Row],[Meta Proyecto de Inversión]],1,4)</f>
        <v>8173</v>
      </c>
      <c r="T711" s="165" t="str">
        <f>MID(PAA[[#This Row],[Meta Proyecto de Inversión]],6,2)</f>
        <v>4-</v>
      </c>
      <c r="U711" s="171" t="str">
        <f>IFERROR(VLOOKUP(N711,TD!$B$50:$F$54,2,0)," ")</f>
        <v>O230117</v>
      </c>
      <c r="V711" s="171" t="str">
        <f>IFERROR(VLOOKUP(N711,TD!$B$50:$F$54,3,0)," ")</f>
        <v>4503</v>
      </c>
      <c r="W711" s="171">
        <f>IFERROR(VLOOKUP(N711,TD!$B$50:$F$54,4,0)," ")</f>
        <v>20240255</v>
      </c>
      <c r="X711" s="182" t="s">
        <v>180</v>
      </c>
      <c r="Y711" s="171" t="str">
        <f>IFERROR(VLOOKUP(X711,TD!$J$51:$K$64,2,0)," ")</f>
        <v>Servicio de apoyo   logístico  en eventos operativos y/o emergencias.</v>
      </c>
      <c r="Z711" s="178" t="str">
        <f>CONCATENATE(X711,"-",Y711)</f>
        <v>12-Servicio de apoyo   logístico  en eventos operativos y/o emergencias.</v>
      </c>
      <c r="AA711" s="182" t="s">
        <v>221</v>
      </c>
      <c r="AB711" s="171" t="str">
        <f>IFERROR(VLOOKUP(AA711,TD!$N$51:$O$66,2,0)," ")</f>
        <v>Servicio de atención a emergencias y desastres</v>
      </c>
      <c r="AC711" s="167" t="str">
        <f>CONCATENATE(AA711,"_",AB711)</f>
        <v>004_Servicio de atención a emergencias y desastres</v>
      </c>
      <c r="AD711" s="167" t="str">
        <f>CONCATENATE(Z711," ",AC711)</f>
        <v>12-Servicio de apoyo   logístico  en eventos operativos y/o emergencias. 004_Servicio de atención a emergencias y desastres</v>
      </c>
      <c r="AE711" s="171" t="str">
        <f>CONCATENATE(U711,V711,W711,X711,AA711)</f>
        <v>O23011745032024025512004</v>
      </c>
      <c r="AF711" s="171" t="str">
        <f>IFERROR(VLOOKUP(AD711,TD!$J$66:$K$89,2,0)," ")</f>
        <v>PM/0131/0112/45030040255</v>
      </c>
      <c r="AG711" s="133" t="s">
        <v>102</v>
      </c>
      <c r="AH711" s="180" t="s">
        <v>194</v>
      </c>
      <c r="AI711" s="185" t="str">
        <f>CONCATENATE(PAA[[#This Row],[Id Interno]],"-",PAA[[#This Row],[tipo de Contrato (TH talento humano - B/S bienes y/o servicios)]],"-",S711,"-",T711,"-",PAA[[#This Row],[Objeto de la contratación]])</f>
        <v>20260675-BS-8173-4--Adicion y prorroga al contrato 610-2025 cuyo objeto es: "Suministro de alimentación e hidratación para el cuerpo operativo en la atención de emergencias, entrenamientos, capacitaciones y actividades de prevención.-SBLG"</v>
      </c>
    </row>
    <row r="712" spans="2:35" ht="56" x14ac:dyDescent="0.35">
      <c r="B712" s="99">
        <v>20260677</v>
      </c>
      <c r="C712" s="99" t="s">
        <v>968</v>
      </c>
      <c r="D712" s="99" t="s">
        <v>88</v>
      </c>
      <c r="E712" s="99" t="s">
        <v>402</v>
      </c>
      <c r="F712" s="99" t="s">
        <v>101</v>
      </c>
      <c r="G712" s="127" t="s">
        <v>379</v>
      </c>
      <c r="H712" s="153">
        <v>6</v>
      </c>
      <c r="I712" s="153">
        <v>0</v>
      </c>
      <c r="J712" s="117">
        <v>0</v>
      </c>
      <c r="K712" s="124" t="s">
        <v>398</v>
      </c>
      <c r="L712" s="163" t="s">
        <v>157</v>
      </c>
      <c r="M712" s="170" t="s">
        <v>483</v>
      </c>
      <c r="N712" s="99" t="s">
        <v>198</v>
      </c>
      <c r="O712" s="170" t="s">
        <v>890</v>
      </c>
      <c r="P712" s="170" t="s">
        <v>348</v>
      </c>
      <c r="Q712" s="126">
        <v>46191607</v>
      </c>
      <c r="R712" s="170" t="s">
        <v>213</v>
      </c>
      <c r="S712" s="165" t="str">
        <f>MID(PAA[[#This Row],[Meta Proyecto de Inversión]],1,4)</f>
        <v>8173</v>
      </c>
      <c r="T712" s="165" t="str">
        <f>MID(PAA[[#This Row],[Meta Proyecto de Inversión]],6,2)</f>
        <v>4-</v>
      </c>
      <c r="U712" s="171" t="str">
        <f>IFERROR(VLOOKUP(N712,TD!$B$50:$F$54,2,0)," ")</f>
        <v>O230117</v>
      </c>
      <c r="V712" s="171" t="str">
        <f>IFERROR(VLOOKUP(N712,TD!$B$50:$F$54,3,0)," ")</f>
        <v>4503</v>
      </c>
      <c r="W712" s="171">
        <f>IFERROR(VLOOKUP(N712,TD!$B$50:$F$54,4,0)," ")</f>
        <v>20240255</v>
      </c>
      <c r="X712" s="182" t="s">
        <v>180</v>
      </c>
      <c r="Y712" s="171" t="str">
        <f>IFERROR(VLOOKUP(X712,TD!$J$51:$K$64,2,0)," ")</f>
        <v>Servicio de apoyo   logístico  en eventos operativos y/o emergencias.</v>
      </c>
      <c r="Z712" s="178" t="str">
        <f>CONCATENATE(X712,"-",Y712)</f>
        <v>12-Servicio de apoyo   logístico  en eventos operativos y/o emergencias.</v>
      </c>
      <c r="AA712" s="182" t="s">
        <v>221</v>
      </c>
      <c r="AB712" s="171" t="str">
        <f>IFERROR(VLOOKUP(AA712,TD!$N$51:$O$66,2,0)," ")</f>
        <v>Servicio de atención a emergencias y desastres</v>
      </c>
      <c r="AC712" s="167" t="str">
        <f>CONCATENATE(AA712,"_",AB712)</f>
        <v>004_Servicio de atención a emergencias y desastres</v>
      </c>
      <c r="AD712" s="167" t="str">
        <f>CONCATENATE(Z712," ",AC712)</f>
        <v>12-Servicio de apoyo   logístico  en eventos operativos y/o emergencias. 004_Servicio de atención a emergencias y desastres</v>
      </c>
      <c r="AE712" s="171" t="str">
        <f>CONCATENATE(U712,V712,W712,X712,AA712)</f>
        <v>O23011745032024025512004</v>
      </c>
      <c r="AF712" s="171" t="str">
        <f>IFERROR(VLOOKUP(AD712,TD!$J$66:$K$89,2,0)," ")</f>
        <v>PM/0131/0112/45030040255</v>
      </c>
      <c r="AG712" s="133" t="s">
        <v>80</v>
      </c>
      <c r="AH712" s="180" t="s">
        <v>193</v>
      </c>
      <c r="AI712" s="185" t="str">
        <f>CONCATENATE(PAA[[#This Row],[Id Interno]],"-",PAA[[#This Row],[tipo de Contrato (TH talento humano - B/S bienes y/o servicios)]],"-",S712,"-",T712,"-",PAA[[#This Row],[Objeto de la contratación]])</f>
        <v>20260677-BS-8173-4--Adquisición de agente encapsulador, para apagar incendios de baterías de iones de litio-SBLG</v>
      </c>
    </row>
    <row r="713" spans="2:35" ht="42" x14ac:dyDescent="0.35">
      <c r="B713" s="99">
        <v>20260678</v>
      </c>
      <c r="C713" s="99" t="s">
        <v>969</v>
      </c>
      <c r="D713" s="99" t="s">
        <v>92</v>
      </c>
      <c r="E713" s="99" t="s">
        <v>402</v>
      </c>
      <c r="F713" s="99" t="s">
        <v>111</v>
      </c>
      <c r="G713" s="127" t="s">
        <v>379</v>
      </c>
      <c r="H713" s="153">
        <v>6</v>
      </c>
      <c r="I713" s="153">
        <v>0</v>
      </c>
      <c r="J713" s="117">
        <v>36000000</v>
      </c>
      <c r="K713" s="124" t="s">
        <v>398</v>
      </c>
      <c r="L713" s="163" t="s">
        <v>157</v>
      </c>
      <c r="M713" s="170" t="s">
        <v>483</v>
      </c>
      <c r="N713" s="99" t="s">
        <v>198</v>
      </c>
      <c r="O713" s="170" t="s">
        <v>890</v>
      </c>
      <c r="P713" s="170" t="s">
        <v>348</v>
      </c>
      <c r="Q713" s="126">
        <v>50192700</v>
      </c>
      <c r="R713" s="170" t="s">
        <v>213</v>
      </c>
      <c r="S713" s="165" t="str">
        <f>MID(PAA[[#This Row],[Meta Proyecto de Inversión]],1,4)</f>
        <v>8173</v>
      </c>
      <c r="T713" s="165" t="str">
        <f>MID(PAA[[#This Row],[Meta Proyecto de Inversión]],6,2)</f>
        <v>4-</v>
      </c>
      <c r="U713" s="171" t="str">
        <f>IFERROR(VLOOKUP(N713,TD!$B$50:$F$54,2,0)," ")</f>
        <v>O230117</v>
      </c>
      <c r="V713" s="171" t="str">
        <f>IFERROR(VLOOKUP(N713,TD!$B$50:$F$54,3,0)," ")</f>
        <v>4503</v>
      </c>
      <c r="W713" s="171">
        <f>IFERROR(VLOOKUP(N713,TD!$B$50:$F$54,4,0)," ")</f>
        <v>20240255</v>
      </c>
      <c r="X713" s="182" t="s">
        <v>180</v>
      </c>
      <c r="Y713" s="171" t="str">
        <f>IFERROR(VLOOKUP(X713,TD!$J$51:$K$64,2,0)," ")</f>
        <v>Servicio de apoyo   logístico  en eventos operativos y/o emergencias.</v>
      </c>
      <c r="Z713" s="178" t="str">
        <f>CONCATENATE(X713,"-",Y713)</f>
        <v>12-Servicio de apoyo   logístico  en eventos operativos y/o emergencias.</v>
      </c>
      <c r="AA713" s="182" t="s">
        <v>221</v>
      </c>
      <c r="AB713" s="171" t="str">
        <f>IFERROR(VLOOKUP(AA713,TD!$N$51:$O$66,2,0)," ")</f>
        <v>Servicio de atención a emergencias y desastres</v>
      </c>
      <c r="AC713" s="167" t="str">
        <f>CONCATENATE(AA713,"_",AB713)</f>
        <v>004_Servicio de atención a emergencias y desastres</v>
      </c>
      <c r="AD713" s="167" t="str">
        <f>CONCATENATE(Z713," ",AC713)</f>
        <v>12-Servicio de apoyo   logístico  en eventos operativos y/o emergencias. 004_Servicio de atención a emergencias y desastres</v>
      </c>
      <c r="AE713" s="171" t="str">
        <f>CONCATENATE(U713,V713,W713,X713,AA713)</f>
        <v>O23011745032024025512004</v>
      </c>
      <c r="AF713" s="171" t="str">
        <f>IFERROR(VLOOKUP(AD713,TD!$J$66:$K$89,2,0)," ")</f>
        <v>PM/0131/0112/45030040255</v>
      </c>
      <c r="AG713" s="133" t="s">
        <v>102</v>
      </c>
      <c r="AH713" s="180" t="s">
        <v>193</v>
      </c>
      <c r="AI713" s="185" t="str">
        <f>CONCATENATE(PAA[[#This Row],[Id Interno]],"-",PAA[[#This Row],[tipo de Contrato (TH talento humano - B/S bienes y/o servicios)]],"-",S713,"-",T713,"-",PAA[[#This Row],[Objeto de la contratación]])</f>
        <v>20260678-BS-8173-4--Contratar el suministro de raciones para la atención de emergencias-SBLG</v>
      </c>
    </row>
    <row r="714" spans="2:35" ht="56" x14ac:dyDescent="0.35">
      <c r="B714" s="99">
        <v>20260679</v>
      </c>
      <c r="C714" s="99" t="s">
        <v>971</v>
      </c>
      <c r="D714" s="99" t="s">
        <v>100</v>
      </c>
      <c r="E714" s="99" t="s">
        <v>402</v>
      </c>
      <c r="F714" s="99" t="s">
        <v>93</v>
      </c>
      <c r="G714" s="127" t="s">
        <v>377</v>
      </c>
      <c r="H714" s="153">
        <v>1</v>
      </c>
      <c r="I714" s="153">
        <v>0</v>
      </c>
      <c r="J714" s="117">
        <v>5972249</v>
      </c>
      <c r="K714" s="124" t="s">
        <v>398</v>
      </c>
      <c r="L714" s="163" t="s">
        <v>155</v>
      </c>
      <c r="M714" s="170" t="s">
        <v>422</v>
      </c>
      <c r="N714" s="99" t="s">
        <v>198</v>
      </c>
      <c r="O714" s="170" t="s">
        <v>890</v>
      </c>
      <c r="P714" s="170" t="s">
        <v>348</v>
      </c>
      <c r="Q714" s="126" t="s">
        <v>972</v>
      </c>
      <c r="R714" s="170" t="s">
        <v>219</v>
      </c>
      <c r="S714" s="165" t="str">
        <f>MID(PAA[[#This Row],[Meta Proyecto de Inversión]],1,4)</f>
        <v>8173</v>
      </c>
      <c r="T714" s="165" t="str">
        <f>MID(PAA[[#This Row],[Meta Proyecto de Inversión]],6,2)</f>
        <v>10</v>
      </c>
      <c r="U714" s="171" t="str">
        <f>IFERROR(VLOOKUP(N714,TD!$B$50:$F$54,2,0)," ")</f>
        <v>O230117</v>
      </c>
      <c r="V714" s="171" t="str">
        <f>IFERROR(VLOOKUP(N714,TD!$B$50:$F$54,3,0)," ")</f>
        <v>4503</v>
      </c>
      <c r="W714" s="171">
        <f>IFERROR(VLOOKUP(N714,TD!$B$50:$F$54,4,0)," ")</f>
        <v>20240255</v>
      </c>
      <c r="X714" s="182" t="s">
        <v>174</v>
      </c>
      <c r="Y714" s="171" t="str">
        <f>IFERROR(VLOOKUP(X714,TD!$J$51:$K$64,2,0)," ")</f>
        <v>Infraestructura física, mantenimiento y dotación (Sedes construidas, mantenidas reforzadas)</v>
      </c>
      <c r="Z714" s="178" t="str">
        <f>CONCATENATE(X714,"-",Y714)</f>
        <v>08-Infraestructura física, mantenimiento y dotación (Sedes construidas, mantenidas reforzadas)</v>
      </c>
      <c r="AA714" s="182" t="s">
        <v>282</v>
      </c>
      <c r="AB714" s="171" t="str">
        <f>IFERROR(VLOOKUP(AA714,TD!$N$51:$O$66,2,0)," ")</f>
        <v>Documentos de lineamientos técnicos</v>
      </c>
      <c r="AC714" s="167" t="str">
        <f>CONCATENATE(AA714,"_",AB714)</f>
        <v>031__Documentos de lineamientos técnicos</v>
      </c>
      <c r="AD714" s="167" t="str">
        <f>CONCATENATE(Z714," ",AC714)</f>
        <v>08-Infraestructura física, mantenimiento y dotación (Sedes construidas, mantenidas reforzadas) 031__Documentos de lineamientos técnicos</v>
      </c>
      <c r="AE714" s="171" t="str">
        <f>CONCATENATE(U714,V714,W714,X714,AA714)</f>
        <v>O23011745032024025508031_</v>
      </c>
      <c r="AF714" s="171" t="str">
        <f>IFERROR(VLOOKUP(AD714,TD!$J$66:$K$89,2,0)," ")</f>
        <v>PM/0131/0108/45030310255</v>
      </c>
      <c r="AG714" s="133" t="s">
        <v>94</v>
      </c>
      <c r="AH714" s="180" t="s">
        <v>194</v>
      </c>
      <c r="AI714" s="185" t="str">
        <f>CONCATENATE(PAA[[#This Row],[Id Interno]],"-",PAA[[#This Row],[tipo de Contrato (TH talento humano - B/S bienes y/o servicios)]],"-",S714,"-",T714,"-",PAA[[#This Row],[Objeto de la contratación]])</f>
        <v>20260679-BS-8173-10-Adición No. 1 al contrato 766 de 2024 que tiene como objeto “Elaboración de estudios y diseños técnicos para la construcción de la estación de bomberos de Ferias B-7 de la UAE Cuerpo Oficial de Bomberos de Bogotá – SGC"</v>
      </c>
    </row>
    <row r="715" spans="2:35" ht="42" x14ac:dyDescent="0.35">
      <c r="B715" s="149">
        <v>20260682</v>
      </c>
      <c r="C715" s="120" t="s">
        <v>974</v>
      </c>
      <c r="D715" s="120" t="s">
        <v>78</v>
      </c>
      <c r="E715" s="120" t="s">
        <v>402</v>
      </c>
      <c r="F715" s="120" t="s">
        <v>97</v>
      </c>
      <c r="G715" s="129" t="s">
        <v>379</v>
      </c>
      <c r="H715" s="150">
        <v>10</v>
      </c>
      <c r="I715" s="150">
        <v>0</v>
      </c>
      <c r="J715" s="133">
        <v>52700000</v>
      </c>
      <c r="K715" s="151" t="s">
        <v>397</v>
      </c>
      <c r="L715" s="181" t="s">
        <v>155</v>
      </c>
      <c r="M715" s="182" t="s">
        <v>422</v>
      </c>
      <c r="N715" s="120" t="s">
        <v>198</v>
      </c>
      <c r="O715" s="182" t="s">
        <v>890</v>
      </c>
      <c r="P715" s="182" t="s">
        <v>348</v>
      </c>
      <c r="Q715" s="152" t="s">
        <v>726</v>
      </c>
      <c r="R715" s="182" t="s">
        <v>216</v>
      </c>
      <c r="S715" s="176" t="str">
        <f>MID(PAA[[#This Row],[Meta Proyecto de Inversión]],1,4)</f>
        <v>8173</v>
      </c>
      <c r="T715" s="176" t="str">
        <f>MID(PAA[[#This Row],[Meta Proyecto de Inversión]],6,2)</f>
        <v>7-</v>
      </c>
      <c r="U715" s="183" t="str">
        <f>IFERROR(VLOOKUP(N715,TD!$B$50:$F$54,2,0)," ")</f>
        <v>O230117</v>
      </c>
      <c r="V715" s="183" t="str">
        <f>IFERROR(VLOOKUP(N715,TD!$B$50:$F$54,3,0)," ")</f>
        <v>4503</v>
      </c>
      <c r="W715" s="183">
        <f>IFERROR(VLOOKUP(N715,TD!$B$50:$F$54,4,0)," ")</f>
        <v>20240255</v>
      </c>
      <c r="X715" s="182">
        <v>14</v>
      </c>
      <c r="Y715" s="171" t="str">
        <f>IFERROR(VLOOKUP(X715,TD!$J$51:$K$64,2,0)," ")</f>
        <v xml:space="preserve">Infraestructura física misional construida mantenida y dotada </v>
      </c>
      <c r="Z715" s="178" t="str">
        <f>CONCATENATE(X715,"-",Y715)</f>
        <v xml:space="preserve">14-Infraestructura física misional construida mantenida y dotada </v>
      </c>
      <c r="AA715" s="182" t="s">
        <v>225</v>
      </c>
      <c r="AB715" s="171" t="str">
        <f>IFERROR(VLOOKUP(AA715,TD!$N$51:$O$66,2,0)," ")</f>
        <v>Estaciones de bomberos adecuadas</v>
      </c>
      <c r="AC715" s="178" t="str">
        <f>CONCATENATE(AA715,"_",AB715)</f>
        <v>014_Estaciones de bomberos adecuadas</v>
      </c>
      <c r="AD715" s="178" t="str">
        <f>CONCATENATE(Z715," ",AC715)</f>
        <v>14-Infraestructura física misional construida mantenida y dotada  014_Estaciones de bomberos adecuadas</v>
      </c>
      <c r="AE715" s="183" t="str">
        <f>CONCATENATE(U715,V715,W715,X715,AA715)</f>
        <v>O23011745032024025514014</v>
      </c>
      <c r="AF715" s="171" t="str">
        <f>IFERROR(VLOOKUP(AD715,TD!$J$66:$K$89,2,0)," ")</f>
        <v>PM/0131/0114/45030140255</v>
      </c>
      <c r="AG715" s="133" t="s">
        <v>94</v>
      </c>
      <c r="AH715" s="184" t="s">
        <v>193</v>
      </c>
      <c r="AI715" s="185" t="str">
        <f>CONCATENATE(PAA[[#This Row],[Id Interno]],"-",PAA[[#This Row],[tipo de Contrato (TH talento humano - B/S bienes y/o servicios)]],"-",S715,"-",T715,"-",PAA[[#This Row],[Objeto de la contratación]])</f>
        <v>20260682-BS-8173-7--Adecuación de la nueva estación de bomberos de la UAE Cuerpo Oficial de Bomberos de Bogotá – SGC</v>
      </c>
    </row>
    <row r="716" spans="2:35" ht="70" x14ac:dyDescent="0.35">
      <c r="B716" s="149">
        <v>20260683</v>
      </c>
      <c r="C716" s="120" t="s">
        <v>975</v>
      </c>
      <c r="D716" s="120" t="s">
        <v>100</v>
      </c>
      <c r="E716" s="120" t="s">
        <v>402</v>
      </c>
      <c r="F716" s="120" t="s">
        <v>131</v>
      </c>
      <c r="G716" s="129" t="s">
        <v>379</v>
      </c>
      <c r="H716" s="150">
        <v>10</v>
      </c>
      <c r="I716" s="150">
        <v>0</v>
      </c>
      <c r="J716" s="133">
        <v>180000000</v>
      </c>
      <c r="K716" s="151" t="s">
        <v>397</v>
      </c>
      <c r="L716" s="181" t="s">
        <v>155</v>
      </c>
      <c r="M716" s="182" t="s">
        <v>422</v>
      </c>
      <c r="N716" s="120" t="s">
        <v>198</v>
      </c>
      <c r="O716" s="182" t="s">
        <v>890</v>
      </c>
      <c r="P716" s="182" t="s">
        <v>348</v>
      </c>
      <c r="Q716" s="152" t="s">
        <v>727</v>
      </c>
      <c r="R716" s="182" t="s">
        <v>216</v>
      </c>
      <c r="S716" s="176" t="str">
        <f>MID(PAA[[#This Row],[Meta Proyecto de Inversión]],1,4)</f>
        <v>8173</v>
      </c>
      <c r="T716" s="176" t="str">
        <f>MID(PAA[[#This Row],[Meta Proyecto de Inversión]],6,2)</f>
        <v>7-</v>
      </c>
      <c r="U716" s="183" t="str">
        <f>IFERROR(VLOOKUP(N716,TD!$B$50:$F$54,2,0)," ")</f>
        <v>O230117</v>
      </c>
      <c r="V716" s="183" t="str">
        <f>IFERROR(VLOOKUP(N716,TD!$B$50:$F$54,3,0)," ")</f>
        <v>4503</v>
      </c>
      <c r="W716" s="183">
        <f>IFERROR(VLOOKUP(N716,TD!$B$50:$F$54,4,0)," ")</f>
        <v>20240255</v>
      </c>
      <c r="X716" s="182">
        <v>14</v>
      </c>
      <c r="Y716" s="171" t="str">
        <f>IFERROR(VLOOKUP(X716,TD!$J$51:$K$64,2,0)," ")</f>
        <v xml:space="preserve">Infraestructura física misional construida mantenida y dotada </v>
      </c>
      <c r="Z716" s="178" t="str">
        <f>CONCATENATE(X716,"-",Y716)</f>
        <v xml:space="preserve">14-Infraestructura física misional construida mantenida y dotada </v>
      </c>
      <c r="AA716" s="182" t="s">
        <v>225</v>
      </c>
      <c r="AB716" s="171" t="str">
        <f>IFERROR(VLOOKUP(AA716,TD!$N$51:$O$66,2,0)," ")</f>
        <v>Estaciones de bomberos adecuadas</v>
      </c>
      <c r="AC716" s="178" t="str">
        <f>CONCATENATE(AA716,"_",AB716)</f>
        <v>014_Estaciones de bomberos adecuadas</v>
      </c>
      <c r="AD716" s="178" t="str">
        <f>CONCATENATE(Z716," ",AC716)</f>
        <v>14-Infraestructura física misional construida mantenida y dotada  014_Estaciones de bomberos adecuadas</v>
      </c>
      <c r="AE716" s="183" t="str">
        <f>CONCATENATE(U716,V716,W716,X716,AA716)</f>
        <v>O23011745032024025514014</v>
      </c>
      <c r="AF716" s="171" t="str">
        <f>IFERROR(VLOOKUP(AD716,TD!$J$66:$K$89,2,0)," ")</f>
        <v>PM/0131/0114/45030140255</v>
      </c>
      <c r="AG716" s="133" t="s">
        <v>94</v>
      </c>
      <c r="AH716" s="184" t="s">
        <v>193</v>
      </c>
      <c r="AI716" s="185" t="str">
        <f>CONCATENATE(PAA[[#This Row],[Id Interno]],"-",PAA[[#This Row],[tipo de Contrato (TH talento humano - B/S bienes y/o servicios)]],"-",S716,"-",T716,"-",PAA[[#This Row],[Objeto de la contratación]])</f>
        <v>20260683-BS-8173-7--Interventoría técnica, administrativa, financiera, contable, jurídica, ambiental  y de Seguridad y Salud en el Trabajo para la Adecuación de la Nueva Estación de bomberos de la UAE Cuerpo Oficial de Bomberos de Bogotá – SGC</v>
      </c>
    </row>
    <row r="717" spans="2:35" ht="42" x14ac:dyDescent="0.35">
      <c r="B717" s="149">
        <v>20260684</v>
      </c>
      <c r="C717" s="120" t="s">
        <v>955</v>
      </c>
      <c r="D717" s="120" t="s">
        <v>78</v>
      </c>
      <c r="E717" s="120" t="s">
        <v>402</v>
      </c>
      <c r="F717" s="120" t="s">
        <v>97</v>
      </c>
      <c r="G717" s="129" t="s">
        <v>379</v>
      </c>
      <c r="H717" s="150">
        <v>10</v>
      </c>
      <c r="I717" s="150">
        <v>0</v>
      </c>
      <c r="J717" s="133">
        <v>385000000</v>
      </c>
      <c r="K717" s="151" t="s">
        <v>398</v>
      </c>
      <c r="L717" s="181" t="s">
        <v>155</v>
      </c>
      <c r="M717" s="182" t="s">
        <v>422</v>
      </c>
      <c r="N717" s="120" t="s">
        <v>198</v>
      </c>
      <c r="O717" s="182" t="s">
        <v>890</v>
      </c>
      <c r="P717" s="182" t="s">
        <v>348</v>
      </c>
      <c r="Q717" s="152" t="s">
        <v>726</v>
      </c>
      <c r="R717" s="182" t="s">
        <v>216</v>
      </c>
      <c r="S717" s="176" t="str">
        <f>MID(PAA[[#This Row],[Meta Proyecto de Inversión]],1,4)</f>
        <v>8173</v>
      </c>
      <c r="T717" s="165" t="str">
        <f>MID(PAA[[#This Row],[Meta Proyecto de Inversión]],6,2)</f>
        <v>7-</v>
      </c>
      <c r="U717" s="183" t="str">
        <f>IFERROR(VLOOKUP(N717,TD!$B$50:$F$54,2,0)," ")</f>
        <v>O230117</v>
      </c>
      <c r="V717" s="183" t="str">
        <f>IFERROR(VLOOKUP(N717,TD!$B$50:$F$54,3,0)," ")</f>
        <v>4503</v>
      </c>
      <c r="W717" s="183">
        <f>IFERROR(VLOOKUP(N717,TD!$B$50:$F$54,4,0)," ")</f>
        <v>20240255</v>
      </c>
      <c r="X717" s="182">
        <v>14</v>
      </c>
      <c r="Y717" s="171" t="str">
        <f>IFERROR(VLOOKUP(X717,TD!$J$51:$K$64,2,0)," ")</f>
        <v xml:space="preserve">Infraestructura física misional construida mantenida y dotada </v>
      </c>
      <c r="Z717" s="178" t="str">
        <f>CONCATENATE(X717,"-",Y717)</f>
        <v xml:space="preserve">14-Infraestructura física misional construida mantenida y dotada </v>
      </c>
      <c r="AA717" s="182" t="s">
        <v>225</v>
      </c>
      <c r="AB717" s="171" t="str">
        <f>IFERROR(VLOOKUP(AA717,TD!$N$51:$O$66,2,0)," ")</f>
        <v>Estaciones de bomberos adecuadas</v>
      </c>
      <c r="AC717" s="178" t="str">
        <f>CONCATENATE(AA717,"_",AB717)</f>
        <v>014_Estaciones de bomberos adecuadas</v>
      </c>
      <c r="AD717" s="178" t="str">
        <f>CONCATENATE(Z717," ",AC717)</f>
        <v>14-Infraestructura física misional construida mantenida y dotada  014_Estaciones de bomberos adecuadas</v>
      </c>
      <c r="AE717" s="183" t="str">
        <f>CONCATENATE(U717,V717,W717,X717,AA717)</f>
        <v>O23011745032024025514014</v>
      </c>
      <c r="AF717" s="171" t="str">
        <f>IFERROR(VLOOKUP(AD717,TD!$J$66:$K$89,2,0)," ")</f>
        <v>PM/0131/0114/45030140255</v>
      </c>
      <c r="AG717" s="133" t="s">
        <v>94</v>
      </c>
      <c r="AH717" s="184" t="s">
        <v>193</v>
      </c>
      <c r="AI717" s="185" t="str">
        <f>CONCATENATE(PAA[[#This Row],[Id Interno]],"-",PAA[[#This Row],[tipo de Contrato (TH talento humano - B/S bienes y/o servicios)]],"-",S717,"-",T717,"-",PAA[[#This Row],[Objeto de la contratación]])</f>
        <v>20260684-BS-8173-7--Realizar la adecuación y mejoramiento de las instalaciones de La Unidad Administrativa Especial Cuerpo Oficial de Bomberos de Bogotá D.C. – SGC.C</v>
      </c>
    </row>
    <row r="718" spans="2:35" ht="70" x14ac:dyDescent="0.35">
      <c r="B718" s="149">
        <v>20260685</v>
      </c>
      <c r="C718" s="120" t="s">
        <v>956</v>
      </c>
      <c r="D718" s="120" t="s">
        <v>100</v>
      </c>
      <c r="E718" s="120" t="s">
        <v>402</v>
      </c>
      <c r="F718" s="120" t="s">
        <v>131</v>
      </c>
      <c r="G718" s="129" t="s">
        <v>379</v>
      </c>
      <c r="H718" s="150">
        <v>10</v>
      </c>
      <c r="I718" s="150">
        <v>0</v>
      </c>
      <c r="J718" s="133">
        <v>17798000</v>
      </c>
      <c r="K718" s="151" t="s">
        <v>398</v>
      </c>
      <c r="L718" s="181" t="s">
        <v>155</v>
      </c>
      <c r="M718" s="182" t="s">
        <v>422</v>
      </c>
      <c r="N718" s="120" t="s">
        <v>198</v>
      </c>
      <c r="O718" s="182" t="s">
        <v>890</v>
      </c>
      <c r="P718" s="182" t="s">
        <v>348</v>
      </c>
      <c r="Q718" s="152" t="s">
        <v>727</v>
      </c>
      <c r="R718" s="182" t="s">
        <v>216</v>
      </c>
      <c r="S718" s="176" t="str">
        <f>MID(PAA[[#This Row],[Meta Proyecto de Inversión]],1,4)</f>
        <v>8173</v>
      </c>
      <c r="T718" s="176" t="str">
        <f>MID(PAA[[#This Row],[Meta Proyecto de Inversión]],6,2)</f>
        <v>7-</v>
      </c>
      <c r="U718" s="183" t="str">
        <f>IFERROR(VLOOKUP(N718,TD!$B$50:$F$54,2,0)," ")</f>
        <v>O230117</v>
      </c>
      <c r="V718" s="183" t="str">
        <f>IFERROR(VLOOKUP(N718,TD!$B$50:$F$54,3,0)," ")</f>
        <v>4503</v>
      </c>
      <c r="W718" s="183">
        <f>IFERROR(VLOOKUP(N718,TD!$B$50:$F$54,4,0)," ")</f>
        <v>20240255</v>
      </c>
      <c r="X718" s="182">
        <v>14</v>
      </c>
      <c r="Y718" s="171" t="str">
        <f>IFERROR(VLOOKUP(X718,TD!$J$51:$K$64,2,0)," ")</f>
        <v xml:space="preserve">Infraestructura física misional construida mantenida y dotada </v>
      </c>
      <c r="Z718" s="178" t="str">
        <f>CONCATENATE(X718,"-",Y718)</f>
        <v xml:space="preserve">14-Infraestructura física misional construida mantenida y dotada </v>
      </c>
      <c r="AA718" s="182" t="s">
        <v>225</v>
      </c>
      <c r="AB718" s="171" t="str">
        <f>IFERROR(VLOOKUP(AA718,TD!$N$51:$O$66,2,0)," ")</f>
        <v>Estaciones de bomberos adecuadas</v>
      </c>
      <c r="AC718" s="178" t="str">
        <f>CONCATENATE(AA718,"_",AB718)</f>
        <v>014_Estaciones de bomberos adecuadas</v>
      </c>
      <c r="AD718" s="178" t="str">
        <f>CONCATENATE(Z718," ",AC718)</f>
        <v>14-Infraestructura física misional construida mantenida y dotada  014_Estaciones de bomberos adecuadas</v>
      </c>
      <c r="AE718" s="183" t="str">
        <f>CONCATENATE(U718,V718,W718,X718,AA718)</f>
        <v>O23011745032024025514014</v>
      </c>
      <c r="AF718" s="171" t="str">
        <f>IFERROR(VLOOKUP(AD718,TD!$J$66:$K$89,2,0)," ")</f>
        <v>PM/0131/0114/45030140255</v>
      </c>
      <c r="AG718" s="133" t="s">
        <v>94</v>
      </c>
      <c r="AH718" s="184" t="s">
        <v>193</v>
      </c>
      <c r="AI718" s="185" t="str">
        <f>CONCATENATE(PAA[[#This Row],[Id Interno]],"-",PAA[[#This Row],[tipo de Contrato (TH talento humano - B/S bienes y/o servicios)]],"-",S718,"-",T718,"-",PAA[[#This Row],[Objeto de la contratación]])</f>
        <v>20260685-BS-8173-7--Interventoría técnica, administrativa, financiera, contable, jurídica, ambiental y de Seguridad y Salud en el Trabajo para realizar la adecuación y mejoramiento de las instalaciones de La Unidad Administrativa Especial Cuerpo Oficial de Bomberos de Bogotá D.C. – SGC.</v>
      </c>
    </row>
    <row r="719" spans="2:35" ht="112" x14ac:dyDescent="0.35">
      <c r="B719" s="149">
        <v>20260688</v>
      </c>
      <c r="C719" s="120" t="s">
        <v>976</v>
      </c>
      <c r="D719" s="120" t="s">
        <v>119</v>
      </c>
      <c r="E719" s="120" t="s">
        <v>402</v>
      </c>
      <c r="F719" s="120" t="s">
        <v>128</v>
      </c>
      <c r="G719" s="129" t="s">
        <v>377</v>
      </c>
      <c r="H719" s="150">
        <v>0</v>
      </c>
      <c r="I719" s="150">
        <v>0</v>
      </c>
      <c r="J719" s="133">
        <v>40032337</v>
      </c>
      <c r="K719" s="151" t="s">
        <v>398</v>
      </c>
      <c r="L719" s="181" t="s">
        <v>155</v>
      </c>
      <c r="M719" s="182" t="s">
        <v>422</v>
      </c>
      <c r="N719" s="120" t="s">
        <v>198</v>
      </c>
      <c r="O719" s="182" t="s">
        <v>890</v>
      </c>
      <c r="P719" s="182" t="s">
        <v>162</v>
      </c>
      <c r="Q719" s="152" t="s">
        <v>335</v>
      </c>
      <c r="R719" s="182" t="s">
        <v>219</v>
      </c>
      <c r="S719" s="176" t="str">
        <f>MID(PAA[[#This Row],[Meta Proyecto de Inversión]],1,4)</f>
        <v>8173</v>
      </c>
      <c r="T719" s="176" t="str">
        <f>MID(PAA[[#This Row],[Meta Proyecto de Inversión]],6,2)</f>
        <v>10</v>
      </c>
      <c r="U719" s="183" t="str">
        <f>IFERROR(VLOOKUP(N719,TD!$B$50:$F$54,2,0)," ")</f>
        <v>O230117</v>
      </c>
      <c r="V719" s="183" t="str">
        <f>IFERROR(VLOOKUP(N719,TD!$B$50:$F$54,3,0)," ")</f>
        <v>4503</v>
      </c>
      <c r="W719" s="183">
        <f>IFERROR(VLOOKUP(N719,TD!$B$50:$F$54,4,0)," ")</f>
        <v>20240255</v>
      </c>
      <c r="X719" s="182" t="s">
        <v>174</v>
      </c>
      <c r="Y719" s="171" t="str">
        <f>IFERROR(VLOOKUP(X719,TD!$J$51:$K$64,2,0)," ")</f>
        <v>Infraestructura física, mantenimiento y dotación (Sedes construidas, mantenidas reforzadas)</v>
      </c>
      <c r="Z719" s="178" t="str">
        <f>CONCATENATE(X719,"-",Y719)</f>
        <v>08-Infraestructura física, mantenimiento y dotación (Sedes construidas, mantenidas reforzadas)</v>
      </c>
      <c r="AA719" s="182" t="s">
        <v>282</v>
      </c>
      <c r="AB719" s="171" t="str">
        <f>IFERROR(VLOOKUP(AA719,TD!$N$51:$O$66,2,0)," ")</f>
        <v>Documentos de lineamientos técnicos</v>
      </c>
      <c r="AC719" s="178" t="str">
        <f>CONCATENATE(AA719,"_",AB719)</f>
        <v>031__Documentos de lineamientos técnicos</v>
      </c>
      <c r="AD719" s="178" t="str">
        <f>CONCATENATE(Z719," ",AC719)</f>
        <v>08-Infraestructura física, mantenimiento y dotación (Sedes construidas, mantenidas reforzadas) 031__Documentos de lineamientos técnicos</v>
      </c>
      <c r="AE719" s="183" t="str">
        <f>CONCATENATE(U719,V719,W719,X719,AA719)</f>
        <v>O23011745032024025508031_</v>
      </c>
      <c r="AF719" s="171" t="str">
        <f>IFERROR(VLOOKUP(AD719,TD!$J$66:$K$89,2,0)," ")</f>
        <v>PM/0131/0108/45030310255</v>
      </c>
      <c r="AG719" s="133" t="s">
        <v>94</v>
      </c>
      <c r="AH719" s="184" t="s">
        <v>194</v>
      </c>
      <c r="AI719" s="185" t="str">
        <f>CONCATENATE(PAA[[#This Row],[Id Interno]],"-",PAA[[#This Row],[tipo de Contrato (TH talento humano - B/S bienes y/o servicios)]],"-",S719,"-",T719,"-",PAA[[#This Row],[Objeto de la contratación]])</f>
        <v>20260688-BS-8173-10-Reconocimiento y pago Pasivo Exigible contrato de interventoria No 760 de 2024 suscrito con CONSULTORIA ESTRUCTURAL Y DE CONSTRUCCIO N S A S , cuyo objeto es Interventoría técnica, administrativa, financiera, contable, jurídica y ambiental para la elaboración de estudios y diseños técnicos para la construcción de la estación de Bomberos de Ferias B-7 de la UAE Cuerpo Oficial de Bomberos de Bogotá – SGC Reconoce el valor de $40.032.337</v>
      </c>
    </row>
    <row r="720" spans="2:35" ht="84" x14ac:dyDescent="0.35">
      <c r="B720" s="149">
        <v>20260689</v>
      </c>
      <c r="C720" s="120" t="s">
        <v>977</v>
      </c>
      <c r="D720" s="120" t="s">
        <v>119</v>
      </c>
      <c r="E720" s="120" t="s">
        <v>402</v>
      </c>
      <c r="F720" s="120" t="s">
        <v>128</v>
      </c>
      <c r="G720" s="129" t="s">
        <v>377</v>
      </c>
      <c r="H720" s="150">
        <v>0</v>
      </c>
      <c r="I720" s="150">
        <v>0</v>
      </c>
      <c r="J720" s="133">
        <v>135000000</v>
      </c>
      <c r="K720" s="151" t="s">
        <v>398</v>
      </c>
      <c r="L720" s="181" t="s">
        <v>155</v>
      </c>
      <c r="M720" s="182" t="s">
        <v>422</v>
      </c>
      <c r="N720" s="120" t="s">
        <v>198</v>
      </c>
      <c r="O720" s="182" t="s">
        <v>890</v>
      </c>
      <c r="P720" s="182" t="s">
        <v>162</v>
      </c>
      <c r="Q720" s="152" t="s">
        <v>335</v>
      </c>
      <c r="R720" s="182" t="s">
        <v>219</v>
      </c>
      <c r="S720" s="176" t="str">
        <f>MID(PAA[[#This Row],[Meta Proyecto de Inversión]],1,4)</f>
        <v>8173</v>
      </c>
      <c r="T720" s="176" t="str">
        <f>MID(PAA[[#This Row],[Meta Proyecto de Inversión]],6,2)</f>
        <v>10</v>
      </c>
      <c r="U720" s="183" t="str">
        <f>IFERROR(VLOOKUP(N720,TD!$B$50:$F$54,2,0)," ")</f>
        <v>O230117</v>
      </c>
      <c r="V720" s="183" t="str">
        <f>IFERROR(VLOOKUP(N720,TD!$B$50:$F$54,3,0)," ")</f>
        <v>4503</v>
      </c>
      <c r="W720" s="183">
        <f>IFERROR(VLOOKUP(N720,TD!$B$50:$F$54,4,0)," ")</f>
        <v>20240255</v>
      </c>
      <c r="X720" s="182" t="s">
        <v>174</v>
      </c>
      <c r="Y720" s="171" t="str">
        <f>IFERROR(VLOOKUP(X720,TD!$J$51:$K$64,2,0)," ")</f>
        <v>Infraestructura física, mantenimiento y dotación (Sedes construidas, mantenidas reforzadas)</v>
      </c>
      <c r="Z720" s="178" t="str">
        <f>CONCATENATE(X720,"-",Y720)</f>
        <v>08-Infraestructura física, mantenimiento y dotación (Sedes construidas, mantenidas reforzadas)</v>
      </c>
      <c r="AA720" s="182" t="s">
        <v>282</v>
      </c>
      <c r="AB720" s="171" t="str">
        <f>IFERROR(VLOOKUP(AA720,TD!$N$51:$O$66,2,0)," ")</f>
        <v>Documentos de lineamientos técnicos</v>
      </c>
      <c r="AC720" s="178" t="str">
        <f>CONCATENATE(AA720,"_",AB720)</f>
        <v>031__Documentos de lineamientos técnicos</v>
      </c>
      <c r="AD720" s="178" t="str">
        <f>CONCATENATE(Z720," ",AC720)</f>
        <v>08-Infraestructura física, mantenimiento y dotación (Sedes construidas, mantenidas reforzadas) 031__Documentos de lineamientos técnicos</v>
      </c>
      <c r="AE720" s="183" t="str">
        <f>CONCATENATE(U720,V720,W720,X720,AA720)</f>
        <v>O23011745032024025508031_</v>
      </c>
      <c r="AF720" s="171" t="str">
        <f>IFERROR(VLOOKUP(AD720,TD!$J$66:$K$89,2,0)," ")</f>
        <v>PM/0131/0108/45030310255</v>
      </c>
      <c r="AG720" s="133" t="s">
        <v>94</v>
      </c>
      <c r="AH720" s="184" t="s">
        <v>194</v>
      </c>
      <c r="AI720" s="185" t="str">
        <f>CONCATENATE(PAA[[#This Row],[Id Interno]],"-",PAA[[#This Row],[tipo de Contrato (TH talento humano - B/S bienes y/o servicios)]],"-",S720,"-",T720,"-",PAA[[#This Row],[Objeto de la contratación]])</f>
        <v xml:space="preserve">20260689-BS-8173-10-Reconocimiento y pago Pasivo Exigible contrato de consultoria No 766 de 2024 suscrito con GRUPO M&amp;M CONSULTORIA SAS , cuyo objeto es Elaboración de estudios y diseños técnicos para la construcción de la estación de bomberos de Ferias B-7 de la UAE Cuerpo Oficial de Bomberos de Bogotá – SGC, Reconoce el valor de $135.000.000 </v>
      </c>
    </row>
    <row r="721" spans="2:35" ht="112" x14ac:dyDescent="0.35">
      <c r="B721" s="149">
        <v>20260690</v>
      </c>
      <c r="C721" s="120" t="s">
        <v>978</v>
      </c>
      <c r="D721" s="120" t="s">
        <v>119</v>
      </c>
      <c r="E721" s="120" t="s">
        <v>402</v>
      </c>
      <c r="F721" s="120" t="s">
        <v>128</v>
      </c>
      <c r="G721" s="129" t="s">
        <v>377</v>
      </c>
      <c r="H721" s="150">
        <v>0</v>
      </c>
      <c r="I721" s="150">
        <v>0</v>
      </c>
      <c r="J721" s="133">
        <v>10802121</v>
      </c>
      <c r="K721" s="151" t="s">
        <v>398</v>
      </c>
      <c r="L721" s="181" t="s">
        <v>155</v>
      </c>
      <c r="M721" s="182" t="s">
        <v>422</v>
      </c>
      <c r="N721" s="120" t="s">
        <v>198</v>
      </c>
      <c r="O721" s="182" t="s">
        <v>890</v>
      </c>
      <c r="P721" s="182" t="s">
        <v>162</v>
      </c>
      <c r="Q721" s="152" t="s">
        <v>335</v>
      </c>
      <c r="R721" s="182" t="s">
        <v>216</v>
      </c>
      <c r="S721" s="176" t="str">
        <f>MID(PAA[[#This Row],[Meta Proyecto de Inversión]],1,4)</f>
        <v>8173</v>
      </c>
      <c r="T721" s="176" t="str">
        <f>MID(PAA[[#This Row],[Meta Proyecto de Inversión]],6,2)</f>
        <v>7-</v>
      </c>
      <c r="U721" s="183" t="str">
        <f>IFERROR(VLOOKUP(N721,TD!$B$50:$F$54,2,0)," ")</f>
        <v>O230117</v>
      </c>
      <c r="V721" s="183" t="str">
        <f>IFERROR(VLOOKUP(N721,TD!$B$50:$F$54,3,0)," ")</f>
        <v>4503</v>
      </c>
      <c r="W721" s="183">
        <f>IFERROR(VLOOKUP(N721,TD!$B$50:$F$54,4,0)," ")</f>
        <v>20240255</v>
      </c>
      <c r="X721" s="182">
        <v>14</v>
      </c>
      <c r="Y721" s="171" t="str">
        <f>IFERROR(VLOOKUP(X721,TD!$J$51:$K$64,2,0)," ")</f>
        <v xml:space="preserve">Infraestructura física misional construida mantenida y dotada </v>
      </c>
      <c r="Z721" s="178" t="str">
        <f>CONCATENATE(X721,"-",Y721)</f>
        <v xml:space="preserve">14-Infraestructura física misional construida mantenida y dotada </v>
      </c>
      <c r="AA721" s="182" t="s">
        <v>225</v>
      </c>
      <c r="AB721" s="171" t="str">
        <f>IFERROR(VLOOKUP(AA721,TD!$N$51:$O$66,2,0)," ")</f>
        <v>Estaciones de bomberos adecuadas</v>
      </c>
      <c r="AC721" s="178" t="str">
        <f>CONCATENATE(AA721,"_",AB721)</f>
        <v>014_Estaciones de bomberos adecuadas</v>
      </c>
      <c r="AD721" s="178" t="str">
        <f>CONCATENATE(Z721," ",AC721)</f>
        <v>14-Infraestructura física misional construida mantenida y dotada  014_Estaciones de bomberos adecuadas</v>
      </c>
      <c r="AE721" s="183" t="str">
        <f>CONCATENATE(U721,V721,W721,X721,AA721)</f>
        <v>O23011745032024025514014</v>
      </c>
      <c r="AF721" s="171" t="str">
        <f>IFERROR(VLOOKUP(AD721,TD!$J$66:$K$89,2,0)," ")</f>
        <v>PM/0131/0114/45030140255</v>
      </c>
      <c r="AG721" s="133" t="s">
        <v>94</v>
      </c>
      <c r="AH721" s="184" t="s">
        <v>194</v>
      </c>
      <c r="AI721" s="185" t="str">
        <f>CONCATENATE(PAA[[#This Row],[Id Interno]],"-",PAA[[#This Row],[tipo de Contrato (TH talento humano - B/S bienes y/o servicios)]],"-",S721,"-",T721,"-",PAA[[#This Row],[Objeto de la contratación]])</f>
        <v>20260690-BS-8173-7--Reconocimiento y pago Pasivo Exigible contrato de consultoria No 537 de 2022 suscrito con SOLUCIONES INTEGRALES DE INGENIERIA SA., cuyo objeto es  Interventoría técnica, administrativa, financiera, contable, jurídica y ambiental para la elaboración de estudios y diseños técnicos para la construcción de la estación de Bomberos de Caobos Salazar B-13 de la UAE Cuerpo Oficial de Bomberos de Bogotá – SGC, Reconoce el valor de $11.378.345</v>
      </c>
    </row>
    <row r="722" spans="2:35" ht="70" x14ac:dyDescent="0.35">
      <c r="B722" s="149">
        <v>20260691</v>
      </c>
      <c r="C722" s="120" t="s">
        <v>979</v>
      </c>
      <c r="D722" s="120" t="s">
        <v>119</v>
      </c>
      <c r="E722" s="120" t="s">
        <v>402</v>
      </c>
      <c r="F722" s="120" t="s">
        <v>128</v>
      </c>
      <c r="G722" s="129" t="s">
        <v>382</v>
      </c>
      <c r="H722" s="150">
        <v>0</v>
      </c>
      <c r="I722" s="150">
        <v>0</v>
      </c>
      <c r="J722" s="133">
        <v>161794472</v>
      </c>
      <c r="K722" s="151" t="s">
        <v>398</v>
      </c>
      <c r="L722" s="181" t="s">
        <v>155</v>
      </c>
      <c r="M722" s="182" t="s">
        <v>422</v>
      </c>
      <c r="N722" s="120" t="s">
        <v>198</v>
      </c>
      <c r="O722" s="182" t="s">
        <v>890</v>
      </c>
      <c r="P722" s="182" t="s">
        <v>162</v>
      </c>
      <c r="Q722" s="152" t="s">
        <v>335</v>
      </c>
      <c r="R722" s="182" t="s">
        <v>216</v>
      </c>
      <c r="S722" s="176" t="str">
        <f>MID(PAA[[#This Row],[Meta Proyecto de Inversión]],1,4)</f>
        <v>8173</v>
      </c>
      <c r="T722" s="165" t="str">
        <f>MID(PAA[[#This Row],[Meta Proyecto de Inversión]],6,2)</f>
        <v>7-</v>
      </c>
      <c r="U722" s="183" t="str">
        <f>IFERROR(VLOOKUP(N722,TD!$B$50:$F$54,2,0)," ")</f>
        <v>O230117</v>
      </c>
      <c r="V722" s="183" t="str">
        <f>IFERROR(VLOOKUP(N722,TD!$B$50:$F$54,3,0)," ")</f>
        <v>4503</v>
      </c>
      <c r="W722" s="183">
        <f>IFERROR(VLOOKUP(N722,TD!$B$50:$F$54,4,0)," ")</f>
        <v>20240255</v>
      </c>
      <c r="X722" s="182">
        <v>14</v>
      </c>
      <c r="Y722" s="171" t="str">
        <f>IFERROR(VLOOKUP(X722,TD!$J$51:$K$64,2,0)," ")</f>
        <v xml:space="preserve">Infraestructura física misional construida mantenida y dotada </v>
      </c>
      <c r="Z722" s="178" t="str">
        <f>CONCATENATE(X722,"-",Y722)</f>
        <v xml:space="preserve">14-Infraestructura física misional construida mantenida y dotada </v>
      </c>
      <c r="AA722" s="182" t="s">
        <v>225</v>
      </c>
      <c r="AB722" s="171" t="str">
        <f>IFERROR(VLOOKUP(AA722,TD!$N$51:$O$66,2,0)," ")</f>
        <v>Estaciones de bomberos adecuadas</v>
      </c>
      <c r="AC722" s="178" t="str">
        <f>CONCATENATE(AA722,"_",AB722)</f>
        <v>014_Estaciones de bomberos adecuadas</v>
      </c>
      <c r="AD722" s="178" t="str">
        <f>CONCATENATE(Z722," ",AC722)</f>
        <v>14-Infraestructura física misional construida mantenida y dotada  014_Estaciones de bomberos adecuadas</v>
      </c>
      <c r="AE722" s="183" t="str">
        <f>CONCATENATE(U722,V722,W722,X722,AA722)</f>
        <v>O23011745032024025514014</v>
      </c>
      <c r="AF722" s="171" t="str">
        <f>IFERROR(VLOOKUP(AD722,TD!$J$66:$K$89,2,0)," ")</f>
        <v>PM/0131/0114/45030140255</v>
      </c>
      <c r="AG722" s="133" t="s">
        <v>94</v>
      </c>
      <c r="AH722" s="184" t="s">
        <v>194</v>
      </c>
      <c r="AI722" s="185" t="str">
        <f>CONCATENATE(PAA[[#This Row],[Id Interno]],"-",PAA[[#This Row],[tipo de Contrato (TH talento humano - B/S bienes y/o servicios)]],"-",S722,"-",T722,"-",PAA[[#This Row],[Objeto de la contratación]])</f>
        <v xml:space="preserve">20260691-BS-8173-7--Reconocimiento y pago Pasivo Exigible FERIAS </v>
      </c>
    </row>
    <row r="723" spans="2:35" ht="56" x14ac:dyDescent="0.35">
      <c r="B723" s="140">
        <v>20260693</v>
      </c>
      <c r="C723" s="120" t="s">
        <v>984</v>
      </c>
      <c r="D723" s="128" t="s">
        <v>83</v>
      </c>
      <c r="E723" s="128" t="s">
        <v>402</v>
      </c>
      <c r="F723" s="128" t="s">
        <v>136</v>
      </c>
      <c r="G723" s="129" t="s">
        <v>376</v>
      </c>
      <c r="H723" s="135">
        <v>1</v>
      </c>
      <c r="I723" s="135">
        <v>0</v>
      </c>
      <c r="J723" s="130">
        <v>20000000</v>
      </c>
      <c r="K723" s="131" t="s">
        <v>398</v>
      </c>
      <c r="L723" s="175" t="s">
        <v>155</v>
      </c>
      <c r="M723" s="176" t="s">
        <v>422</v>
      </c>
      <c r="N723" s="128" t="s">
        <v>197</v>
      </c>
      <c r="O723" s="176" t="s">
        <v>889</v>
      </c>
      <c r="P723" s="176" t="s">
        <v>348</v>
      </c>
      <c r="Q723" s="132" t="s">
        <v>739</v>
      </c>
      <c r="R723" s="176" t="s">
        <v>207</v>
      </c>
      <c r="S723" s="176" t="str">
        <f>MID(PAA[[#This Row],[Meta Proyecto de Inversión]],1,4)</f>
        <v>8126</v>
      </c>
      <c r="T723" s="165" t="str">
        <f>MID(PAA[[#This Row],[Meta Proyecto de Inversión]],6,2)</f>
        <v>8-</v>
      </c>
      <c r="U723" s="177" t="str">
        <f>IFERROR(VLOOKUP(N723,TD!$B$50:$F$54,2,0)," ")</f>
        <v>O230117</v>
      </c>
      <c r="V723" s="177" t="str">
        <f>IFERROR(VLOOKUP(N723,TD!$B$50:$F$54,3,0)," ")</f>
        <v>4599</v>
      </c>
      <c r="W723" s="177">
        <f>IFERROR(VLOOKUP(N723,TD!$B$50:$F$54,4,0)," ")</f>
        <v>20240207</v>
      </c>
      <c r="X723" s="182" t="s">
        <v>174</v>
      </c>
      <c r="Y723" s="171" t="str">
        <f>IFERROR(VLOOKUP(X723,TD!$J$51:$K$64,2,0)," ")</f>
        <v>Infraestructura física, mantenimiento y dotación (Sedes construidas, mantenidas reforzadas)</v>
      </c>
      <c r="Z723" s="178" t="str">
        <f>CONCATENATE(X723,"-",Y723)</f>
        <v>08-Infraestructura física, mantenimiento y dotación (Sedes construidas, mantenidas reforzadas)</v>
      </c>
      <c r="AA723" s="182" t="s">
        <v>227</v>
      </c>
      <c r="AB723" s="171" t="str">
        <f>IFERROR(VLOOKUP(AA723,TD!$N$51:$O$66,2,0)," ")</f>
        <v>Sedes mantenidas</v>
      </c>
      <c r="AC723" s="178" t="str">
        <f>CONCATENATE(AA723,"_",AB723)</f>
        <v>016_Sedes mantenidas</v>
      </c>
      <c r="AD723" s="178" t="str">
        <f>CONCATENATE(Z723," ",AC723)</f>
        <v>08-Infraestructura física, mantenimiento y dotación (Sedes construidas, mantenidas reforzadas) 016_Sedes mantenidas</v>
      </c>
      <c r="AE723" s="177" t="str">
        <f>CONCATENATE(U723,V723,W723,X723,AA723)</f>
        <v>O23011745992024020708016</v>
      </c>
      <c r="AF723" s="171" t="str">
        <f>IFERROR(VLOOKUP(AD723,TD!$J$66:$K$89,2,0)," ")</f>
        <v>PM/0131/0108/45990160207</v>
      </c>
      <c r="AG723" s="133" t="s">
        <v>80</v>
      </c>
      <c r="AH723" s="179" t="s">
        <v>194</v>
      </c>
      <c r="AI723" s="185" t="str">
        <f>CONCATENATE(PAA[[#This Row],[Id Interno]],"-",PAA[[#This Row],[tipo de Contrato (TH talento humano - B/S bienes y/o servicios)]],"-",S723,"-",T723,"-",PAA[[#This Row],[Objeto de la contratación]])</f>
        <v>20260693-BS-8126-8--Adición No. 1 al contrato 538 de 2025 que tiene como objeto “Realizar el mantenimiento preventivo, correctivo de puertas automatizadas para las salas de máquinas de las estaciones de la UAE Cuerpo Oficial de Bomberos-SGC</v>
      </c>
    </row>
    <row r="724" spans="2:35" ht="56" x14ac:dyDescent="0.35">
      <c r="B724" s="140">
        <v>20260694</v>
      </c>
      <c r="C724" s="120" t="s">
        <v>993</v>
      </c>
      <c r="D724" s="128" t="s">
        <v>92</v>
      </c>
      <c r="E724" s="128" t="s">
        <v>402</v>
      </c>
      <c r="F724" s="128" t="s">
        <v>101</v>
      </c>
      <c r="G724" s="129" t="s">
        <v>376</v>
      </c>
      <c r="H724" s="135">
        <v>1</v>
      </c>
      <c r="I724" s="135">
        <v>0</v>
      </c>
      <c r="J724" s="130">
        <v>14994479</v>
      </c>
      <c r="K724" s="131" t="s">
        <v>398</v>
      </c>
      <c r="L724" s="175" t="s">
        <v>155</v>
      </c>
      <c r="M724" s="176" t="s">
        <v>422</v>
      </c>
      <c r="N724" s="128" t="s">
        <v>198</v>
      </c>
      <c r="O724" s="176" t="s">
        <v>890</v>
      </c>
      <c r="P724" s="176" t="s">
        <v>348</v>
      </c>
      <c r="Q724" s="132" t="s">
        <v>985</v>
      </c>
      <c r="R724" s="176" t="s">
        <v>351</v>
      </c>
      <c r="S724" s="176" t="str">
        <f>MID(PAA[[#This Row],[Meta Proyecto de Inversión]],1,4)</f>
        <v>8173</v>
      </c>
      <c r="T724" s="176" t="str">
        <f>MID(PAA[[#This Row],[Meta Proyecto de Inversión]],6,2)</f>
        <v>11</v>
      </c>
      <c r="U724" s="177" t="str">
        <f>IFERROR(VLOOKUP(N724,TD!$B$50:$F$54,2,0)," ")</f>
        <v>O230117</v>
      </c>
      <c r="V724" s="177" t="str">
        <f>IFERROR(VLOOKUP(N724,TD!$B$50:$F$54,3,0)," ")</f>
        <v>4503</v>
      </c>
      <c r="W724" s="177">
        <f>IFERROR(VLOOKUP(N724,TD!$B$50:$F$54,4,0)," ")</f>
        <v>20240255</v>
      </c>
      <c r="X724" s="176">
        <v>14</v>
      </c>
      <c r="Y724" s="171" t="str">
        <f>IFERROR(VLOOKUP(X724,TD!$J$51:$K$64,2,0)," ")</f>
        <v xml:space="preserve">Infraestructura física misional construida mantenida y dotada </v>
      </c>
      <c r="Z724" s="178" t="str">
        <f>CONCATENATE(X724,"-",Y724)</f>
        <v xml:space="preserve">14-Infraestructura física misional construida mantenida y dotada </v>
      </c>
      <c r="AA724" s="176" t="s">
        <v>225</v>
      </c>
      <c r="AB724" s="171" t="str">
        <f>IFERROR(VLOOKUP(AA724,TD!$N$51:$O$66,2,0)," ")</f>
        <v>Estaciones de bomberos adecuadas</v>
      </c>
      <c r="AC724" s="178" t="str">
        <f>CONCATENATE(AA724,"_",AB724)</f>
        <v>014_Estaciones de bomberos adecuadas</v>
      </c>
      <c r="AD724" s="178" t="str">
        <f>CONCATENATE(Z724," ",AC724)</f>
        <v>14-Infraestructura física misional construida mantenida y dotada  014_Estaciones de bomberos adecuadas</v>
      </c>
      <c r="AE724" s="177" t="str">
        <f>CONCATENATE(U724,V724,W724,X724,AA724)</f>
        <v>O23011745032024025514014</v>
      </c>
      <c r="AF724" s="171" t="str">
        <f>IFERROR(VLOOKUP(AD724,TD!$J$66:$K$89,2,0)," ")</f>
        <v>PM/0131/0114/45030140255</v>
      </c>
      <c r="AG724" s="133" t="s">
        <v>356</v>
      </c>
      <c r="AH724" s="179" t="s">
        <v>194</v>
      </c>
      <c r="AI724" s="185" t="str">
        <f>CONCATENATE(PAA[[#This Row],[Id Interno]],"-",PAA[[#This Row],[tipo de Contrato (TH talento humano - B/S bienes y/o servicios)]],"-",S724,"-",T724,"-",PAA[[#This Row],[Objeto de la contratación]])</f>
        <v>20260694-BS-8173-11-Adición y prorroga No. 1 al contrato 713 de 2025 que tiene como objeto “Adquisición de elementos de menaje para la UAECOB-SGC"</v>
      </c>
    </row>
    <row r="725" spans="2:35" ht="56" x14ac:dyDescent="0.35">
      <c r="B725" s="140">
        <v>20260695</v>
      </c>
      <c r="C725" s="120" t="s">
        <v>942</v>
      </c>
      <c r="D725" s="128" t="s">
        <v>105</v>
      </c>
      <c r="E725" s="128" t="s">
        <v>363</v>
      </c>
      <c r="F725" s="128" t="s">
        <v>144</v>
      </c>
      <c r="G725" s="129" t="s">
        <v>379</v>
      </c>
      <c r="H725" s="135">
        <v>7</v>
      </c>
      <c r="I725" s="135">
        <v>0</v>
      </c>
      <c r="J725" s="130">
        <v>0</v>
      </c>
      <c r="K725" s="131" t="s">
        <v>398</v>
      </c>
      <c r="L725" s="175" t="s">
        <v>158</v>
      </c>
      <c r="M725" s="176" t="s">
        <v>421</v>
      </c>
      <c r="N725" s="128" t="s">
        <v>198</v>
      </c>
      <c r="O725" s="176" t="s">
        <v>890</v>
      </c>
      <c r="P725" s="176" t="s">
        <v>348</v>
      </c>
      <c r="Q725" s="132">
        <v>80111600</v>
      </c>
      <c r="R725" s="176" t="s">
        <v>211</v>
      </c>
      <c r="S725" s="176" t="str">
        <f>MID(PAA[[#This Row],[Meta Proyecto de Inversión]],1,4)</f>
        <v>8173</v>
      </c>
      <c r="T725" s="176" t="str">
        <f>MID(PAA[[#This Row],[Meta Proyecto de Inversión]],6,2)</f>
        <v>2-</v>
      </c>
      <c r="U725" s="177" t="str">
        <f>IFERROR(VLOOKUP(N725,TD!$B$50:$F$54,2,0)," ")</f>
        <v>O230117</v>
      </c>
      <c r="V725" s="177" t="str">
        <f>IFERROR(VLOOKUP(N725,TD!$B$50:$F$54,3,0)," ")</f>
        <v>4503</v>
      </c>
      <c r="W725" s="177">
        <f>IFERROR(VLOOKUP(N725,TD!$B$50:$F$54,4,0)," ")</f>
        <v>20240255</v>
      </c>
      <c r="X725" s="176" t="s">
        <v>164</v>
      </c>
      <c r="Y725" s="171" t="str">
        <f>IFERROR(VLOOKUP(X725,TD!$J$51:$K$64,2,0)," ")</f>
        <v>Servicio de atención a incidentes y emergencias.</v>
      </c>
      <c r="Z725" s="178" t="str">
        <f>CONCATENATE(X725,"-",Y725)</f>
        <v>04-Servicio de atención a incidentes y emergencias.</v>
      </c>
      <c r="AA725" s="176" t="s">
        <v>221</v>
      </c>
      <c r="AB725" s="171" t="str">
        <f>IFERROR(VLOOKUP(AA725,TD!$N$51:$O$66,2,0)," ")</f>
        <v>Servicio de atención a emergencias y desastres</v>
      </c>
      <c r="AC725" s="178" t="str">
        <f>CONCATENATE(AA725,"_",AB725)</f>
        <v>004_Servicio de atención a emergencias y desastres</v>
      </c>
      <c r="AD725" s="178" t="str">
        <f>CONCATENATE(Z725," ",AC725)</f>
        <v>04-Servicio de atención a incidentes y emergencias. 004_Servicio de atención a emergencias y desastres</v>
      </c>
      <c r="AE725" s="177" t="str">
        <f>CONCATENATE(U725,V725,W725,X725,AA725)</f>
        <v>O23011745032024025504004</v>
      </c>
      <c r="AF725" s="171" t="str">
        <f>IFERROR(VLOOKUP(AD725,TD!$J$66:$K$89,2,0)," ")</f>
        <v>PM/0131/0104/45030040255</v>
      </c>
      <c r="AG725" s="133" t="s">
        <v>385</v>
      </c>
      <c r="AH725" s="179" t="s">
        <v>193</v>
      </c>
      <c r="AI725" s="185" t="str">
        <f>CONCATENATE(PAA[[#This Row],[Id Interno]],"-",PAA[[#This Row],[tipo de Contrato (TH talento humano - B/S bienes y/o servicios)]],"-",S725,"-",T725,"-",PAA[[#This Row],[Objeto de la contratación]])</f>
        <v>20260695-TH-8173-2--Prestación de servicios profesionales para atender las actividades de seguimiento, verificación y control de los procesos y procedimientos, para el desarrollo de los programas a cargo de la Subdirección Operativa-S.O.</v>
      </c>
    </row>
    <row r="726" spans="2:35" ht="56" x14ac:dyDescent="0.35">
      <c r="B726" s="149">
        <v>20260696</v>
      </c>
      <c r="C726" s="120" t="s">
        <v>986</v>
      </c>
      <c r="D726" s="120" t="s">
        <v>92</v>
      </c>
      <c r="E726" s="120" t="s">
        <v>402</v>
      </c>
      <c r="F726" s="120" t="s">
        <v>101</v>
      </c>
      <c r="G726" s="129" t="s">
        <v>379</v>
      </c>
      <c r="H726" s="150">
        <v>3</v>
      </c>
      <c r="I726" s="150">
        <v>0</v>
      </c>
      <c r="J726" s="133">
        <v>48000000</v>
      </c>
      <c r="K726" s="151" t="s">
        <v>398</v>
      </c>
      <c r="L726" s="181" t="s">
        <v>158</v>
      </c>
      <c r="M726" s="182" t="s">
        <v>421</v>
      </c>
      <c r="N726" s="120" t="s">
        <v>198</v>
      </c>
      <c r="O726" s="182" t="s">
        <v>890</v>
      </c>
      <c r="P726" s="182" t="s">
        <v>348</v>
      </c>
      <c r="Q726" s="152">
        <v>10101500</v>
      </c>
      <c r="R726" s="182" t="s">
        <v>211</v>
      </c>
      <c r="S726" s="178" t="str">
        <f>MID(PAA[[#This Row],[Meta Proyecto de Inversión]],1,4)</f>
        <v>8173</v>
      </c>
      <c r="T726" s="178" t="str">
        <f>MID(PAA[[#This Row],[Meta Proyecto de Inversión]],6,2)</f>
        <v>2-</v>
      </c>
      <c r="U726" s="183" t="str">
        <f>IFERROR(VLOOKUP(N726,TD!$B$50:$F$54,2,0)," ")</f>
        <v>O230117</v>
      </c>
      <c r="V726" s="183" t="str">
        <f>IFERROR(VLOOKUP(N726,TD!$B$50:$F$54,3,0)," ")</f>
        <v>4503</v>
      </c>
      <c r="W726" s="183">
        <f>IFERROR(VLOOKUP(N726,TD!$B$50:$F$54,4,0)," ")</f>
        <v>20240255</v>
      </c>
      <c r="X726" s="182" t="s">
        <v>178</v>
      </c>
      <c r="Y726" s="171" t="str">
        <f>IFERROR(VLOOKUP(X726,TD!$J$51:$K$64,2,0)," ")</f>
        <v>Servicio de dotación y equipamento para el personal operativo</v>
      </c>
      <c r="Z726" s="178" t="str">
        <f>CONCATENATE(X726,"-",Y726)</f>
        <v>10-Servicio de dotación y equipamento para el personal operativo</v>
      </c>
      <c r="AA726" s="182" t="s">
        <v>221</v>
      </c>
      <c r="AB726" s="171" t="str">
        <f>IFERROR(VLOOKUP(AA726,TD!$N$51:$O$66,2,0)," ")</f>
        <v>Servicio de atención a emergencias y desastres</v>
      </c>
      <c r="AC726" s="178" t="str">
        <f>CONCATENATE(AA726,"_",AB726)</f>
        <v>004_Servicio de atención a emergencias y desastres</v>
      </c>
      <c r="AD726" s="178" t="str">
        <f>CONCATENATE(Z726," ",AC726)</f>
        <v>10-Servicio de dotación y equipamento para el personal operativo 004_Servicio de atención a emergencias y desastres</v>
      </c>
      <c r="AE726" s="183" t="str">
        <f>CONCATENATE(U726,V726,W726,X726,AA726)</f>
        <v>O23011745032024025510004</v>
      </c>
      <c r="AF726" s="171" t="str">
        <f>IFERROR(VLOOKUP(AD726,TD!$J$66:$K$89,2,0)," ")</f>
        <v>PM/0131/0110/45030040255</v>
      </c>
      <c r="AG726" s="133" t="s">
        <v>1157</v>
      </c>
      <c r="AH726" s="184" t="s">
        <v>193</v>
      </c>
      <c r="AI726" s="185" t="str">
        <f>CONCATENATE(PAA[[#This Row],[Id Interno]],"-",PAA[[#This Row],[tipo de Contrato (TH talento humano - B/S bienes y/o servicios)]],"-",S726,"-",T726,"-",PAA[[#This Row],[Objeto de la contratación]])</f>
        <v>20260696-BS-8173-2--Adquisición de semovientes caninos para el grupo BRAE, destinados al entrenamiento de búsqueda y localización cinotécnica   para la atención de emergencias de la UAE Cuerpo Oficial de Bomberos de Bogota, s.o.</v>
      </c>
    </row>
    <row r="727" spans="2:35" ht="84" x14ac:dyDescent="0.35">
      <c r="B727" s="149">
        <v>20260698</v>
      </c>
      <c r="C727" s="120" t="s">
        <v>990</v>
      </c>
      <c r="D727" s="120" t="s">
        <v>105</v>
      </c>
      <c r="E727" s="120" t="s">
        <v>402</v>
      </c>
      <c r="F727" s="120" t="s">
        <v>89</v>
      </c>
      <c r="G727" s="129" t="s">
        <v>378</v>
      </c>
      <c r="H727" s="150">
        <v>4</v>
      </c>
      <c r="I727" s="150">
        <v>0</v>
      </c>
      <c r="J727" s="133">
        <v>160000000</v>
      </c>
      <c r="K727" s="151" t="s">
        <v>398</v>
      </c>
      <c r="L727" s="181" t="s">
        <v>157</v>
      </c>
      <c r="M727" s="182" t="s">
        <v>483</v>
      </c>
      <c r="N727" s="120" t="s">
        <v>198</v>
      </c>
      <c r="O727" s="182" t="s">
        <v>890</v>
      </c>
      <c r="P727" s="182" t="s">
        <v>348</v>
      </c>
      <c r="Q727" s="152">
        <v>72101509</v>
      </c>
      <c r="R727" s="182" t="s">
        <v>213</v>
      </c>
      <c r="S727" s="182" t="str">
        <f>MID(PAA[[#This Row],[Meta Proyecto de Inversión]],1,4)</f>
        <v>8173</v>
      </c>
      <c r="T727" s="182" t="str">
        <f>MID(PAA[[#This Row],[Meta Proyecto de Inversión]],6,2)</f>
        <v>4-</v>
      </c>
      <c r="U727" s="183" t="str">
        <f>IFERROR(VLOOKUP(N727,TD!$B$50:$F$54,2,0)," ")</f>
        <v>O230117</v>
      </c>
      <c r="V727" s="183" t="str">
        <f>IFERROR(VLOOKUP(N727,TD!$B$50:$F$54,3,0)," ")</f>
        <v>4503</v>
      </c>
      <c r="W727" s="183">
        <f>IFERROR(VLOOKUP(N727,TD!$B$50:$F$54,4,0)," ")</f>
        <v>20240255</v>
      </c>
      <c r="X727" s="182" t="s">
        <v>176</v>
      </c>
      <c r="Y727" s="171" t="str">
        <f>IFERROR(VLOOKUP(X727,TD!$J$51:$K$64,2,0)," ")</f>
        <v>Servicio de mantenimiento, dotación (HEA´s y equipo menor) y adquisición de vehiculos   especializados para la atención de emergencias.</v>
      </c>
      <c r="Z727" s="182" t="str">
        <f>CONCATENATE(X727,"-",Y727)</f>
        <v>09-Servicio de mantenimiento, dotación (HEA´s y equipo menor) y adquisición de vehiculos   especializados para la atención de emergencias.</v>
      </c>
      <c r="AA727" s="182" t="s">
        <v>221</v>
      </c>
      <c r="AB727" s="171" t="str">
        <f>IFERROR(VLOOKUP(AA727,TD!$N$51:$O$66,2,0)," ")</f>
        <v>Servicio de atención a emergencias y desastres</v>
      </c>
      <c r="AC727" s="182" t="str">
        <f>CONCATENATE(AA727,"_",AB727)</f>
        <v>004_Servicio de atención a emergencias y desastres</v>
      </c>
      <c r="AD727" s="182" t="str">
        <f>CONCATENATE(Z727," ",AC727)</f>
        <v>09-Servicio de mantenimiento, dotación (HEA´s y equipo menor) y adquisición de vehiculos   especializados para la atención de emergencias. 004_Servicio de atención a emergencias y desastres</v>
      </c>
      <c r="AE727" s="183" t="str">
        <f>CONCATENATE(U727,V727,W727,X727,AA727)</f>
        <v>O23011745032024025509004</v>
      </c>
      <c r="AF727" s="171" t="str">
        <f>IFERROR(VLOOKUP(AD727,TD!$J$66:$K$89,2,0)," ")</f>
        <v>PM/0131/0109/45030040255</v>
      </c>
      <c r="AG727" s="133" t="s">
        <v>80</v>
      </c>
      <c r="AH727" s="184" t="s">
        <v>193</v>
      </c>
      <c r="AI727" s="185" t="str">
        <f>CONCATENATE(PAA[[#This Row],[Id Interno]],"-",PAA[[#This Row],[tipo de Contrato (TH talento humano - B/S bienes y/o servicios)]],"-",S727,"-",T727,"-",PAA[[#This Row],[Objeto de la contratación]])</f>
        <v>20260698-BS-8173-4--Prestación del servicio de mantenimiento preventivo y correctivo de los equipos de respiración autónoma interspiro propiedad de la UAECOB, incluido el suministro de repuestos, insumos mano de obra especializada –SBLG</v>
      </c>
    </row>
    <row r="728" spans="2:35" ht="84" x14ac:dyDescent="0.35">
      <c r="B728" s="140">
        <v>20260699</v>
      </c>
      <c r="C728" s="120" t="s">
        <v>628</v>
      </c>
      <c r="D728" s="128" t="s">
        <v>88</v>
      </c>
      <c r="E728" s="128" t="s">
        <v>402</v>
      </c>
      <c r="F728" s="128" t="s">
        <v>89</v>
      </c>
      <c r="G728" s="129" t="s">
        <v>377</v>
      </c>
      <c r="H728" s="135">
        <v>8</v>
      </c>
      <c r="I728" s="135">
        <v>0</v>
      </c>
      <c r="J728" s="130">
        <v>34981000</v>
      </c>
      <c r="K728" s="131" t="s">
        <v>398</v>
      </c>
      <c r="L728" s="175" t="s">
        <v>157</v>
      </c>
      <c r="M728" s="176" t="s">
        <v>483</v>
      </c>
      <c r="N728" s="128" t="s">
        <v>198</v>
      </c>
      <c r="O728" s="176" t="s">
        <v>890</v>
      </c>
      <c r="P728" s="176" t="s">
        <v>348</v>
      </c>
      <c r="Q728" s="132" t="s">
        <v>503</v>
      </c>
      <c r="R728" s="176" t="s">
        <v>213</v>
      </c>
      <c r="S728" s="176" t="str">
        <f>MID(PAA[[#This Row],[Meta Proyecto de Inversión]],1,4)</f>
        <v>8173</v>
      </c>
      <c r="T728" s="176" t="str">
        <f>MID(PAA[[#This Row],[Meta Proyecto de Inversión]],6,2)</f>
        <v>4-</v>
      </c>
      <c r="U728" s="177" t="str">
        <f>IFERROR(VLOOKUP(N728,TD!$B$50:$F$54,2,0)," ")</f>
        <v>O230117</v>
      </c>
      <c r="V728" s="177" t="str">
        <f>IFERROR(VLOOKUP(N728,TD!$B$50:$F$54,3,0)," ")</f>
        <v>4503</v>
      </c>
      <c r="W728" s="177">
        <f>IFERROR(VLOOKUP(N728,TD!$B$50:$F$54,4,0)," ")</f>
        <v>20240255</v>
      </c>
      <c r="X728" s="182" t="s">
        <v>176</v>
      </c>
      <c r="Y728" s="171" t="str">
        <f>IFERROR(VLOOKUP(X728,TD!$J$51:$K$64,2,0)," ")</f>
        <v>Servicio de mantenimiento, dotación (HEA´s y equipo menor) y adquisición de vehiculos   especializados para la atención de emergencias.</v>
      </c>
      <c r="Z728" s="178" t="str">
        <f>CONCATENATE(X728,"-",Y728)</f>
        <v>09-Servicio de mantenimiento, dotación (HEA´s y equipo menor) y adquisición de vehiculos   especializados para la atención de emergencias.</v>
      </c>
      <c r="AA728" s="182" t="s">
        <v>221</v>
      </c>
      <c r="AB728" s="171" t="str">
        <f>IFERROR(VLOOKUP(AA728,TD!$N$51:$O$66,2,0)," ")</f>
        <v>Servicio de atención a emergencias y desastres</v>
      </c>
      <c r="AC728" s="178" t="str">
        <f>CONCATENATE(AA728,"_",AB728)</f>
        <v>004_Servicio de atención a emergencias y desastres</v>
      </c>
      <c r="AD728" s="178" t="str">
        <f>CONCATENATE(Z728," ",AC728)</f>
        <v>09-Servicio de mantenimiento, dotación (HEA´s y equipo menor) y adquisición de vehiculos   especializados para la atención de emergencias. 004_Servicio de atención a emergencias y desastres</v>
      </c>
      <c r="AE728" s="177" t="str">
        <f>CONCATENATE(U728,V728,W728,X728,AA728)</f>
        <v>O23011745032024025509004</v>
      </c>
      <c r="AF728" s="171" t="str">
        <f>IFERROR(VLOOKUP(AD728,TD!$J$66:$K$89,2,0)," ")</f>
        <v>PM/0131/0109/45030040255</v>
      </c>
      <c r="AG728" s="133" t="s">
        <v>80</v>
      </c>
      <c r="AH728" s="184" t="s">
        <v>193</v>
      </c>
      <c r="AI728" s="185" t="str">
        <f>CONCATENATE(PAA[[#This Row],[Id Interno]],"-",PAA[[#This Row],[tipo de Contrato (TH talento humano - B/S bienes y/o servicios)]],"-",S728,"-",T728,"-",PAA[[#This Row],[Objeto de la contratación]])</f>
        <v>20260699-BS-8173-4--Prestar el servicio de  mantenimiento y recarga de extintores, cilindros y tanques de las maquinas extintoras de la UAECOB.  - SBLG</v>
      </c>
    </row>
    <row r="729" spans="2:35" ht="56" x14ac:dyDescent="0.35">
      <c r="B729" s="140">
        <v>20260700</v>
      </c>
      <c r="C729" s="120" t="s">
        <v>991</v>
      </c>
      <c r="D729" s="128" t="s">
        <v>105</v>
      </c>
      <c r="E729" s="128" t="s">
        <v>402</v>
      </c>
      <c r="F729" s="128" t="s">
        <v>130</v>
      </c>
      <c r="G729" s="129" t="s">
        <v>377</v>
      </c>
      <c r="H729" s="135">
        <v>3</v>
      </c>
      <c r="I729" s="135">
        <v>0</v>
      </c>
      <c r="J729" s="130">
        <v>50700000</v>
      </c>
      <c r="K729" s="131" t="s">
        <v>398</v>
      </c>
      <c r="L729" s="175" t="s">
        <v>151</v>
      </c>
      <c r="M729" s="176" t="s">
        <v>401</v>
      </c>
      <c r="N729" s="128" t="s">
        <v>197</v>
      </c>
      <c r="O729" s="176" t="s">
        <v>889</v>
      </c>
      <c r="P729" s="176" t="s">
        <v>348</v>
      </c>
      <c r="Q729" s="132" t="s">
        <v>992</v>
      </c>
      <c r="R729" s="176" t="s">
        <v>203</v>
      </c>
      <c r="S729" s="176" t="str">
        <f>MID(PAA[[#This Row],[Meta Proyecto de Inversión]],1,4)</f>
        <v>8126</v>
      </c>
      <c r="T729" s="176" t="str">
        <f>MID(PAA[[#This Row],[Meta Proyecto de Inversión]],6,2)</f>
        <v>4-</v>
      </c>
      <c r="U729" s="177" t="str">
        <f>IFERROR(VLOOKUP(N729,TD!$B$50:$F$54,2,0)," ")</f>
        <v>O230117</v>
      </c>
      <c r="V729" s="177" t="str">
        <f>IFERROR(VLOOKUP(N729,TD!$B$50:$F$54,3,0)," ")</f>
        <v>4599</v>
      </c>
      <c r="W729" s="177">
        <f>IFERROR(VLOOKUP(N729,TD!$B$50:$F$54,4,0)," ")</f>
        <v>20240207</v>
      </c>
      <c r="X729" s="176" t="s">
        <v>168</v>
      </c>
      <c r="Y729" s="171" t="str">
        <f>IFERROR(VLOOKUP(X729,TD!$J$51:$K$64,2,0)," ")</f>
        <v>Infraestructura Tecnológica   (Sistemas de Información y Tecnologia)</v>
      </c>
      <c r="Z729" s="178" t="str">
        <f>CONCATENATE(X729,"-",Y729)</f>
        <v>11-Infraestructura Tecnológica   (Sistemas de Información y Tecnologia)</v>
      </c>
      <c r="AA729" s="176" t="s">
        <v>228</v>
      </c>
      <c r="AB729" s="171" t="str">
        <f>IFERROR(VLOOKUP(AA729,TD!$N$51:$O$66,2,0)," ")</f>
        <v>Servicios tecnológicos</v>
      </c>
      <c r="AC729" s="178" t="str">
        <f>CONCATENATE(AA729,"_",AB729)</f>
        <v>007_Servicios tecnológicos</v>
      </c>
      <c r="AD729" s="178" t="str">
        <f>CONCATENATE(Z729," ",AC729)</f>
        <v>11-Infraestructura Tecnológica   (Sistemas de Información y Tecnologia) 007_Servicios tecnológicos</v>
      </c>
      <c r="AE729" s="177" t="str">
        <f>CONCATENATE(U729,V729,W729,X729,AA729)</f>
        <v>O23011745992024020711007</v>
      </c>
      <c r="AF729" s="171" t="str">
        <f>IFERROR(VLOOKUP(AD729,TD!$J$66:$K$89,2,0)," ")</f>
        <v>PM/0131/0111/45990070207</v>
      </c>
      <c r="AG729" s="133" t="s">
        <v>116</v>
      </c>
      <c r="AH729" s="179" t="s">
        <v>194</v>
      </c>
      <c r="AI729" s="185" t="str">
        <f>CONCATENATE(PAA[[#This Row],[Id Interno]],"-",PAA[[#This Row],[tipo de Contrato (TH talento humano - B/S bienes y/o servicios)]],"-",S729,"-",T729,"-",PAA[[#This Row],[Objeto de la contratación]])</f>
        <v>20260700-BS-8126-4--Adición y prórroga del contrato 253-2025 cuyo objeto es: Contratar el servicio de soporte y mantenimiento del sistema de gestión documental para la UAE Cuerpo Oficial de Bomberos de Bogotá- TIC.</v>
      </c>
    </row>
    <row r="730" spans="2:35" ht="70" x14ac:dyDescent="0.35">
      <c r="B730" s="140">
        <v>20260701</v>
      </c>
      <c r="C730" s="120" t="s">
        <v>994</v>
      </c>
      <c r="D730" s="128" t="s">
        <v>105</v>
      </c>
      <c r="E730" s="128" t="s">
        <v>363</v>
      </c>
      <c r="F730" s="128" t="s">
        <v>144</v>
      </c>
      <c r="G730" s="129" t="s">
        <v>377</v>
      </c>
      <c r="H730" s="135">
        <v>2</v>
      </c>
      <c r="I730" s="135">
        <v>0</v>
      </c>
      <c r="J730" s="130">
        <v>14000000</v>
      </c>
      <c r="K730" s="131" t="s">
        <v>398</v>
      </c>
      <c r="L730" s="175" t="s">
        <v>46</v>
      </c>
      <c r="M730" s="176" t="s">
        <v>421</v>
      </c>
      <c r="N730" s="128" t="s">
        <v>197</v>
      </c>
      <c r="O730" s="176" t="s">
        <v>889</v>
      </c>
      <c r="P730" s="176" t="s">
        <v>348</v>
      </c>
      <c r="Q730" s="132">
        <v>80111600</v>
      </c>
      <c r="R730" s="176" t="s">
        <v>208</v>
      </c>
      <c r="S730" s="176" t="str">
        <f>MID(PAA[[#This Row],[Meta Proyecto de Inversión]],1,4)</f>
        <v>8126</v>
      </c>
      <c r="T730" s="176" t="str">
        <f>MID(PAA[[#This Row],[Meta Proyecto de Inversión]],6,2)</f>
        <v>9-</v>
      </c>
      <c r="U730" s="177" t="str">
        <f>IFERROR(VLOOKUP(N730,TD!$B$50:$F$54,2,0)," ")</f>
        <v>O230117</v>
      </c>
      <c r="V730" s="177" t="str">
        <f>IFERROR(VLOOKUP(N730,TD!$B$50:$F$54,3,0)," ")</f>
        <v>4599</v>
      </c>
      <c r="W730" s="177">
        <f>IFERROR(VLOOKUP(N730,TD!$B$50:$F$54,4,0)," ")</f>
        <v>20240207</v>
      </c>
      <c r="X730" s="176" t="s">
        <v>174</v>
      </c>
      <c r="Y730" s="171" t="str">
        <f>IFERROR(VLOOKUP(X730,TD!$J$51:$K$64,2,0)," ")</f>
        <v>Infraestructura física, mantenimiento y dotación (Sedes construidas, mantenidas reforzadas)</v>
      </c>
      <c r="Z730" s="178" t="str">
        <f>CONCATENATE(X730,"-",Y730)</f>
        <v>08-Infraestructura física, mantenimiento y dotación (Sedes construidas, mantenidas reforzadas)</v>
      </c>
      <c r="AA730" s="176" t="s">
        <v>227</v>
      </c>
      <c r="AB730" s="171" t="str">
        <f>IFERROR(VLOOKUP(AA730,TD!$N$51:$O$66,2,0)," ")</f>
        <v>Sedes mantenidas</v>
      </c>
      <c r="AC730" s="178" t="str">
        <f>CONCATENATE(AA730,"_",AB730)</f>
        <v>016_Sedes mantenidas</v>
      </c>
      <c r="AD730" s="178" t="str">
        <f>CONCATENATE(Z730," ",AC730)</f>
        <v>08-Infraestructura física, mantenimiento y dotación (Sedes construidas, mantenidas reforzadas) 016_Sedes mantenidas</v>
      </c>
      <c r="AE730" s="177" t="str">
        <f>CONCATENATE(U730,V730,W730,X730,AA730)</f>
        <v>O23011745992024020708016</v>
      </c>
      <c r="AF730" s="171" t="str">
        <f>IFERROR(VLOOKUP(AD730,TD!$J$66:$K$89,2,0)," ")</f>
        <v>PM/0131/0108/45990160207</v>
      </c>
      <c r="AG730" s="133" t="s">
        <v>385</v>
      </c>
      <c r="AH730" s="179" t="s">
        <v>194</v>
      </c>
      <c r="AI730" s="185" t="str">
        <f>CONCATENATE(PAA[[#This Row],[Id Interno]],"-",PAA[[#This Row],[tipo de Contrato (TH talento humano - B/S bienes y/o servicios)]],"-",S730,"-",T730,"-",PAA[[#This Row],[Objeto de la contratación]])</f>
        <v>20260701-TH-8126-9--Adición y prórroga del Contrato 202-2026 cuyo objeto es: Prestar servicios profesionales jurídicos para apoyar la instrucción y demás actuaciones que deban surtirse en los procesos disciplinarios adelantados por la Oficina de Control Disciplinario Interno.</v>
      </c>
    </row>
    <row r="731" spans="2:35" ht="56" x14ac:dyDescent="0.35">
      <c r="B731" s="140">
        <v>20260703</v>
      </c>
      <c r="C731" s="120" t="s">
        <v>958</v>
      </c>
      <c r="D731" s="128" t="s">
        <v>114</v>
      </c>
      <c r="E731" s="128" t="s">
        <v>402</v>
      </c>
      <c r="F731" s="128" t="s">
        <v>89</v>
      </c>
      <c r="G731" s="129" t="s">
        <v>377</v>
      </c>
      <c r="H731" s="135">
        <v>12</v>
      </c>
      <c r="I731" s="135">
        <v>0</v>
      </c>
      <c r="J731" s="130">
        <v>640816367</v>
      </c>
      <c r="K731" s="131" t="s">
        <v>398</v>
      </c>
      <c r="L731" s="175" t="s">
        <v>151</v>
      </c>
      <c r="M731" s="176" t="s">
        <v>401</v>
      </c>
      <c r="N731" s="128" t="s">
        <v>330</v>
      </c>
      <c r="O731" s="176" t="s">
        <v>889</v>
      </c>
      <c r="P731" s="176" t="s">
        <v>161</v>
      </c>
      <c r="Q731" s="132" t="s">
        <v>959</v>
      </c>
      <c r="R731" s="176" t="s">
        <v>331</v>
      </c>
      <c r="S731" s="176" t="str">
        <f>MID(PAA[[#This Row],[Meta Proyecto de Inversión]],1,4)</f>
        <v>No a</v>
      </c>
      <c r="T731" s="176" t="str">
        <f>MID(PAA[[#This Row],[Meta Proyecto de Inversión]],6,2)</f>
        <v>li</v>
      </c>
      <c r="U731" s="177" t="str">
        <f>IFERROR(VLOOKUP(N731,TD!$B$50:$F$54,2,0)," ")</f>
        <v>NA</v>
      </c>
      <c r="V731" s="177" t="str">
        <f>IFERROR(VLOOKUP(N731,TD!$B$50:$F$54,3,0)," ")</f>
        <v>NA</v>
      </c>
      <c r="W731" s="177" t="str">
        <f>IFERROR(VLOOKUP(N731,TD!$B$50:$F$54,4,0)," ")</f>
        <v>NA</v>
      </c>
      <c r="X731" s="176" t="s">
        <v>335</v>
      </c>
      <c r="Y731" s="171" t="str">
        <f>IFERROR(VLOOKUP(X731,TD!$J$51:$K$64,2,0)," ")</f>
        <v>N/A</v>
      </c>
      <c r="Z731" s="178" t="str">
        <f>CONCATENATE(X731,"-",Y731)</f>
        <v>N/A-N/A</v>
      </c>
      <c r="AA731" s="176" t="s">
        <v>335</v>
      </c>
      <c r="AB731" s="171" t="str">
        <f>IFERROR(VLOOKUP(AA731,TD!$N$51:$O$66,2,0)," ")</f>
        <v>N/A</v>
      </c>
      <c r="AC731" s="178" t="str">
        <f>CONCATENATE(AA731,"_",AB731)</f>
        <v>N/A_N/A</v>
      </c>
      <c r="AD731" s="178" t="str">
        <f>CONCATENATE(Z731," ",AC731)</f>
        <v>N/A-N/A N/A_N/A</v>
      </c>
      <c r="AE731" s="177" t="str">
        <f>CONCATENATE(U731,V731,W731,X731,AA731)</f>
        <v>NANANAN/AN/A</v>
      </c>
      <c r="AF731" s="171" t="str">
        <f>IFERROR(VLOOKUP(AD731,TD!$J$66:$K$89,2,0)," ")</f>
        <v>N/A</v>
      </c>
      <c r="AG731" s="133" t="s">
        <v>345</v>
      </c>
      <c r="AH731" s="179" t="s">
        <v>193</v>
      </c>
      <c r="AI731" s="185" t="str">
        <f>CONCATENATE(PAA[[#This Row],[Id Interno]],"-",PAA[[#This Row],[tipo de Contrato (TH talento humano - B/S bienes y/o servicios)]],"-",S731,"-",T731,"-",PAA[[#This Row],[Objeto de la contratación]])</f>
        <v>20260703-BS-No a-li-Contratar la adquisición, renovación y  suscripciones de licencia Microsoft y modulos de seguridad y vulnerabilidad para la U.A.E. Cuerpo Oficial de Bomberos de Bogotá - TIC</v>
      </c>
    </row>
    <row r="732" spans="2:35" ht="42" x14ac:dyDescent="0.35">
      <c r="B732" s="140">
        <v>20260704</v>
      </c>
      <c r="C732" s="120" t="s">
        <v>430</v>
      </c>
      <c r="D732" s="128" t="s">
        <v>105</v>
      </c>
      <c r="E732" s="128" t="s">
        <v>402</v>
      </c>
      <c r="F732" s="128" t="s">
        <v>138</v>
      </c>
      <c r="G732" s="129" t="s">
        <v>383</v>
      </c>
      <c r="H732" s="135">
        <v>12</v>
      </c>
      <c r="I732" s="135">
        <v>0</v>
      </c>
      <c r="J732" s="130">
        <v>64410000</v>
      </c>
      <c r="K732" s="131" t="s">
        <v>398</v>
      </c>
      <c r="L732" s="175" t="s">
        <v>151</v>
      </c>
      <c r="M732" s="176" t="s">
        <v>401</v>
      </c>
      <c r="N732" s="128" t="s">
        <v>330</v>
      </c>
      <c r="O732" s="176" t="s">
        <v>889</v>
      </c>
      <c r="P732" s="176" t="s">
        <v>161</v>
      </c>
      <c r="Q732" s="132">
        <v>81112217</v>
      </c>
      <c r="R732" s="176" t="s">
        <v>331</v>
      </c>
      <c r="S732" s="176" t="str">
        <f>MID(PAA[[#This Row],[Meta Proyecto de Inversión]],1,4)</f>
        <v>No a</v>
      </c>
      <c r="T732" s="176" t="str">
        <f>MID(PAA[[#This Row],[Meta Proyecto de Inversión]],6,2)</f>
        <v>li</v>
      </c>
      <c r="U732" s="177" t="str">
        <f>IFERROR(VLOOKUP(N732,TD!$B$50:$F$54,2,0)," ")</f>
        <v>NA</v>
      </c>
      <c r="V732" s="177" t="str">
        <f>IFERROR(VLOOKUP(N732,TD!$B$50:$F$54,3,0)," ")</f>
        <v>NA</v>
      </c>
      <c r="W732" s="177" t="str">
        <f>IFERROR(VLOOKUP(N732,TD!$B$50:$F$54,4,0)," ")</f>
        <v>NA</v>
      </c>
      <c r="X732" s="176" t="s">
        <v>335</v>
      </c>
      <c r="Y732" s="171" t="str">
        <f>IFERROR(VLOOKUP(X732,TD!$J$51:$K$64,2,0)," ")</f>
        <v>N/A</v>
      </c>
      <c r="Z732" s="178" t="str">
        <f>CONCATENATE(X732,"-",Y732)</f>
        <v>N/A-N/A</v>
      </c>
      <c r="AA732" s="176" t="s">
        <v>335</v>
      </c>
      <c r="AB732" s="171" t="str">
        <f>IFERROR(VLOOKUP(AA732,TD!$N$51:$O$66,2,0)," ")</f>
        <v>N/A</v>
      </c>
      <c r="AC732" s="178" t="str">
        <f>CONCATENATE(AA732,"_",AB732)</f>
        <v>N/A_N/A</v>
      </c>
      <c r="AD732" s="178" t="str">
        <f>CONCATENATE(Z732," ",AC732)</f>
        <v>N/A-N/A N/A_N/A</v>
      </c>
      <c r="AE732" s="177" t="str">
        <f>CONCATENATE(U732,V732,W732,X732,AA732)</f>
        <v>NANANAN/AN/A</v>
      </c>
      <c r="AF732" s="171" t="str">
        <f>IFERROR(VLOOKUP(AD732,TD!$J$66:$K$89,2,0)," ")</f>
        <v>N/A</v>
      </c>
      <c r="AG732" s="133" t="s">
        <v>345</v>
      </c>
      <c r="AH732" s="179" t="s">
        <v>193</v>
      </c>
      <c r="AI732" s="185" t="str">
        <f>CONCATENATE(PAA[[#This Row],[Id Interno]],"-",PAA[[#This Row],[tipo de Contrato (TH talento humano - B/S bienes y/o servicios)]],"-",S732,"-",T732,"-",PAA[[#This Row],[Objeto de la contratación]])</f>
        <v>20260704-BS-No a-li-Contratar el servicio de actualización y soporte de licenciamiento ArcGIS para la U.A.E. Cuerpo Oficial de Bomberos de Bogotá.- TIC</v>
      </c>
    </row>
    <row r="733" spans="2:35" ht="70" x14ac:dyDescent="0.35">
      <c r="B733" s="140">
        <v>20260707</v>
      </c>
      <c r="C733" s="120" t="s">
        <v>996</v>
      </c>
      <c r="D733" s="128" t="s">
        <v>105</v>
      </c>
      <c r="E733" s="128" t="s">
        <v>402</v>
      </c>
      <c r="F733" s="128" t="s">
        <v>138</v>
      </c>
      <c r="G733" s="129" t="s">
        <v>382</v>
      </c>
      <c r="H733" s="135">
        <v>12</v>
      </c>
      <c r="I733" s="135">
        <v>0</v>
      </c>
      <c r="J733" s="130">
        <v>19462500</v>
      </c>
      <c r="K733" s="131" t="s">
        <v>398</v>
      </c>
      <c r="L733" s="175" t="s">
        <v>151</v>
      </c>
      <c r="M733" s="176" t="s">
        <v>401</v>
      </c>
      <c r="N733" s="128" t="s">
        <v>330</v>
      </c>
      <c r="O733" s="176" t="s">
        <v>889</v>
      </c>
      <c r="P733" s="176" t="s">
        <v>161</v>
      </c>
      <c r="Q733" s="132" t="s">
        <v>997</v>
      </c>
      <c r="R733" s="176" t="s">
        <v>331</v>
      </c>
      <c r="S733" s="176" t="str">
        <f>MID(PAA[[#This Row],[Meta Proyecto de Inversión]],1,4)</f>
        <v>No a</v>
      </c>
      <c r="T733" s="176" t="str">
        <f>MID(PAA[[#This Row],[Meta Proyecto de Inversión]],6,2)</f>
        <v>li</v>
      </c>
      <c r="U733" s="177" t="str">
        <f>IFERROR(VLOOKUP(N733,TD!$B$50:$F$54,2,0)," ")</f>
        <v>NA</v>
      </c>
      <c r="V733" s="177" t="str">
        <f>IFERROR(VLOOKUP(N733,TD!$B$50:$F$54,3,0)," ")</f>
        <v>NA</v>
      </c>
      <c r="W733" s="177" t="str">
        <f>IFERROR(VLOOKUP(N733,TD!$B$50:$F$54,4,0)," ")</f>
        <v>NA</v>
      </c>
      <c r="X733" s="176" t="s">
        <v>335</v>
      </c>
      <c r="Y733" s="171" t="str">
        <f>IFERROR(VLOOKUP(X733,TD!$J$51:$K$64,2,0)," ")</f>
        <v>N/A</v>
      </c>
      <c r="Z733" s="178" t="str">
        <f>CONCATENATE(X733,"-",Y733)</f>
        <v>N/A-N/A</v>
      </c>
      <c r="AA733" s="176" t="s">
        <v>335</v>
      </c>
      <c r="AB733" s="171" t="str">
        <f>IFERROR(VLOOKUP(AA733,TD!$N$51:$O$66,2,0)," ")</f>
        <v>N/A</v>
      </c>
      <c r="AC733" s="178" t="str">
        <f>CONCATENATE(AA733,"_",AB733)</f>
        <v>N/A_N/A</v>
      </c>
      <c r="AD733" s="178" t="str">
        <f>CONCATENATE(Z733," ",AC733)</f>
        <v>N/A-N/A N/A_N/A</v>
      </c>
      <c r="AE733" s="177" t="str">
        <f>CONCATENATE(U733,V733,W733,X733,AA733)</f>
        <v>NANANAN/AN/A</v>
      </c>
      <c r="AF733" s="171" t="str">
        <f>IFERROR(VLOOKUP(AD733,TD!$J$66:$K$89,2,0)," ")</f>
        <v>N/A</v>
      </c>
      <c r="AG733" s="133" t="s">
        <v>345</v>
      </c>
      <c r="AH733" s="179" t="s">
        <v>193</v>
      </c>
      <c r="AI733" s="185" t="str">
        <f>CONCATENATE(PAA[[#This Row],[Id Interno]],"-",PAA[[#This Row],[tipo de Contrato (TH talento humano - B/S bienes y/o servicios)]],"-",S733,"-",T733,"-",PAA[[#This Row],[Objeto de la contratación]])</f>
        <v>20260707-BS-No a-li-Contratar el servicio de acceso y soporte de la plataforma Wildfire Solution, para el fortalecimiento del los procesos de monitorio de incendios forestales y alertas tempranas de variabilidad climática, en cumplimiento de los objetivos misionales de la U.A.E Cuerpo Oficial de Bomberos</v>
      </c>
    </row>
    <row r="734" spans="2:35" ht="140" x14ac:dyDescent="0.35">
      <c r="B734" s="140">
        <v>20260709</v>
      </c>
      <c r="C734" s="120" t="s">
        <v>1154</v>
      </c>
      <c r="D734" s="128" t="s">
        <v>105</v>
      </c>
      <c r="E734" s="128" t="s">
        <v>402</v>
      </c>
      <c r="F734" s="128" t="s">
        <v>115</v>
      </c>
      <c r="G734" s="129" t="s">
        <v>379</v>
      </c>
      <c r="H734" s="135">
        <v>12</v>
      </c>
      <c r="I734" s="135">
        <v>0</v>
      </c>
      <c r="J734" s="130">
        <v>345297598</v>
      </c>
      <c r="K734" s="131" t="s">
        <v>398</v>
      </c>
      <c r="L734" s="175" t="s">
        <v>151</v>
      </c>
      <c r="M734" s="176" t="s">
        <v>401</v>
      </c>
      <c r="N734" s="128" t="s">
        <v>330</v>
      </c>
      <c r="O734" s="176" t="s">
        <v>889</v>
      </c>
      <c r="P734" s="176" t="s">
        <v>161</v>
      </c>
      <c r="Q734" s="132" t="s">
        <v>1155</v>
      </c>
      <c r="R734" s="176" t="s">
        <v>331</v>
      </c>
      <c r="S734" s="176" t="str">
        <f>MID(PAA[[#This Row],[Meta Proyecto de Inversión]],1,4)</f>
        <v>No a</v>
      </c>
      <c r="T734" s="176" t="str">
        <f>MID(PAA[[#This Row],[Meta Proyecto de Inversión]],6,2)</f>
        <v>li</v>
      </c>
      <c r="U734" s="177" t="str">
        <f>IFERROR(VLOOKUP(N734,TD!$B$50:$F$54,2,0)," ")</f>
        <v>NA</v>
      </c>
      <c r="V734" s="177" t="str">
        <f>IFERROR(VLOOKUP(N734,TD!$B$50:$F$54,3,0)," ")</f>
        <v>NA</v>
      </c>
      <c r="W734" s="177" t="str">
        <f>IFERROR(VLOOKUP(N734,TD!$B$50:$F$54,4,0)," ")</f>
        <v>NA</v>
      </c>
      <c r="X734" s="176" t="s">
        <v>335</v>
      </c>
      <c r="Y734" s="171" t="str">
        <f>IFERROR(VLOOKUP(X734,TD!$J$51:$K$64,2,0)," ")</f>
        <v>N/A</v>
      </c>
      <c r="Z734" s="178" t="str">
        <f>CONCATENATE(X734,"-",Y734)</f>
        <v>N/A-N/A</v>
      </c>
      <c r="AA734" s="176" t="s">
        <v>335</v>
      </c>
      <c r="AB734" s="171" t="str">
        <f>IFERROR(VLOOKUP(AA734,TD!$N$51:$O$66,2,0)," ")</f>
        <v>N/A</v>
      </c>
      <c r="AC734" s="178" t="str">
        <f>CONCATENATE(AA734,"_",AB734)</f>
        <v>N/A_N/A</v>
      </c>
      <c r="AD734" s="178" t="str">
        <f>CONCATENATE(Z734," ",AC734)</f>
        <v>N/A-N/A N/A_N/A</v>
      </c>
      <c r="AE734" s="177" t="str">
        <f>CONCATENATE(U734,V734,W734,X734,AA734)</f>
        <v>NANANAN/AN/A</v>
      </c>
      <c r="AF734" s="171" t="str">
        <f>IFERROR(VLOOKUP(AD734,TD!$J$66:$K$89,2,0)," ")</f>
        <v>N/A</v>
      </c>
      <c r="AG734" s="133" t="s">
        <v>345</v>
      </c>
      <c r="AH734" s="179" t="s">
        <v>193</v>
      </c>
      <c r="AI734" s="185" t="str">
        <f>CONCATENATE(PAA[[#This Row],[Id Interno]],"-",PAA[[#This Row],[tipo de Contrato (TH talento humano - B/S bienes y/o servicios)]],"-",S734,"-",T734,"-",PAA[[#This Row],[Objeto de la contratación]])</f>
        <v>20260709-BS-No a-li-Aunar esfuerzos técnicos, administrativos, financieros y tecnológicos para el diagnóstico, modernización y mejoramiento de la infraestructura tecnológica de la Unidad Administrativa Especial Cuerpo Oficial de Bomberos Bogotá ; el fortalecimiento de las prácticas de ciberseguridad y el acompañamiento integral para la certificación en la norma ISO 27001; la estructuración e implementación de la Arquitectura Empresarial; y el desarrollo e implementación de soluciones tecnológicas colaborativas, de conformidad con los estudios previos y anexo técnico</v>
      </c>
    </row>
    <row r="735" spans="2:35" ht="56" x14ac:dyDescent="0.35">
      <c r="B735" s="149">
        <v>20260710</v>
      </c>
      <c r="C735" s="120" t="s">
        <v>1002</v>
      </c>
      <c r="D735" s="128" t="s">
        <v>105</v>
      </c>
      <c r="E735" s="128" t="s">
        <v>363</v>
      </c>
      <c r="F735" s="128" t="s">
        <v>144</v>
      </c>
      <c r="G735" s="129" t="s">
        <v>379</v>
      </c>
      <c r="H735" s="135">
        <v>7</v>
      </c>
      <c r="I735" s="135">
        <v>0</v>
      </c>
      <c r="J735" s="130">
        <v>52150000</v>
      </c>
      <c r="K735" s="131" t="s">
        <v>398</v>
      </c>
      <c r="L735" s="175" t="s">
        <v>158</v>
      </c>
      <c r="M735" s="176" t="s">
        <v>421</v>
      </c>
      <c r="N735" s="128" t="s">
        <v>198</v>
      </c>
      <c r="O735" s="176" t="s">
        <v>890</v>
      </c>
      <c r="P735" s="176" t="s">
        <v>348</v>
      </c>
      <c r="Q735" s="132">
        <v>80111600</v>
      </c>
      <c r="R735" s="176" t="s">
        <v>211</v>
      </c>
      <c r="S735" s="176" t="str">
        <f>MID(PAA[[#This Row],[Meta Proyecto de Inversión]],1,4)</f>
        <v>8173</v>
      </c>
      <c r="T735" s="176" t="str">
        <f>MID(PAA[[#This Row],[Meta Proyecto de Inversión]],6,2)</f>
        <v>2-</v>
      </c>
      <c r="U735" s="177" t="str">
        <f>IFERROR(VLOOKUP(N735,TD!$B$50:$F$54,2,0)," ")</f>
        <v>O230117</v>
      </c>
      <c r="V735" s="177" t="str">
        <f>IFERROR(VLOOKUP(N735,TD!$B$50:$F$54,3,0)," ")</f>
        <v>4503</v>
      </c>
      <c r="W735" s="177">
        <f>IFERROR(VLOOKUP(N735,TD!$B$50:$F$54,4,0)," ")</f>
        <v>20240255</v>
      </c>
      <c r="X735" s="176" t="s">
        <v>164</v>
      </c>
      <c r="Y735" s="171" t="str">
        <f>IFERROR(VLOOKUP(X735,TD!$J$51:$K$64,2,0)," ")</f>
        <v>Servicio de atención a incidentes y emergencias.</v>
      </c>
      <c r="Z735" s="178" t="str">
        <f>CONCATENATE(X735,"-",Y735)</f>
        <v>04-Servicio de atención a incidentes y emergencias.</v>
      </c>
      <c r="AA735" s="176" t="s">
        <v>221</v>
      </c>
      <c r="AB735" s="171" t="str">
        <f>IFERROR(VLOOKUP(AA735,TD!$N$51:$O$66,2,0)," ")</f>
        <v>Servicio de atención a emergencias y desastres</v>
      </c>
      <c r="AC735" s="178" t="str">
        <f>CONCATENATE(AA735,"_",AB735)</f>
        <v>004_Servicio de atención a emergencias y desastres</v>
      </c>
      <c r="AD735" s="178" t="str">
        <f>CONCATENATE(Z735," ",AC735)</f>
        <v>04-Servicio de atención a incidentes y emergencias. 004_Servicio de atención a emergencias y desastres</v>
      </c>
      <c r="AE735" s="177" t="str">
        <f>CONCATENATE(U735,V735,W735,X735,AA735)</f>
        <v>O23011745032024025504004</v>
      </c>
      <c r="AF735" s="171" t="str">
        <f>IFERROR(VLOOKUP(AD735,TD!$J$66:$K$89,2,0)," ")</f>
        <v>PM/0131/0104/45030040255</v>
      </c>
      <c r="AG735" s="133" t="s">
        <v>385</v>
      </c>
      <c r="AH735" s="179" t="s">
        <v>193</v>
      </c>
      <c r="AI735" s="185" t="str">
        <f>CONCATENATE(PAA[[#This Row],[Id Interno]],"-",PAA[[#This Row],[tipo de Contrato (TH talento humano - B/S bienes y/o servicios)]],"-",S735,"-",T735,"-",PAA[[#This Row],[Objeto de la contratación]])</f>
        <v>20260710-TH-8173-2--Prestación de servicios profesionales para realizar  el seguimiento y reporte de las actividades de los programas a cargo  de la Subdirección Operativa, S.O.</v>
      </c>
    </row>
    <row r="736" spans="2:35" ht="56" x14ac:dyDescent="0.35">
      <c r="B736" s="149">
        <v>20260711</v>
      </c>
      <c r="C736" s="120" t="s">
        <v>1003</v>
      </c>
      <c r="D736" s="128" t="s">
        <v>105</v>
      </c>
      <c r="E736" s="128" t="s">
        <v>363</v>
      </c>
      <c r="F736" s="128" t="s">
        <v>145</v>
      </c>
      <c r="G736" s="129" t="s">
        <v>379</v>
      </c>
      <c r="H736" s="135">
        <v>5</v>
      </c>
      <c r="I736" s="135">
        <v>0</v>
      </c>
      <c r="J736" s="130">
        <v>16420000</v>
      </c>
      <c r="K736" s="131" t="s">
        <v>398</v>
      </c>
      <c r="L736" s="175" t="s">
        <v>158</v>
      </c>
      <c r="M736" s="176" t="s">
        <v>421</v>
      </c>
      <c r="N736" s="128" t="s">
        <v>198</v>
      </c>
      <c r="O736" s="176" t="s">
        <v>890</v>
      </c>
      <c r="P736" s="176" t="s">
        <v>348</v>
      </c>
      <c r="Q736" s="132">
        <v>80111600</v>
      </c>
      <c r="R736" s="176" t="s">
        <v>211</v>
      </c>
      <c r="S736" s="176" t="str">
        <f>MID(PAA[[#This Row],[Meta Proyecto de Inversión]],1,4)</f>
        <v>8173</v>
      </c>
      <c r="T736" s="176" t="str">
        <f>MID(PAA[[#This Row],[Meta Proyecto de Inversión]],6,2)</f>
        <v>2-</v>
      </c>
      <c r="U736" s="177" t="str">
        <f>IFERROR(VLOOKUP(N736,TD!$B$50:$F$54,2,0)," ")</f>
        <v>O230117</v>
      </c>
      <c r="V736" s="177" t="str">
        <f>IFERROR(VLOOKUP(N736,TD!$B$50:$F$54,3,0)," ")</f>
        <v>4503</v>
      </c>
      <c r="W736" s="177">
        <f>IFERROR(VLOOKUP(N736,TD!$B$50:$F$54,4,0)," ")</f>
        <v>20240255</v>
      </c>
      <c r="X736" s="176" t="s">
        <v>164</v>
      </c>
      <c r="Y736" s="171" t="str">
        <f>IFERROR(VLOOKUP(X736,TD!$J$51:$K$64,2,0)," ")</f>
        <v>Servicio de atención a incidentes y emergencias.</v>
      </c>
      <c r="Z736" s="178" t="str">
        <f>CONCATENATE(X736,"-",Y736)</f>
        <v>04-Servicio de atención a incidentes y emergencias.</v>
      </c>
      <c r="AA736" s="176" t="s">
        <v>221</v>
      </c>
      <c r="AB736" s="171" t="str">
        <f>IFERROR(VLOOKUP(AA736,TD!$N$51:$O$66,2,0)," ")</f>
        <v>Servicio de atención a emergencias y desastres</v>
      </c>
      <c r="AC736" s="178" t="str">
        <f>CONCATENATE(AA736,"_",AB736)</f>
        <v>004_Servicio de atención a emergencias y desastres</v>
      </c>
      <c r="AD736" s="178" t="str">
        <f>CONCATENATE(Z736," ",AC736)</f>
        <v>04-Servicio de atención a incidentes y emergencias. 004_Servicio de atención a emergencias y desastres</v>
      </c>
      <c r="AE736" s="177" t="str">
        <f>CONCATENATE(U736,V736,W736,X736,AA736)</f>
        <v>O23011745032024025504004</v>
      </c>
      <c r="AF736" s="171" t="str">
        <f>IFERROR(VLOOKUP(AD736,TD!$J$66:$K$89,2,0)," ")</f>
        <v>PM/0131/0104/45030040255</v>
      </c>
      <c r="AG736" s="133" t="s">
        <v>385</v>
      </c>
      <c r="AH736" s="179" t="s">
        <v>193</v>
      </c>
      <c r="AI736" s="185" t="str">
        <f>CONCATENATE(PAA[[#This Row],[Id Interno]],"-",PAA[[#This Row],[tipo de Contrato (TH talento humano - B/S bienes y/o servicios)]],"-",S736,"-",T736,"-",PAA[[#This Row],[Objeto de la contratación]])</f>
        <v>20260711-TH-8173-2--Prestar los servicios de apoyo al proceso de comunicaciones en emergencias del centro de coordinación y comunicaciones (c.c.c.), para el desarrollo de los programas a cargo de la Subdirección Operativa-S.O.</v>
      </c>
    </row>
    <row r="737" spans="2:35" ht="56" x14ac:dyDescent="0.35">
      <c r="B737" s="149">
        <v>20260712</v>
      </c>
      <c r="C737" s="120" t="s">
        <v>1004</v>
      </c>
      <c r="D737" s="128" t="s">
        <v>105</v>
      </c>
      <c r="E737" s="128" t="s">
        <v>363</v>
      </c>
      <c r="F737" s="128" t="s">
        <v>144</v>
      </c>
      <c r="G737" s="129" t="s">
        <v>380</v>
      </c>
      <c r="H737" s="135">
        <v>4</v>
      </c>
      <c r="I737" s="135">
        <v>15</v>
      </c>
      <c r="J737" s="130">
        <v>36000000</v>
      </c>
      <c r="K737" s="131" t="s">
        <v>398</v>
      </c>
      <c r="L737" s="175" t="s">
        <v>158</v>
      </c>
      <c r="M737" s="176" t="s">
        <v>421</v>
      </c>
      <c r="N737" s="128" t="s">
        <v>198</v>
      </c>
      <c r="O737" s="176" t="s">
        <v>890</v>
      </c>
      <c r="P737" s="176" t="s">
        <v>348</v>
      </c>
      <c r="Q737" s="132">
        <v>80111600</v>
      </c>
      <c r="R737" s="176" t="s">
        <v>210</v>
      </c>
      <c r="S737" s="176" t="str">
        <f>MID(PAA[[#This Row],[Meta Proyecto de Inversión]],1,4)</f>
        <v>8173</v>
      </c>
      <c r="T737" s="176" t="str">
        <f>MID(PAA[[#This Row],[Meta Proyecto de Inversión]],6,2)</f>
        <v>1-</v>
      </c>
      <c r="U737" s="177" t="str">
        <f>IFERROR(VLOOKUP(N737,TD!$B$50:$F$54,2,0)," ")</f>
        <v>O230117</v>
      </c>
      <c r="V737" s="177" t="str">
        <f>IFERROR(VLOOKUP(N737,TD!$B$50:$F$54,3,0)," ")</f>
        <v>4503</v>
      </c>
      <c r="W737" s="177">
        <f>IFERROR(VLOOKUP(N737,TD!$B$50:$F$54,4,0)," ")</f>
        <v>20240255</v>
      </c>
      <c r="X737" s="176" t="s">
        <v>164</v>
      </c>
      <c r="Y737" s="171" t="str">
        <f>IFERROR(VLOOKUP(X737,TD!$J$51:$K$64,2,0)," ")</f>
        <v>Servicio de atención a incidentes y emergencias.</v>
      </c>
      <c r="Z737" s="178" t="str">
        <f>CONCATENATE(X737,"-",Y737)</f>
        <v>04-Servicio de atención a incidentes y emergencias.</v>
      </c>
      <c r="AA737" s="176" t="s">
        <v>221</v>
      </c>
      <c r="AB737" s="171" t="str">
        <f>IFERROR(VLOOKUP(AA737,TD!$N$51:$O$66,2,0)," ")</f>
        <v>Servicio de atención a emergencias y desastres</v>
      </c>
      <c r="AC737" s="178" t="str">
        <f>CONCATENATE(AA737,"_",AB737)</f>
        <v>004_Servicio de atención a emergencias y desastres</v>
      </c>
      <c r="AD737" s="178" t="str">
        <f>CONCATENATE(Z737," ",AC737)</f>
        <v>04-Servicio de atención a incidentes y emergencias. 004_Servicio de atención a emergencias y desastres</v>
      </c>
      <c r="AE737" s="177" t="str">
        <f>CONCATENATE(U737,V737,W737,X737,AA737)</f>
        <v>O23011745032024025504004</v>
      </c>
      <c r="AF737" s="171" t="str">
        <f>IFERROR(VLOOKUP(AD737,TD!$J$66:$K$89,2,0)," ")</f>
        <v>PM/0131/0104/45030040255</v>
      </c>
      <c r="AG737" s="133" t="s">
        <v>385</v>
      </c>
      <c r="AH737" s="179" t="s">
        <v>193</v>
      </c>
      <c r="AI737" s="185" t="str">
        <f>CONCATENATE(PAA[[#This Row],[Id Interno]],"-",PAA[[#This Row],[tipo de Contrato (TH talento humano - B/S bienes y/o servicios)]],"-",S737,"-",T737,"-",PAA[[#This Row],[Objeto de la contratación]])</f>
        <v>20260712-TH-8173-1--Prestación de servicios profesionales a la Subdirección Operativa,  en el componente jurídico, para el adecuado alcance de las metas e indicadores asignados, brindando plena aplicación a la normatividad vigente-S.O.</v>
      </c>
    </row>
    <row r="738" spans="2:35" ht="56" x14ac:dyDescent="0.35">
      <c r="B738" s="149">
        <v>20260713</v>
      </c>
      <c r="C738" s="120" t="s">
        <v>1005</v>
      </c>
      <c r="D738" s="120" t="s">
        <v>105</v>
      </c>
      <c r="E738" s="120" t="s">
        <v>363</v>
      </c>
      <c r="F738" s="120" t="s">
        <v>144</v>
      </c>
      <c r="G738" s="129" t="s">
        <v>380</v>
      </c>
      <c r="H738" s="150">
        <v>5</v>
      </c>
      <c r="I738" s="150">
        <v>0</v>
      </c>
      <c r="J738" s="133">
        <v>40000000</v>
      </c>
      <c r="K738" s="151" t="s">
        <v>398</v>
      </c>
      <c r="L738" s="181" t="s">
        <v>158</v>
      </c>
      <c r="M738" s="182" t="s">
        <v>421</v>
      </c>
      <c r="N738" s="120" t="s">
        <v>198</v>
      </c>
      <c r="O738" s="182" t="s">
        <v>890</v>
      </c>
      <c r="P738" s="182" t="s">
        <v>348</v>
      </c>
      <c r="Q738" s="152">
        <v>80111600</v>
      </c>
      <c r="R738" s="182" t="s">
        <v>210</v>
      </c>
      <c r="S738" s="178" t="str">
        <f>MID(PAA[[#This Row],[Meta Proyecto de Inversión]],1,4)</f>
        <v>8173</v>
      </c>
      <c r="T738" s="178" t="str">
        <f>MID(PAA[[#This Row],[Meta Proyecto de Inversión]],6,2)</f>
        <v>1-</v>
      </c>
      <c r="U738" s="183" t="str">
        <f>IFERROR(VLOOKUP(N738,TD!$B$50:$F$54,2,0)," ")</f>
        <v>O230117</v>
      </c>
      <c r="V738" s="183" t="str">
        <f>IFERROR(VLOOKUP(N738,TD!$B$50:$F$54,3,0)," ")</f>
        <v>4503</v>
      </c>
      <c r="W738" s="183">
        <f>IFERROR(VLOOKUP(N738,TD!$B$50:$F$54,4,0)," ")</f>
        <v>20240255</v>
      </c>
      <c r="X738" s="182" t="s">
        <v>164</v>
      </c>
      <c r="Y738" s="171" t="str">
        <f>IFERROR(VLOOKUP(X738,TD!$J$51:$K$64,2,0)," ")</f>
        <v>Servicio de atención a incidentes y emergencias.</v>
      </c>
      <c r="Z738" s="178" t="str">
        <f>CONCATENATE(X738,"-",Y738)</f>
        <v>04-Servicio de atención a incidentes y emergencias.</v>
      </c>
      <c r="AA738" s="182" t="s">
        <v>221</v>
      </c>
      <c r="AB738" s="171" t="str">
        <f>IFERROR(VLOOKUP(AA738,TD!$N$51:$O$66,2,0)," ")</f>
        <v>Servicio de atención a emergencias y desastres</v>
      </c>
      <c r="AC738" s="178" t="str">
        <f>CONCATENATE(AA738,"_",AB738)</f>
        <v>004_Servicio de atención a emergencias y desastres</v>
      </c>
      <c r="AD738" s="178" t="str">
        <f>CONCATENATE(Z738," ",AC738)</f>
        <v>04-Servicio de atención a incidentes y emergencias. 004_Servicio de atención a emergencias y desastres</v>
      </c>
      <c r="AE738" s="183" t="str">
        <f>CONCATENATE(U738,V738,W738,X738,AA738)</f>
        <v>O23011745032024025504004</v>
      </c>
      <c r="AF738" s="171" t="str">
        <f>IFERROR(VLOOKUP(AD738,TD!$J$66:$K$89,2,0)," ")</f>
        <v>PM/0131/0104/45030040255</v>
      </c>
      <c r="AG738" s="133" t="s">
        <v>385</v>
      </c>
      <c r="AH738" s="184" t="s">
        <v>193</v>
      </c>
      <c r="AI738" s="185" t="str">
        <f>CONCATENATE(PAA[[#This Row],[Id Interno]],"-",PAA[[#This Row],[tipo de Contrato (TH talento humano - B/S bienes y/o servicios)]],"-",S738,"-",T738,"-",PAA[[#This Row],[Objeto de la contratación]])</f>
        <v>20260713-TH-8173-1--Prestar los servicios profesionales para realizar el análisis de información, reportes, documentos técnicos y demás productos relacionados con la atención de emergencias,  de los  programas y metas a cargo de la Subdirección  Operativa-S.O.</v>
      </c>
    </row>
    <row r="739" spans="2:35" ht="56" x14ac:dyDescent="0.35">
      <c r="B739" s="220">
        <v>20260714</v>
      </c>
      <c r="C739" s="120" t="s">
        <v>1006</v>
      </c>
      <c r="D739" s="128" t="s">
        <v>105</v>
      </c>
      <c r="E739" s="128" t="s">
        <v>363</v>
      </c>
      <c r="F739" s="128" t="s">
        <v>145</v>
      </c>
      <c r="G739" s="181" t="s">
        <v>380</v>
      </c>
      <c r="H739" s="215">
        <v>4</v>
      </c>
      <c r="I739" s="215">
        <v>15</v>
      </c>
      <c r="J739" s="130">
        <v>13950000</v>
      </c>
      <c r="K739" s="131" t="s">
        <v>398</v>
      </c>
      <c r="L739" s="175" t="s">
        <v>158</v>
      </c>
      <c r="M739" s="176" t="s">
        <v>421</v>
      </c>
      <c r="N739" s="128" t="s">
        <v>198</v>
      </c>
      <c r="O739" s="176" t="s">
        <v>890</v>
      </c>
      <c r="P739" s="176" t="s">
        <v>348</v>
      </c>
      <c r="Q739" s="132">
        <v>80111600</v>
      </c>
      <c r="R739" s="176" t="s">
        <v>211</v>
      </c>
      <c r="S739" s="176" t="str">
        <f>MID(PAA[[#This Row],[Meta Proyecto de Inversión]],1,4)</f>
        <v>8173</v>
      </c>
      <c r="T739" s="176" t="str">
        <f>MID(PAA[[#This Row],[Meta Proyecto de Inversión]],6,2)</f>
        <v>2-</v>
      </c>
      <c r="U739" s="177" t="str">
        <f>IFERROR(VLOOKUP(N739,TD!$B$50:$F$54,2,0)," ")</f>
        <v>O230117</v>
      </c>
      <c r="V739" s="177" t="str">
        <f>IFERROR(VLOOKUP(N739,TD!$B$50:$F$54,3,0)," ")</f>
        <v>4503</v>
      </c>
      <c r="W739" s="177">
        <f>IFERROR(VLOOKUP(N739,TD!$B$50:$F$54,4,0)," ")</f>
        <v>20240255</v>
      </c>
      <c r="X739" s="176" t="s">
        <v>164</v>
      </c>
      <c r="Y739" s="171" t="str">
        <f>IFERROR(VLOOKUP(X739,TD!$J$51:$K$64,2,0)," ")</f>
        <v>Servicio de atención a incidentes y emergencias.</v>
      </c>
      <c r="Z739" s="178" t="str">
        <f>CONCATENATE(X739,"-",Y739)</f>
        <v>04-Servicio de atención a incidentes y emergencias.</v>
      </c>
      <c r="AA739" s="176" t="s">
        <v>221</v>
      </c>
      <c r="AB739" s="171" t="str">
        <f>IFERROR(VLOOKUP(AA739,TD!$N$51:$O$66,2,0)," ")</f>
        <v>Servicio de atención a emergencias y desastres</v>
      </c>
      <c r="AC739" s="178" t="str">
        <f>CONCATENATE(AA739,"_",AB739)</f>
        <v>004_Servicio de atención a emergencias y desastres</v>
      </c>
      <c r="AD739" s="178" t="str">
        <f>CONCATENATE(Z739," ",AC739)</f>
        <v>04-Servicio de atención a incidentes y emergencias. 004_Servicio de atención a emergencias y desastres</v>
      </c>
      <c r="AE739" s="177" t="str">
        <f>CONCATENATE(U739,V739,W739,X739,AA739)</f>
        <v>O23011745032024025504004</v>
      </c>
      <c r="AF739" s="171" t="str">
        <f>IFERROR(VLOOKUP(AD739,TD!$J$66:$K$89,2,0)," ")</f>
        <v>PM/0131/0104/45030040255</v>
      </c>
      <c r="AG739" s="133" t="s">
        <v>385</v>
      </c>
      <c r="AH739" s="179" t="s">
        <v>193</v>
      </c>
      <c r="AI739" s="185" t="str">
        <f>CONCATENATE(PAA[[#This Row],[Id Interno]],"-",PAA[[#This Row],[tipo de Contrato (TH talento humano - B/S bienes y/o servicios)]],"-",S739,"-",T739,"-",PAA[[#This Row],[Objeto de la contratación]])</f>
        <v>20260714-TH-8173-2--Prestar los servicios de  apoyo para el proceso de comunicaciones en emergencias del centro de coordinación y comunicaciones (c.c.c.), para el desarrollo de los programas a cargo de la Subdirección Operativa-S.O.</v>
      </c>
    </row>
    <row r="740" spans="2:35" ht="56" x14ac:dyDescent="0.35">
      <c r="B740" s="149">
        <v>20260715</v>
      </c>
      <c r="C740" s="120" t="s">
        <v>909</v>
      </c>
      <c r="D740" s="128" t="s">
        <v>105</v>
      </c>
      <c r="E740" s="128" t="s">
        <v>363</v>
      </c>
      <c r="F740" s="128" t="s">
        <v>145</v>
      </c>
      <c r="G740" s="214" t="s">
        <v>380</v>
      </c>
      <c r="H740" s="215">
        <v>4</v>
      </c>
      <c r="I740" s="215">
        <v>0</v>
      </c>
      <c r="J740" s="130">
        <v>14000000</v>
      </c>
      <c r="K740" s="131" t="s">
        <v>398</v>
      </c>
      <c r="L740" s="175" t="s">
        <v>158</v>
      </c>
      <c r="M740" s="176" t="s">
        <v>421</v>
      </c>
      <c r="N740" s="128" t="s">
        <v>198</v>
      </c>
      <c r="O740" s="176" t="s">
        <v>890</v>
      </c>
      <c r="P740" s="176" t="s">
        <v>348</v>
      </c>
      <c r="Q740" s="132">
        <v>80111600</v>
      </c>
      <c r="R740" s="176" t="s">
        <v>211</v>
      </c>
      <c r="S740" s="176" t="str">
        <f>MID(PAA[[#This Row],[Meta Proyecto de Inversión]],1,4)</f>
        <v>8173</v>
      </c>
      <c r="T740" s="176" t="str">
        <f>MID(PAA[[#This Row],[Meta Proyecto de Inversión]],6,2)</f>
        <v>2-</v>
      </c>
      <c r="U740" s="177" t="str">
        <f>IFERROR(VLOOKUP(N740,TD!$B$50:$F$54,2,0)," ")</f>
        <v>O230117</v>
      </c>
      <c r="V740" s="177" t="str">
        <f>IFERROR(VLOOKUP(N740,TD!$B$50:$F$54,3,0)," ")</f>
        <v>4503</v>
      </c>
      <c r="W740" s="177">
        <f>IFERROR(VLOOKUP(N740,TD!$B$50:$F$54,4,0)," ")</f>
        <v>20240255</v>
      </c>
      <c r="X740" s="176" t="s">
        <v>164</v>
      </c>
      <c r="Y740" s="171" t="str">
        <f>IFERROR(VLOOKUP(X740,TD!$J$51:$K$64,2,0)," ")</f>
        <v>Servicio de atención a incidentes y emergencias.</v>
      </c>
      <c r="Z740" s="178" t="str">
        <f>CONCATENATE(X740,"-",Y740)</f>
        <v>04-Servicio de atención a incidentes y emergencias.</v>
      </c>
      <c r="AA740" s="176" t="s">
        <v>221</v>
      </c>
      <c r="AB740" s="171" t="str">
        <f>IFERROR(VLOOKUP(AA740,TD!$N$51:$O$66,2,0)," ")</f>
        <v>Servicio de atención a emergencias y desastres</v>
      </c>
      <c r="AC740" s="178" t="str">
        <f>CONCATENATE(AA740,"_",AB740)</f>
        <v>004_Servicio de atención a emergencias y desastres</v>
      </c>
      <c r="AD740" s="178" t="str">
        <f>CONCATENATE(Z740," ",AC740)</f>
        <v>04-Servicio de atención a incidentes y emergencias. 004_Servicio de atención a emergencias y desastres</v>
      </c>
      <c r="AE740" s="177" t="str">
        <f>CONCATENATE(U740,V740,W740,X740,AA740)</f>
        <v>O23011745032024025504004</v>
      </c>
      <c r="AF740" s="171" t="str">
        <f>IFERROR(VLOOKUP(AD740,TD!$J$66:$K$89,2,0)," ")</f>
        <v>PM/0131/0104/45030040255</v>
      </c>
      <c r="AG740" s="133" t="s">
        <v>385</v>
      </c>
      <c r="AH740" s="179" t="s">
        <v>193</v>
      </c>
      <c r="AI740" s="185" t="str">
        <f>CONCATENATE(PAA[[#This Row],[Id Interno]],"-",PAA[[#This Row],[tipo de Contrato (TH talento humano - B/S bienes y/o servicios)]],"-",S740,"-",T740,"-",PAA[[#This Row],[Objeto de la contratación]])</f>
        <v>20260715-TH-8173-2--Prestar servicios de apoyo a la gestión en el desarrollo de las actividades y trámites administrativos y operativos relacionados con los procesos que se encuentran a cargo de la Subdirección Operativa de la UAECOB-SO.</v>
      </c>
    </row>
    <row r="741" spans="2:35" ht="84" x14ac:dyDescent="0.35">
      <c r="B741" s="149">
        <v>20260716</v>
      </c>
      <c r="C741" s="120" t="s">
        <v>1007</v>
      </c>
      <c r="D741" s="128" t="s">
        <v>105</v>
      </c>
      <c r="E741" s="128" t="s">
        <v>363</v>
      </c>
      <c r="F741" s="128" t="s">
        <v>145</v>
      </c>
      <c r="G741" s="214" t="s">
        <v>380</v>
      </c>
      <c r="H741" s="215">
        <v>4</v>
      </c>
      <c r="I741" s="215">
        <v>0</v>
      </c>
      <c r="J741" s="130">
        <v>12000000</v>
      </c>
      <c r="K741" s="131" t="s">
        <v>398</v>
      </c>
      <c r="L741" s="175" t="s">
        <v>158</v>
      </c>
      <c r="M741" s="176" t="s">
        <v>421</v>
      </c>
      <c r="N741" s="128" t="s">
        <v>198</v>
      </c>
      <c r="O741" s="176" t="s">
        <v>890</v>
      </c>
      <c r="P741" s="176" t="s">
        <v>348</v>
      </c>
      <c r="Q741" s="132">
        <v>80111600</v>
      </c>
      <c r="R741" s="176" t="s">
        <v>211</v>
      </c>
      <c r="S741" s="176" t="str">
        <f>MID(PAA[[#This Row],[Meta Proyecto de Inversión]],1,4)</f>
        <v>8173</v>
      </c>
      <c r="T741" s="176" t="str">
        <f>MID(PAA[[#This Row],[Meta Proyecto de Inversión]],6,2)</f>
        <v>2-</v>
      </c>
      <c r="U741" s="177" t="str">
        <f>IFERROR(VLOOKUP(N741,TD!$B$50:$F$54,2,0)," ")</f>
        <v>O230117</v>
      </c>
      <c r="V741" s="177" t="str">
        <f>IFERROR(VLOOKUP(N741,TD!$B$50:$F$54,3,0)," ")</f>
        <v>4503</v>
      </c>
      <c r="W741" s="177">
        <f>IFERROR(VLOOKUP(N741,TD!$B$50:$F$54,4,0)," ")</f>
        <v>20240255</v>
      </c>
      <c r="X741" s="176" t="s">
        <v>164</v>
      </c>
      <c r="Y741" s="171" t="str">
        <f>IFERROR(VLOOKUP(X741,TD!$J$51:$K$64,2,0)," ")</f>
        <v>Servicio de atención a incidentes y emergencias.</v>
      </c>
      <c r="Z741" s="178" t="str">
        <f>CONCATENATE(X741,"-",Y741)</f>
        <v>04-Servicio de atención a incidentes y emergencias.</v>
      </c>
      <c r="AA741" s="176" t="s">
        <v>221</v>
      </c>
      <c r="AB741" s="171" t="str">
        <f>IFERROR(VLOOKUP(AA741,TD!$N$51:$O$66,2,0)," ")</f>
        <v>Servicio de atención a emergencias y desastres</v>
      </c>
      <c r="AC741" s="178" t="str">
        <f>CONCATENATE(AA741,"_",AB741)</f>
        <v>004_Servicio de atención a emergencias y desastres</v>
      </c>
      <c r="AD741" s="178" t="str">
        <f>CONCATENATE(Z741," ",AC741)</f>
        <v>04-Servicio de atención a incidentes y emergencias. 004_Servicio de atención a emergencias y desastres</v>
      </c>
      <c r="AE741" s="177" t="str">
        <f>CONCATENATE(U741,V741,W741,X741,AA741)</f>
        <v>O23011745032024025504004</v>
      </c>
      <c r="AF741" s="171" t="str">
        <f>IFERROR(VLOOKUP(AD741,TD!$J$66:$K$89,2,0)," ")</f>
        <v>PM/0131/0104/45030040255</v>
      </c>
      <c r="AG741" s="133" t="s">
        <v>385</v>
      </c>
      <c r="AH741" s="179" t="s">
        <v>194</v>
      </c>
      <c r="AI741" s="185" t="str">
        <f>CONCATENATE(PAA[[#This Row],[Id Interno]],"-",PAA[[#This Row],[tipo de Contrato (TH talento humano - B/S bienes y/o servicios)]],"-",S741,"-",T741,"-",PAA[[#This Row],[Objeto de la contratación]])</f>
        <v>20260716-TH-8173-2--ADICIÓN Y PRÓRROGA AL CONTRATO DE PRESTACIÓN DE SERVICIOS #699-2025, cuyo objeto es: "Prestación de servicios de apoyo al proceso de comunicaciones en emergencias del centro de coordinación y comunicaciones (c.c.c.), para el desarrollo de los programas a cargo de la Subdirección Operativa-S.O."</v>
      </c>
    </row>
    <row r="742" spans="2:35" ht="56" x14ac:dyDescent="0.35">
      <c r="B742" s="149">
        <v>20260717</v>
      </c>
      <c r="C742" s="120" t="s">
        <v>1008</v>
      </c>
      <c r="D742" s="128" t="s">
        <v>105</v>
      </c>
      <c r="E742" s="128" t="s">
        <v>363</v>
      </c>
      <c r="F742" s="128" t="s">
        <v>145</v>
      </c>
      <c r="G742" s="214" t="s">
        <v>381</v>
      </c>
      <c r="H742" s="215">
        <v>4</v>
      </c>
      <c r="I742" s="215">
        <v>0</v>
      </c>
      <c r="J742" s="130">
        <v>14744000</v>
      </c>
      <c r="K742" s="131" t="s">
        <v>398</v>
      </c>
      <c r="L742" s="175" t="s">
        <v>158</v>
      </c>
      <c r="M742" s="176" t="s">
        <v>421</v>
      </c>
      <c r="N742" s="128" t="s">
        <v>198</v>
      </c>
      <c r="O742" s="176" t="s">
        <v>890</v>
      </c>
      <c r="P742" s="176" t="s">
        <v>348</v>
      </c>
      <c r="Q742" s="132">
        <v>80111600</v>
      </c>
      <c r="R742" s="176" t="s">
        <v>211</v>
      </c>
      <c r="S742" s="176" t="str">
        <f>MID(PAA[[#This Row],[Meta Proyecto de Inversión]],1,4)</f>
        <v>8173</v>
      </c>
      <c r="T742" s="176" t="str">
        <f>MID(PAA[[#This Row],[Meta Proyecto de Inversión]],6,2)</f>
        <v>2-</v>
      </c>
      <c r="U742" s="177" t="str">
        <f>IFERROR(VLOOKUP(N742,TD!$B$50:$F$54,2,0)," ")</f>
        <v>O230117</v>
      </c>
      <c r="V742" s="177" t="str">
        <f>IFERROR(VLOOKUP(N742,TD!$B$50:$F$54,3,0)," ")</f>
        <v>4503</v>
      </c>
      <c r="W742" s="177">
        <f>IFERROR(VLOOKUP(N742,TD!$B$50:$F$54,4,0)," ")</f>
        <v>20240255</v>
      </c>
      <c r="X742" s="176" t="s">
        <v>164</v>
      </c>
      <c r="Y742" s="171" t="str">
        <f>IFERROR(VLOOKUP(X742,TD!$J$51:$K$64,2,0)," ")</f>
        <v>Servicio de atención a incidentes y emergencias.</v>
      </c>
      <c r="Z742" s="178" t="str">
        <f>CONCATENATE(X742,"-",Y742)</f>
        <v>04-Servicio de atención a incidentes y emergencias.</v>
      </c>
      <c r="AA742" s="176" t="s">
        <v>221</v>
      </c>
      <c r="AB742" s="171" t="str">
        <f>IFERROR(VLOOKUP(AA742,TD!$N$51:$O$66,2,0)," ")</f>
        <v>Servicio de atención a emergencias y desastres</v>
      </c>
      <c r="AC742" s="178" t="str">
        <f>CONCATENATE(AA742,"_",AB742)</f>
        <v>004_Servicio de atención a emergencias y desastres</v>
      </c>
      <c r="AD742" s="178" t="str">
        <f>CONCATENATE(Z742," ",AC742)</f>
        <v>04-Servicio de atención a incidentes y emergencias. 004_Servicio de atención a emergencias y desastres</v>
      </c>
      <c r="AE742" s="177" t="str">
        <f>CONCATENATE(U742,V742,W742,X742,AA742)</f>
        <v>O23011745032024025504004</v>
      </c>
      <c r="AF742" s="171" t="str">
        <f>IFERROR(VLOOKUP(AD742,TD!$J$66:$K$89,2,0)," ")</f>
        <v>PM/0131/0104/45030040255</v>
      </c>
      <c r="AG742" s="133" t="s">
        <v>385</v>
      </c>
      <c r="AH742" s="179" t="s">
        <v>193</v>
      </c>
      <c r="AI742" s="185" t="str">
        <f>CONCATENATE(PAA[[#This Row],[Id Interno]],"-",PAA[[#This Row],[tipo de Contrato (TH talento humano - B/S bienes y/o servicios)]],"-",S742,"-",T742,"-",PAA[[#This Row],[Objeto de la contratación]])</f>
        <v>20260717-TH-8173-2--Prestar los servicios de apoyo para el desarrollo de las actividades y trámites administrativos, relacionados con los procesos de la Subdirección Operativa-SO.</v>
      </c>
    </row>
    <row r="743" spans="2:35" ht="84" x14ac:dyDescent="0.35">
      <c r="B743" s="149">
        <v>20260718</v>
      </c>
      <c r="C743" s="120" t="s">
        <v>1009</v>
      </c>
      <c r="D743" s="128" t="s">
        <v>105</v>
      </c>
      <c r="E743" s="128" t="s">
        <v>363</v>
      </c>
      <c r="F743" s="128" t="s">
        <v>144</v>
      </c>
      <c r="G743" s="214" t="s">
        <v>381</v>
      </c>
      <c r="H743" s="215">
        <v>3</v>
      </c>
      <c r="I743" s="215">
        <v>0</v>
      </c>
      <c r="J743" s="130">
        <v>21000000</v>
      </c>
      <c r="K743" s="131" t="s">
        <v>398</v>
      </c>
      <c r="L743" s="175" t="s">
        <v>158</v>
      </c>
      <c r="M743" s="176" t="s">
        <v>421</v>
      </c>
      <c r="N743" s="128" t="s">
        <v>198</v>
      </c>
      <c r="O743" s="176" t="s">
        <v>890</v>
      </c>
      <c r="P743" s="176" t="s">
        <v>348</v>
      </c>
      <c r="Q743" s="132">
        <v>80111600</v>
      </c>
      <c r="R743" s="176" t="s">
        <v>211</v>
      </c>
      <c r="S743" s="176" t="str">
        <f>MID(PAA[[#This Row],[Meta Proyecto de Inversión]],1,4)</f>
        <v>8173</v>
      </c>
      <c r="T743" s="176" t="str">
        <f>MID(PAA[[#This Row],[Meta Proyecto de Inversión]],6,2)</f>
        <v>2-</v>
      </c>
      <c r="U743" s="177" t="str">
        <f>IFERROR(VLOOKUP(N743,TD!$B$50:$F$54,2,0)," ")</f>
        <v>O230117</v>
      </c>
      <c r="V743" s="177" t="str">
        <f>IFERROR(VLOOKUP(N743,TD!$B$50:$F$54,3,0)," ")</f>
        <v>4503</v>
      </c>
      <c r="W743" s="177">
        <f>IFERROR(VLOOKUP(N743,TD!$B$50:$F$54,4,0)," ")</f>
        <v>20240255</v>
      </c>
      <c r="X743" s="176" t="s">
        <v>164</v>
      </c>
      <c r="Y743" s="171" t="str">
        <f>IFERROR(VLOOKUP(X743,TD!$J$51:$K$64,2,0)," ")</f>
        <v>Servicio de atención a incidentes y emergencias.</v>
      </c>
      <c r="Z743" s="178" t="str">
        <f>CONCATENATE(X743,"-",Y743)</f>
        <v>04-Servicio de atención a incidentes y emergencias.</v>
      </c>
      <c r="AA743" s="176" t="s">
        <v>221</v>
      </c>
      <c r="AB743" s="171" t="str">
        <f>IFERROR(VLOOKUP(AA743,TD!$N$51:$O$66,2,0)," ")</f>
        <v>Servicio de atención a emergencias y desastres</v>
      </c>
      <c r="AC743" s="178" t="str">
        <f>CONCATENATE(AA743,"_",AB743)</f>
        <v>004_Servicio de atención a emergencias y desastres</v>
      </c>
      <c r="AD743" s="178" t="str">
        <f>CONCATENATE(Z743," ",AC743)</f>
        <v>04-Servicio de atención a incidentes y emergencias. 004_Servicio de atención a emergencias y desastres</v>
      </c>
      <c r="AE743" s="177" t="str">
        <f>CONCATENATE(U743,V743,W743,X743,AA743)</f>
        <v>O23011745032024025504004</v>
      </c>
      <c r="AF743" s="171" t="str">
        <f>IFERROR(VLOOKUP(AD743,TD!$J$66:$K$89,2,0)," ")</f>
        <v>PM/0131/0104/45030040255</v>
      </c>
      <c r="AG743" s="133" t="s">
        <v>385</v>
      </c>
      <c r="AH743" s="179" t="s">
        <v>194</v>
      </c>
      <c r="AI743" s="185" t="str">
        <f>CONCATENATE(PAA[[#This Row],[Id Interno]],"-",PAA[[#This Row],[tipo de Contrato (TH talento humano - B/S bienes y/o servicios)]],"-",S743,"-",T743,"-",PAA[[#This Row],[Objeto de la contratación]])</f>
        <v>20260718-TH-8173-2--ADICIÓN Y PRÓRROGA AL CONTRATO DE PRESTACIÓN DE SERVICIOS #446-2026, cuyo objeto es: "Prestar servicios profesionales para apoyar jurídicamente el seguimiento y la revisión de derechos de petición y demás requerimientos, así como en la revisión de documentación referida a procesos de contratación a cargo de la Subdirección Operativa S.O."</v>
      </c>
    </row>
    <row r="744" spans="2:35" ht="84" x14ac:dyDescent="0.35">
      <c r="B744" s="221">
        <v>20260719</v>
      </c>
      <c r="C744" s="120" t="s">
        <v>1010</v>
      </c>
      <c r="D744" s="128" t="s">
        <v>105</v>
      </c>
      <c r="E744" s="128" t="s">
        <v>363</v>
      </c>
      <c r="F744" s="128" t="s">
        <v>144</v>
      </c>
      <c r="G744" s="214" t="s">
        <v>380</v>
      </c>
      <c r="H744" s="215">
        <v>4</v>
      </c>
      <c r="I744" s="215">
        <v>0</v>
      </c>
      <c r="J744" s="130">
        <v>20600000</v>
      </c>
      <c r="K744" s="131" t="s">
        <v>398</v>
      </c>
      <c r="L744" s="175" t="s">
        <v>158</v>
      </c>
      <c r="M744" s="176" t="s">
        <v>421</v>
      </c>
      <c r="N744" s="128" t="s">
        <v>198</v>
      </c>
      <c r="O744" s="176" t="s">
        <v>890</v>
      </c>
      <c r="P744" s="176" t="s">
        <v>348</v>
      </c>
      <c r="Q744" s="132">
        <v>80111600</v>
      </c>
      <c r="R744" s="176" t="s">
        <v>211</v>
      </c>
      <c r="S744" s="176" t="str">
        <f>MID(PAA[[#This Row],[Meta Proyecto de Inversión]],1,4)</f>
        <v>8173</v>
      </c>
      <c r="T744" s="176" t="str">
        <f>MID(PAA[[#This Row],[Meta Proyecto de Inversión]],6,2)</f>
        <v>2-</v>
      </c>
      <c r="U744" s="177" t="str">
        <f>IFERROR(VLOOKUP(N744,TD!$B$50:$F$54,2,0)," ")</f>
        <v>O230117</v>
      </c>
      <c r="V744" s="177" t="str">
        <f>IFERROR(VLOOKUP(N744,TD!$B$50:$F$54,3,0)," ")</f>
        <v>4503</v>
      </c>
      <c r="W744" s="177">
        <f>IFERROR(VLOOKUP(N744,TD!$B$50:$F$54,4,0)," ")</f>
        <v>20240255</v>
      </c>
      <c r="X744" s="176" t="s">
        <v>164</v>
      </c>
      <c r="Y744" s="171" t="str">
        <f>IFERROR(VLOOKUP(X744,TD!$J$51:$K$64,2,0)," ")</f>
        <v>Servicio de atención a incidentes y emergencias.</v>
      </c>
      <c r="Z744" s="178" t="str">
        <f>CONCATENATE(X744,"-",Y744)</f>
        <v>04-Servicio de atención a incidentes y emergencias.</v>
      </c>
      <c r="AA744" s="176" t="s">
        <v>221</v>
      </c>
      <c r="AB744" s="171" t="str">
        <f>IFERROR(VLOOKUP(AA744,TD!$N$51:$O$66,2,0)," ")</f>
        <v>Servicio de atención a emergencias y desastres</v>
      </c>
      <c r="AC744" s="178" t="str">
        <f>CONCATENATE(AA744,"_",AB744)</f>
        <v>004_Servicio de atención a emergencias y desastres</v>
      </c>
      <c r="AD744" s="178" t="str">
        <f>CONCATENATE(Z744," ",AC744)</f>
        <v>04-Servicio de atención a incidentes y emergencias. 004_Servicio de atención a emergencias y desastres</v>
      </c>
      <c r="AE744" s="177" t="str">
        <f>CONCATENATE(U744,V744,W744,X744,AA744)</f>
        <v>O23011745032024025504004</v>
      </c>
      <c r="AF744" s="171" t="str">
        <f>IFERROR(VLOOKUP(AD744,TD!$J$66:$K$89,2,0)," ")</f>
        <v>PM/0131/0104/45030040255</v>
      </c>
      <c r="AG744" s="133" t="s">
        <v>385</v>
      </c>
      <c r="AH744" s="179" t="s">
        <v>194</v>
      </c>
      <c r="AI744" s="185" t="str">
        <f>CONCATENATE(PAA[[#This Row],[Id Interno]],"-",PAA[[#This Row],[tipo de Contrato (TH talento humano - B/S bienes y/o servicios)]],"-",S744,"-",T744,"-",PAA[[#This Row],[Objeto de la contratación]])</f>
        <v>20260719-TH-8173-2--ADICIÓN Y PRÓRROGA AL CONTRATO DE PRESTACIÓN DE SERVICIOS # 114-2026, cuyo objeto es: "Prestación de servicios profesionales para brindar el apoyo administrativo de las gestiones  de la Subdirección, así como proyectar las respuestas a las solicitudes de carácter interno o externo para  el desarrollo de los programas a cargo de la Subdirección Operativa-S.O."</v>
      </c>
    </row>
    <row r="745" spans="2:35" ht="84" x14ac:dyDescent="0.35">
      <c r="B745" s="149">
        <v>20260720</v>
      </c>
      <c r="C745" s="120" t="s">
        <v>1011</v>
      </c>
      <c r="D745" s="128" t="s">
        <v>105</v>
      </c>
      <c r="E745" s="128" t="s">
        <v>363</v>
      </c>
      <c r="F745" s="128" t="s">
        <v>144</v>
      </c>
      <c r="G745" s="214" t="s">
        <v>380</v>
      </c>
      <c r="H745" s="215">
        <v>4</v>
      </c>
      <c r="I745" s="215">
        <v>0</v>
      </c>
      <c r="J745" s="130">
        <v>32800000</v>
      </c>
      <c r="K745" s="131" t="s">
        <v>398</v>
      </c>
      <c r="L745" s="175" t="s">
        <v>158</v>
      </c>
      <c r="M745" s="176" t="s">
        <v>421</v>
      </c>
      <c r="N745" s="128" t="s">
        <v>198</v>
      </c>
      <c r="O745" s="176" t="s">
        <v>890</v>
      </c>
      <c r="P745" s="176" t="s">
        <v>348</v>
      </c>
      <c r="Q745" s="132">
        <v>80111600</v>
      </c>
      <c r="R745" s="176" t="s">
        <v>211</v>
      </c>
      <c r="S745" s="176" t="str">
        <f>MID(PAA[[#This Row],[Meta Proyecto de Inversión]],1,4)</f>
        <v>8173</v>
      </c>
      <c r="T745" s="176" t="str">
        <f>MID(PAA[[#This Row],[Meta Proyecto de Inversión]],6,2)</f>
        <v>2-</v>
      </c>
      <c r="U745" s="177" t="str">
        <f>IFERROR(VLOOKUP(N745,TD!$B$50:$F$54,2,0)," ")</f>
        <v>O230117</v>
      </c>
      <c r="V745" s="177" t="str">
        <f>IFERROR(VLOOKUP(N745,TD!$B$50:$F$54,3,0)," ")</f>
        <v>4503</v>
      </c>
      <c r="W745" s="177">
        <f>IFERROR(VLOOKUP(N745,TD!$B$50:$F$54,4,0)," ")</f>
        <v>20240255</v>
      </c>
      <c r="X745" s="176" t="s">
        <v>164</v>
      </c>
      <c r="Y745" s="171" t="str">
        <f>IFERROR(VLOOKUP(X745,TD!$J$51:$K$64,2,0)," ")</f>
        <v>Servicio de atención a incidentes y emergencias.</v>
      </c>
      <c r="Z745" s="178" t="str">
        <f>CONCATENATE(X745,"-",Y745)</f>
        <v>04-Servicio de atención a incidentes y emergencias.</v>
      </c>
      <c r="AA745" s="176" t="s">
        <v>221</v>
      </c>
      <c r="AB745" s="171" t="str">
        <f>IFERROR(VLOOKUP(AA745,TD!$N$51:$O$66,2,0)," ")</f>
        <v>Servicio de atención a emergencias y desastres</v>
      </c>
      <c r="AC745" s="178" t="str">
        <f>CONCATENATE(AA745,"_",AB745)</f>
        <v>004_Servicio de atención a emergencias y desastres</v>
      </c>
      <c r="AD745" s="178" t="str">
        <f>CONCATENATE(Z745," ",AC745)</f>
        <v>04-Servicio de atención a incidentes y emergencias. 004_Servicio de atención a emergencias y desastres</v>
      </c>
      <c r="AE745" s="177" t="str">
        <f>CONCATENATE(U745,V745,W745,X745,AA745)</f>
        <v>O23011745032024025504004</v>
      </c>
      <c r="AF745" s="171" t="str">
        <f>IFERROR(VLOOKUP(AD745,TD!$J$66:$K$89,2,0)," ")</f>
        <v>PM/0131/0104/45030040255</v>
      </c>
      <c r="AG745" s="133" t="s">
        <v>385</v>
      </c>
      <c r="AH745" s="179" t="s">
        <v>194</v>
      </c>
      <c r="AI745" s="185" t="str">
        <f>CONCATENATE(PAA[[#This Row],[Id Interno]],"-",PAA[[#This Row],[tipo de Contrato (TH talento humano - B/S bienes y/o servicios)]],"-",S745,"-",T745,"-",PAA[[#This Row],[Objeto de la contratación]])</f>
        <v>20260720-TH-8173-2--ADICIÓN Y PRÓRROGA AL CONTRATO DE PRESTACIÓN DE SERVICIOS # 152-2026, cuyo objeto es: Prestación de servicios profesionales para apoyar las gestiones de carácter contractual en sus diferentes etapas y las gestiones administrativas a cargo, para el desarrollo de los programas de la Subdirección operativa-S.O.</v>
      </c>
    </row>
    <row r="746" spans="2:35" ht="84" x14ac:dyDescent="0.35">
      <c r="B746" s="149">
        <v>20260721</v>
      </c>
      <c r="C746" s="120" t="s">
        <v>1012</v>
      </c>
      <c r="D746" s="128" t="s">
        <v>105</v>
      </c>
      <c r="E746" s="128" t="s">
        <v>363</v>
      </c>
      <c r="F746" s="128" t="s">
        <v>144</v>
      </c>
      <c r="G746" s="214" t="s">
        <v>380</v>
      </c>
      <c r="H746" s="215">
        <v>4</v>
      </c>
      <c r="I746" s="215">
        <v>0</v>
      </c>
      <c r="J746" s="130">
        <v>18800000</v>
      </c>
      <c r="K746" s="131" t="s">
        <v>398</v>
      </c>
      <c r="L746" s="175" t="s">
        <v>158</v>
      </c>
      <c r="M746" s="176" t="s">
        <v>421</v>
      </c>
      <c r="N746" s="128" t="s">
        <v>198</v>
      </c>
      <c r="O746" s="176" t="s">
        <v>890</v>
      </c>
      <c r="P746" s="176" t="s">
        <v>348</v>
      </c>
      <c r="Q746" s="132">
        <v>80111600</v>
      </c>
      <c r="R746" s="176" t="s">
        <v>211</v>
      </c>
      <c r="S746" s="176" t="str">
        <f>MID(PAA[[#This Row],[Meta Proyecto de Inversión]],1,4)</f>
        <v>8173</v>
      </c>
      <c r="T746" s="176" t="str">
        <f>MID(PAA[[#This Row],[Meta Proyecto de Inversión]],6,2)</f>
        <v>2-</v>
      </c>
      <c r="U746" s="177" t="str">
        <f>IFERROR(VLOOKUP(N746,TD!$B$50:$F$54,2,0)," ")</f>
        <v>O230117</v>
      </c>
      <c r="V746" s="177" t="str">
        <f>IFERROR(VLOOKUP(N746,TD!$B$50:$F$54,3,0)," ")</f>
        <v>4503</v>
      </c>
      <c r="W746" s="177">
        <f>IFERROR(VLOOKUP(N746,TD!$B$50:$F$54,4,0)," ")</f>
        <v>20240255</v>
      </c>
      <c r="X746" s="176" t="s">
        <v>164</v>
      </c>
      <c r="Y746" s="171" t="str">
        <f>IFERROR(VLOOKUP(X746,TD!$J$51:$K$64,2,0)," ")</f>
        <v>Servicio de atención a incidentes y emergencias.</v>
      </c>
      <c r="Z746" s="178" t="str">
        <f>CONCATENATE(X746,"-",Y746)</f>
        <v>04-Servicio de atención a incidentes y emergencias.</v>
      </c>
      <c r="AA746" s="176" t="s">
        <v>221</v>
      </c>
      <c r="AB746" s="171" t="str">
        <f>IFERROR(VLOOKUP(AA746,TD!$N$51:$O$66,2,0)," ")</f>
        <v>Servicio de atención a emergencias y desastres</v>
      </c>
      <c r="AC746" s="178" t="str">
        <f>CONCATENATE(AA746,"_",AB746)</f>
        <v>004_Servicio de atención a emergencias y desastres</v>
      </c>
      <c r="AD746" s="178" t="str">
        <f>CONCATENATE(Z746," ",AC746)</f>
        <v>04-Servicio de atención a incidentes y emergencias. 004_Servicio de atención a emergencias y desastres</v>
      </c>
      <c r="AE746" s="177" t="str">
        <f>CONCATENATE(U746,V746,W746,X746,AA746)</f>
        <v>O23011745032024025504004</v>
      </c>
      <c r="AF746" s="171" t="str">
        <f>IFERROR(VLOOKUP(AD746,TD!$J$66:$K$89,2,0)," ")</f>
        <v>PM/0131/0104/45030040255</v>
      </c>
      <c r="AG746" s="133" t="s">
        <v>385</v>
      </c>
      <c r="AH746" s="179" t="s">
        <v>194</v>
      </c>
      <c r="AI746" s="185" t="str">
        <f>CONCATENATE(PAA[[#This Row],[Id Interno]],"-",PAA[[#This Row],[tipo de Contrato (TH talento humano - B/S bienes y/o servicios)]],"-",S746,"-",T746,"-",PAA[[#This Row],[Objeto de la contratación]])</f>
        <v>20260721-TH-8173-2--ADICIÓN Y PRÓRROGA AL CONTRATO DE PRESTACIÓN DE SERVICIOS # 089-2026, cuyo objeto es: "Prestación de servicios profesionales para realizar el seguimiento, verificación, control y diligenciamiento de los requerimientos propios, en los sistemas de información de la Entidad, para el desarrollo de los programas de la Subdirección Operativa-S.O"</v>
      </c>
    </row>
    <row r="747" spans="2:35" ht="84" x14ac:dyDescent="0.35">
      <c r="B747" s="149">
        <v>20260722</v>
      </c>
      <c r="C747" s="120" t="s">
        <v>1013</v>
      </c>
      <c r="D747" s="128" t="s">
        <v>105</v>
      </c>
      <c r="E747" s="128" t="s">
        <v>363</v>
      </c>
      <c r="F747" s="128" t="s">
        <v>144</v>
      </c>
      <c r="G747" s="214" t="s">
        <v>380</v>
      </c>
      <c r="H747" s="215">
        <v>4</v>
      </c>
      <c r="I747" s="215">
        <v>0</v>
      </c>
      <c r="J747" s="130">
        <v>22500000</v>
      </c>
      <c r="K747" s="131" t="s">
        <v>398</v>
      </c>
      <c r="L747" s="175" t="s">
        <v>158</v>
      </c>
      <c r="M747" s="176" t="s">
        <v>421</v>
      </c>
      <c r="N747" s="128" t="s">
        <v>198</v>
      </c>
      <c r="O747" s="176" t="s">
        <v>890</v>
      </c>
      <c r="P747" s="176" t="s">
        <v>348</v>
      </c>
      <c r="Q747" s="132">
        <v>80111600</v>
      </c>
      <c r="R747" s="176" t="s">
        <v>211</v>
      </c>
      <c r="S747" s="176" t="str">
        <f>MID(PAA[[#This Row],[Meta Proyecto de Inversión]],1,4)</f>
        <v>8173</v>
      </c>
      <c r="T747" s="176" t="str">
        <f>MID(PAA[[#This Row],[Meta Proyecto de Inversión]],6,2)</f>
        <v>2-</v>
      </c>
      <c r="U747" s="177" t="str">
        <f>IFERROR(VLOOKUP(N747,TD!$B$50:$F$54,2,0)," ")</f>
        <v>O230117</v>
      </c>
      <c r="V747" s="177" t="str">
        <f>IFERROR(VLOOKUP(N747,TD!$B$50:$F$54,3,0)," ")</f>
        <v>4503</v>
      </c>
      <c r="W747" s="177">
        <f>IFERROR(VLOOKUP(N747,TD!$B$50:$F$54,4,0)," ")</f>
        <v>20240255</v>
      </c>
      <c r="X747" s="176" t="s">
        <v>164</v>
      </c>
      <c r="Y747" s="171" t="str">
        <f>IFERROR(VLOOKUP(X747,TD!$J$51:$K$64,2,0)," ")</f>
        <v>Servicio de atención a incidentes y emergencias.</v>
      </c>
      <c r="Z747" s="178" t="str">
        <f>CONCATENATE(X747,"-",Y747)</f>
        <v>04-Servicio de atención a incidentes y emergencias.</v>
      </c>
      <c r="AA747" s="176" t="s">
        <v>221</v>
      </c>
      <c r="AB747" s="171" t="str">
        <f>IFERROR(VLOOKUP(AA747,TD!$N$51:$O$66,2,0)," ")</f>
        <v>Servicio de atención a emergencias y desastres</v>
      </c>
      <c r="AC747" s="178" t="str">
        <f>CONCATENATE(AA747,"_",AB747)</f>
        <v>004_Servicio de atención a emergencias y desastres</v>
      </c>
      <c r="AD747" s="178" t="str">
        <f>CONCATENATE(Z747," ",AC747)</f>
        <v>04-Servicio de atención a incidentes y emergencias. 004_Servicio de atención a emergencias y desastres</v>
      </c>
      <c r="AE747" s="177" t="str">
        <f>CONCATENATE(U747,V747,W747,X747,AA747)</f>
        <v>O23011745032024025504004</v>
      </c>
      <c r="AF747" s="171" t="str">
        <f>IFERROR(VLOOKUP(AD747,TD!$J$66:$K$89,2,0)," ")</f>
        <v>PM/0131/0104/45030040255</v>
      </c>
      <c r="AG747" s="133" t="s">
        <v>385</v>
      </c>
      <c r="AH747" s="179" t="s">
        <v>194</v>
      </c>
      <c r="AI747" s="185" t="str">
        <f>CONCATENATE(PAA[[#This Row],[Id Interno]],"-",PAA[[#This Row],[tipo de Contrato (TH talento humano - B/S bienes y/o servicios)]],"-",S747,"-",T747,"-",PAA[[#This Row],[Objeto de la contratación]])</f>
        <v>20260722-TH-8173-2--ADICIÓN Y PRÓRROGA AL CONTRATO DE PRESTACIÓN DE SERVICIOS # 139-2026, cuyo objeto es: "Prestación de servicios profesionales para atender las actividades de bienestar de los caninos y los animales rescatados o recuperados que atiende el grupo BRAE, para el desarrollo de los programas a cargo de la Subdirección Operativa-S.O."</v>
      </c>
    </row>
    <row r="748" spans="2:35" ht="112" x14ac:dyDescent="0.35">
      <c r="B748" s="149">
        <v>20260723</v>
      </c>
      <c r="C748" s="120" t="s">
        <v>1014</v>
      </c>
      <c r="D748" s="128" t="s">
        <v>105</v>
      </c>
      <c r="E748" s="128" t="s">
        <v>363</v>
      </c>
      <c r="F748" s="128" t="s">
        <v>144</v>
      </c>
      <c r="G748" s="214" t="s">
        <v>380</v>
      </c>
      <c r="H748" s="215">
        <v>4</v>
      </c>
      <c r="I748" s="215">
        <v>0</v>
      </c>
      <c r="J748" s="130">
        <v>36000000</v>
      </c>
      <c r="K748" s="131" t="s">
        <v>398</v>
      </c>
      <c r="L748" s="175" t="s">
        <v>158</v>
      </c>
      <c r="M748" s="176" t="s">
        <v>421</v>
      </c>
      <c r="N748" s="128" t="s">
        <v>198</v>
      </c>
      <c r="O748" s="176" t="s">
        <v>890</v>
      </c>
      <c r="P748" s="176" t="s">
        <v>348</v>
      </c>
      <c r="Q748" s="132">
        <v>80111600</v>
      </c>
      <c r="R748" s="176" t="s">
        <v>211</v>
      </c>
      <c r="S748" s="176" t="str">
        <f>MID(PAA[[#This Row],[Meta Proyecto de Inversión]],1,4)</f>
        <v>8173</v>
      </c>
      <c r="T748" s="176" t="str">
        <f>MID(PAA[[#This Row],[Meta Proyecto de Inversión]],6,2)</f>
        <v>2-</v>
      </c>
      <c r="U748" s="177" t="str">
        <f>IFERROR(VLOOKUP(N748,TD!$B$50:$F$54,2,0)," ")</f>
        <v>O230117</v>
      </c>
      <c r="V748" s="177" t="str">
        <f>IFERROR(VLOOKUP(N748,TD!$B$50:$F$54,3,0)," ")</f>
        <v>4503</v>
      </c>
      <c r="W748" s="177">
        <f>IFERROR(VLOOKUP(N748,TD!$B$50:$F$54,4,0)," ")</f>
        <v>20240255</v>
      </c>
      <c r="X748" s="176" t="s">
        <v>164</v>
      </c>
      <c r="Y748" s="171" t="str">
        <f>IFERROR(VLOOKUP(X748,TD!$J$51:$K$64,2,0)," ")</f>
        <v>Servicio de atención a incidentes y emergencias.</v>
      </c>
      <c r="Z748" s="178" t="str">
        <f>CONCATENATE(X748,"-",Y748)</f>
        <v>04-Servicio de atención a incidentes y emergencias.</v>
      </c>
      <c r="AA748" s="176" t="s">
        <v>221</v>
      </c>
      <c r="AB748" s="171" t="str">
        <f>IFERROR(VLOOKUP(AA748,TD!$N$51:$O$66,2,0)," ")</f>
        <v>Servicio de atención a emergencias y desastres</v>
      </c>
      <c r="AC748" s="178" t="str">
        <f>CONCATENATE(AA748,"_",AB748)</f>
        <v>004_Servicio de atención a emergencias y desastres</v>
      </c>
      <c r="AD748" s="178" t="str">
        <f>CONCATENATE(Z748," ",AC748)</f>
        <v>04-Servicio de atención a incidentes y emergencias. 004_Servicio de atención a emergencias y desastres</v>
      </c>
      <c r="AE748" s="177" t="str">
        <f>CONCATENATE(U748,V748,W748,X748,AA748)</f>
        <v>O23011745032024025504004</v>
      </c>
      <c r="AF748" s="171" t="str">
        <f>IFERROR(VLOOKUP(AD748,TD!$J$66:$K$89,2,0)," ")</f>
        <v>PM/0131/0104/45030040255</v>
      </c>
      <c r="AG748" s="133" t="s">
        <v>385</v>
      </c>
      <c r="AH748" s="179" t="s">
        <v>194</v>
      </c>
      <c r="AI748" s="185" t="str">
        <f>CONCATENATE(PAA[[#This Row],[Id Interno]],"-",PAA[[#This Row],[tipo de Contrato (TH talento humano - B/S bienes y/o servicios)]],"-",S748,"-",T748,"-",PAA[[#This Row],[Objeto de la contratación]])</f>
        <v>20260723-TH-8173-2--ADICIÓN Y PRÓRROGA AL CONTRATO DE PRESTACIÓN DE SERVICIOS # 148-2026, cuyo objeto es: "Prestar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v>
      </c>
    </row>
    <row r="749" spans="2:35" ht="84" x14ac:dyDescent="0.35">
      <c r="B749" s="149">
        <v>20260724</v>
      </c>
      <c r="C749" s="120" t="s">
        <v>1015</v>
      </c>
      <c r="D749" s="128" t="s">
        <v>105</v>
      </c>
      <c r="E749" s="128" t="s">
        <v>363</v>
      </c>
      <c r="F749" s="128" t="s">
        <v>144</v>
      </c>
      <c r="G749" s="214" t="s">
        <v>380</v>
      </c>
      <c r="H749" s="215">
        <v>4</v>
      </c>
      <c r="I749" s="215">
        <v>0</v>
      </c>
      <c r="J749" s="130">
        <v>22400000</v>
      </c>
      <c r="K749" s="131" t="s">
        <v>398</v>
      </c>
      <c r="L749" s="175" t="s">
        <v>158</v>
      </c>
      <c r="M749" s="176" t="s">
        <v>421</v>
      </c>
      <c r="N749" s="128" t="s">
        <v>198</v>
      </c>
      <c r="O749" s="176" t="s">
        <v>890</v>
      </c>
      <c r="P749" s="176" t="s">
        <v>348</v>
      </c>
      <c r="Q749" s="132">
        <v>80111600</v>
      </c>
      <c r="R749" s="176" t="s">
        <v>211</v>
      </c>
      <c r="S749" s="176" t="str">
        <f>MID(PAA[[#This Row],[Meta Proyecto de Inversión]],1,4)</f>
        <v>8173</v>
      </c>
      <c r="T749" s="176" t="str">
        <f>MID(PAA[[#This Row],[Meta Proyecto de Inversión]],6,2)</f>
        <v>2-</v>
      </c>
      <c r="U749" s="177" t="str">
        <f>IFERROR(VLOOKUP(N749,TD!$B$50:$F$54,2,0)," ")</f>
        <v>O230117</v>
      </c>
      <c r="V749" s="177" t="str">
        <f>IFERROR(VLOOKUP(N749,TD!$B$50:$F$54,3,0)," ")</f>
        <v>4503</v>
      </c>
      <c r="W749" s="177">
        <f>IFERROR(VLOOKUP(N749,TD!$B$50:$F$54,4,0)," ")</f>
        <v>20240255</v>
      </c>
      <c r="X749" s="176" t="s">
        <v>164</v>
      </c>
      <c r="Y749" s="171" t="str">
        <f>IFERROR(VLOOKUP(X749,TD!$J$51:$K$64,2,0)," ")</f>
        <v>Servicio de atención a incidentes y emergencias.</v>
      </c>
      <c r="Z749" s="178" t="str">
        <f>CONCATENATE(X749,"-",Y749)</f>
        <v>04-Servicio de atención a incidentes y emergencias.</v>
      </c>
      <c r="AA749" s="176" t="s">
        <v>221</v>
      </c>
      <c r="AB749" s="171" t="str">
        <f>IFERROR(VLOOKUP(AA749,TD!$N$51:$O$66,2,0)," ")</f>
        <v>Servicio de atención a emergencias y desastres</v>
      </c>
      <c r="AC749" s="178" t="str">
        <f>CONCATENATE(AA749,"_",AB749)</f>
        <v>004_Servicio de atención a emergencias y desastres</v>
      </c>
      <c r="AD749" s="178" t="str">
        <f>CONCATENATE(Z749," ",AC749)</f>
        <v>04-Servicio de atención a incidentes y emergencias. 004_Servicio de atención a emergencias y desastres</v>
      </c>
      <c r="AE749" s="177" t="str">
        <f>CONCATENATE(U749,V749,W749,X749,AA749)</f>
        <v>O23011745032024025504004</v>
      </c>
      <c r="AF749" s="171" t="str">
        <f>IFERROR(VLOOKUP(AD749,TD!$J$66:$K$89,2,0)," ")</f>
        <v>PM/0131/0104/45030040255</v>
      </c>
      <c r="AG749" s="133" t="s">
        <v>385</v>
      </c>
      <c r="AH749" s="179" t="s">
        <v>194</v>
      </c>
      <c r="AI749" s="185" t="str">
        <f>CONCATENATE(PAA[[#This Row],[Id Interno]],"-",PAA[[#This Row],[tipo de Contrato (TH talento humano - B/S bienes y/o servicios)]],"-",S749,"-",T749,"-",PAA[[#This Row],[Objeto de la contratación]])</f>
        <v>20260724-TH-8173-2--ADICIÓN Y PRÓRROGA AL CONTRATO DE PRESTACIÓN DE SERVICIOS # 188-2026, cuyo objeto es: "Prestación de servicios profesionales para la elaboración, diagramación de piezas gráficas con estilos de textos e informes requeridos frente a los procesos y procedimientos, para el desarrollo de los programas de la Subdirección Operativa-S.O."</v>
      </c>
    </row>
    <row r="750" spans="2:35" ht="112" x14ac:dyDescent="0.35">
      <c r="B750" s="149">
        <v>20260725</v>
      </c>
      <c r="C750" s="120" t="s">
        <v>1016</v>
      </c>
      <c r="D750" s="128" t="s">
        <v>105</v>
      </c>
      <c r="E750" s="128" t="s">
        <v>363</v>
      </c>
      <c r="F750" s="128" t="s">
        <v>144</v>
      </c>
      <c r="G750" s="214" t="s">
        <v>380</v>
      </c>
      <c r="H750" s="215">
        <v>4</v>
      </c>
      <c r="I750" s="215">
        <v>0</v>
      </c>
      <c r="J750" s="130">
        <v>36000000</v>
      </c>
      <c r="K750" s="131" t="s">
        <v>398</v>
      </c>
      <c r="L750" s="175" t="s">
        <v>158</v>
      </c>
      <c r="M750" s="176" t="s">
        <v>421</v>
      </c>
      <c r="N750" s="128" t="s">
        <v>198</v>
      </c>
      <c r="O750" s="176" t="s">
        <v>890</v>
      </c>
      <c r="P750" s="176" t="s">
        <v>348</v>
      </c>
      <c r="Q750" s="132">
        <v>80111600</v>
      </c>
      <c r="R750" s="176" t="s">
        <v>211</v>
      </c>
      <c r="S750" s="176" t="str">
        <f>MID(PAA[[#This Row],[Meta Proyecto de Inversión]],1,4)</f>
        <v>8173</v>
      </c>
      <c r="T750" s="176" t="str">
        <f>MID(PAA[[#This Row],[Meta Proyecto de Inversión]],6,2)</f>
        <v>2-</v>
      </c>
      <c r="U750" s="177" t="str">
        <f>IFERROR(VLOOKUP(N750,TD!$B$50:$F$54,2,0)," ")</f>
        <v>O230117</v>
      </c>
      <c r="V750" s="177" t="str">
        <f>IFERROR(VLOOKUP(N750,TD!$B$50:$F$54,3,0)," ")</f>
        <v>4503</v>
      </c>
      <c r="W750" s="177">
        <f>IFERROR(VLOOKUP(N750,TD!$B$50:$F$54,4,0)," ")</f>
        <v>20240255</v>
      </c>
      <c r="X750" s="176" t="s">
        <v>164</v>
      </c>
      <c r="Y750" s="171" t="str">
        <f>IFERROR(VLOOKUP(X750,TD!$J$51:$K$64,2,0)," ")</f>
        <v>Servicio de atención a incidentes y emergencias.</v>
      </c>
      <c r="Z750" s="178" t="str">
        <f>CONCATENATE(X750,"-",Y750)</f>
        <v>04-Servicio de atención a incidentes y emergencias.</v>
      </c>
      <c r="AA750" s="176" t="s">
        <v>221</v>
      </c>
      <c r="AB750" s="171" t="str">
        <f>IFERROR(VLOOKUP(AA750,TD!$N$51:$O$66,2,0)," ")</f>
        <v>Servicio de atención a emergencias y desastres</v>
      </c>
      <c r="AC750" s="178" t="str">
        <f>CONCATENATE(AA750,"_",AB750)</f>
        <v>004_Servicio de atención a emergencias y desastres</v>
      </c>
      <c r="AD750" s="178" t="str">
        <f>CONCATENATE(Z750," ",AC750)</f>
        <v>04-Servicio de atención a incidentes y emergencias. 004_Servicio de atención a emergencias y desastres</v>
      </c>
      <c r="AE750" s="177" t="str">
        <f>CONCATENATE(U750,V750,W750,X750,AA750)</f>
        <v>O23011745032024025504004</v>
      </c>
      <c r="AF750" s="171" t="str">
        <f>IFERROR(VLOOKUP(AD750,TD!$J$66:$K$89,2,0)," ")</f>
        <v>PM/0131/0104/45030040255</v>
      </c>
      <c r="AG750" s="133" t="s">
        <v>385</v>
      </c>
      <c r="AH750" s="179" t="s">
        <v>194</v>
      </c>
      <c r="AI750" s="185" t="str">
        <f>CONCATENATE(PAA[[#This Row],[Id Interno]],"-",PAA[[#This Row],[tipo de Contrato (TH talento humano - B/S bienes y/o servicios)]],"-",S750,"-",T750,"-",PAA[[#This Row],[Objeto de la contratación]])</f>
        <v>20260725-TH-8173-2--ADICIÓN Y PRÓRROGA AL CONTRATO DE PRESTACIÓN DE SERVICIOS # 239-2026, cuyo objeto es: "Prestar servicios profesionales de carácter jurídico apoyando la consolidación y estructuración de procesos para la adquisición de bienes , obras y servicios y las demás actuaciones de carácter precontractual y contractual que se desprendan de las necesidades identificadas para el desarrollo de los programas a cargo de la Subdirección Operativa-S.O."</v>
      </c>
    </row>
    <row r="751" spans="2:35" ht="84" x14ac:dyDescent="0.35">
      <c r="B751" s="149">
        <v>20260726</v>
      </c>
      <c r="C751" s="120" t="s">
        <v>1017</v>
      </c>
      <c r="D751" s="128" t="s">
        <v>105</v>
      </c>
      <c r="E751" s="128" t="s">
        <v>363</v>
      </c>
      <c r="F751" s="128" t="s">
        <v>144</v>
      </c>
      <c r="G751" s="214" t="s">
        <v>380</v>
      </c>
      <c r="H751" s="215">
        <v>4</v>
      </c>
      <c r="I751" s="215">
        <v>0</v>
      </c>
      <c r="J751" s="130">
        <v>28800000</v>
      </c>
      <c r="K751" s="131" t="s">
        <v>398</v>
      </c>
      <c r="L751" s="175" t="s">
        <v>158</v>
      </c>
      <c r="M751" s="176" t="s">
        <v>421</v>
      </c>
      <c r="N751" s="128" t="s">
        <v>198</v>
      </c>
      <c r="O751" s="176" t="s">
        <v>890</v>
      </c>
      <c r="P751" s="176" t="s">
        <v>348</v>
      </c>
      <c r="Q751" s="132">
        <v>80111600</v>
      </c>
      <c r="R751" s="176" t="s">
        <v>211</v>
      </c>
      <c r="S751" s="176" t="str">
        <f>MID(PAA[[#This Row],[Meta Proyecto de Inversión]],1,4)</f>
        <v>8173</v>
      </c>
      <c r="T751" s="176" t="str">
        <f>MID(PAA[[#This Row],[Meta Proyecto de Inversión]],6,2)</f>
        <v>2-</v>
      </c>
      <c r="U751" s="177" t="str">
        <f>IFERROR(VLOOKUP(N751,TD!$B$50:$F$54,2,0)," ")</f>
        <v>O230117</v>
      </c>
      <c r="V751" s="177" t="str">
        <f>IFERROR(VLOOKUP(N751,TD!$B$50:$F$54,3,0)," ")</f>
        <v>4503</v>
      </c>
      <c r="W751" s="177">
        <f>IFERROR(VLOOKUP(N751,TD!$B$50:$F$54,4,0)," ")</f>
        <v>20240255</v>
      </c>
      <c r="X751" s="176" t="s">
        <v>164</v>
      </c>
      <c r="Y751" s="171" t="str">
        <f>IFERROR(VLOOKUP(X751,TD!$J$51:$K$64,2,0)," ")</f>
        <v>Servicio de atención a incidentes y emergencias.</v>
      </c>
      <c r="Z751" s="178" t="str">
        <f>CONCATENATE(X751,"-",Y751)</f>
        <v>04-Servicio de atención a incidentes y emergencias.</v>
      </c>
      <c r="AA751" s="176" t="s">
        <v>221</v>
      </c>
      <c r="AB751" s="171" t="str">
        <f>IFERROR(VLOOKUP(AA751,TD!$N$51:$O$66,2,0)," ")</f>
        <v>Servicio de atención a emergencias y desastres</v>
      </c>
      <c r="AC751" s="178" t="str">
        <f>CONCATENATE(AA751,"_",AB751)</f>
        <v>004_Servicio de atención a emergencias y desastres</v>
      </c>
      <c r="AD751" s="178" t="str">
        <f>CONCATENATE(Z751," ",AC751)</f>
        <v>04-Servicio de atención a incidentes y emergencias. 004_Servicio de atención a emergencias y desastres</v>
      </c>
      <c r="AE751" s="177" t="str">
        <f>CONCATENATE(U751,V751,W751,X751,AA751)</f>
        <v>O23011745032024025504004</v>
      </c>
      <c r="AF751" s="171" t="str">
        <f>IFERROR(VLOOKUP(AD751,TD!$J$66:$K$89,2,0)," ")</f>
        <v>PM/0131/0104/45030040255</v>
      </c>
      <c r="AG751" s="133" t="s">
        <v>385</v>
      </c>
      <c r="AH751" s="179" t="s">
        <v>194</v>
      </c>
      <c r="AI751" s="185" t="str">
        <f>CONCATENATE(PAA[[#This Row],[Id Interno]],"-",PAA[[#This Row],[tipo de Contrato (TH talento humano - B/S bienes y/o servicios)]],"-",S751,"-",T751,"-",PAA[[#This Row],[Objeto de la contratación]])</f>
        <v>20260726-TH-8173-2--ADICIÓN Y PRÓRROGA AL CONTRATO DE PRESTACIÓN DE SERVICIOS # 292-2026, cuyo objeto es: "Prestación de servicios profesionales para la elaboración de informes o documentos técnicos, infografías, reportes y consolidación de indicadores relacionados con los procesos, y procedimientos, para el desarrollo de los programas de la Subdirección Operativa-S.O."</v>
      </c>
    </row>
    <row r="752" spans="2:35" ht="84" x14ac:dyDescent="0.35">
      <c r="B752" s="149">
        <v>20260727</v>
      </c>
      <c r="C752" s="120" t="s">
        <v>1018</v>
      </c>
      <c r="D752" s="128" t="s">
        <v>105</v>
      </c>
      <c r="E752" s="128" t="s">
        <v>363</v>
      </c>
      <c r="F752" s="128" t="s">
        <v>144</v>
      </c>
      <c r="G752" s="214" t="s">
        <v>380</v>
      </c>
      <c r="H752" s="215">
        <v>4</v>
      </c>
      <c r="I752" s="215">
        <v>0</v>
      </c>
      <c r="J752" s="130">
        <v>22500000</v>
      </c>
      <c r="K752" s="131" t="s">
        <v>398</v>
      </c>
      <c r="L752" s="175" t="s">
        <v>158</v>
      </c>
      <c r="M752" s="176" t="s">
        <v>421</v>
      </c>
      <c r="N752" s="128" t="s">
        <v>198</v>
      </c>
      <c r="O752" s="176" t="s">
        <v>890</v>
      </c>
      <c r="P752" s="176" t="s">
        <v>348</v>
      </c>
      <c r="Q752" s="132">
        <v>80111600</v>
      </c>
      <c r="R752" s="176" t="s">
        <v>211</v>
      </c>
      <c r="S752" s="176" t="str">
        <f>MID(PAA[[#This Row],[Meta Proyecto de Inversión]],1,4)</f>
        <v>8173</v>
      </c>
      <c r="T752" s="176" t="str">
        <f>MID(PAA[[#This Row],[Meta Proyecto de Inversión]],6,2)</f>
        <v>2-</v>
      </c>
      <c r="U752" s="177" t="str">
        <f>IFERROR(VLOOKUP(N752,TD!$B$50:$F$54,2,0)," ")</f>
        <v>O230117</v>
      </c>
      <c r="V752" s="177" t="str">
        <f>IFERROR(VLOOKUP(N752,TD!$B$50:$F$54,3,0)," ")</f>
        <v>4503</v>
      </c>
      <c r="W752" s="177">
        <f>IFERROR(VLOOKUP(N752,TD!$B$50:$F$54,4,0)," ")</f>
        <v>20240255</v>
      </c>
      <c r="X752" s="176" t="s">
        <v>164</v>
      </c>
      <c r="Y752" s="171" t="str">
        <f>IFERROR(VLOOKUP(X752,TD!$J$51:$K$64,2,0)," ")</f>
        <v>Servicio de atención a incidentes y emergencias.</v>
      </c>
      <c r="Z752" s="178" t="str">
        <f>CONCATENATE(X752,"-",Y752)</f>
        <v>04-Servicio de atención a incidentes y emergencias.</v>
      </c>
      <c r="AA752" s="176" t="s">
        <v>221</v>
      </c>
      <c r="AB752" s="171" t="str">
        <f>IFERROR(VLOOKUP(AA752,TD!$N$51:$O$66,2,0)," ")</f>
        <v>Servicio de atención a emergencias y desastres</v>
      </c>
      <c r="AC752" s="178" t="str">
        <f>CONCATENATE(AA752,"_",AB752)</f>
        <v>004_Servicio de atención a emergencias y desastres</v>
      </c>
      <c r="AD752" s="178" t="str">
        <f>CONCATENATE(Z752," ",AC752)</f>
        <v>04-Servicio de atención a incidentes y emergencias. 004_Servicio de atención a emergencias y desastres</v>
      </c>
      <c r="AE752" s="177" t="str">
        <f>CONCATENATE(U752,V752,W752,X752,AA752)</f>
        <v>O23011745032024025504004</v>
      </c>
      <c r="AF752" s="171" t="str">
        <f>IFERROR(VLOOKUP(AD752,TD!$J$66:$K$89,2,0)," ")</f>
        <v>PM/0131/0104/45030040255</v>
      </c>
      <c r="AG752" s="133" t="s">
        <v>385</v>
      </c>
      <c r="AH752" s="179" t="s">
        <v>194</v>
      </c>
      <c r="AI752" s="185" t="str">
        <f>CONCATENATE(PAA[[#This Row],[Id Interno]],"-",PAA[[#This Row],[tipo de Contrato (TH talento humano - B/S bienes y/o servicios)]],"-",S752,"-",T752,"-",PAA[[#This Row],[Objeto de la contratación]])</f>
        <v>20260727-TH-8173-2--ADICIÓN Y PRÓRROGA AL CONTRATO DE PRESTACIÓN DE SERVICIOS # 260-2026, cuyo objeto es: "Prestación de servicios profesionales para atender las actividades de bienestar de los caninos y los animales rescatados o recuperados que  atiende el grupo BRAE, para el desarrollo de los programas a cargo de la Subdirección Operativa-S.O."</v>
      </c>
    </row>
    <row r="753" spans="2:35" ht="84" x14ac:dyDescent="0.35">
      <c r="B753" s="149">
        <v>20260728</v>
      </c>
      <c r="C753" s="120" t="s">
        <v>1019</v>
      </c>
      <c r="D753" s="128" t="s">
        <v>105</v>
      </c>
      <c r="E753" s="128" t="s">
        <v>363</v>
      </c>
      <c r="F753" s="128" t="s">
        <v>144</v>
      </c>
      <c r="G753" s="214" t="s">
        <v>381</v>
      </c>
      <c r="H753" s="215">
        <v>3</v>
      </c>
      <c r="I753" s="215">
        <v>0</v>
      </c>
      <c r="J753" s="130">
        <v>21600000</v>
      </c>
      <c r="K753" s="131" t="s">
        <v>398</v>
      </c>
      <c r="L753" s="175" t="s">
        <v>158</v>
      </c>
      <c r="M753" s="176" t="s">
        <v>421</v>
      </c>
      <c r="N753" s="128" t="s">
        <v>198</v>
      </c>
      <c r="O753" s="176" t="s">
        <v>890</v>
      </c>
      <c r="P753" s="176" t="s">
        <v>348</v>
      </c>
      <c r="Q753" s="132">
        <v>80111600</v>
      </c>
      <c r="R753" s="176" t="s">
        <v>211</v>
      </c>
      <c r="S753" s="176" t="str">
        <f>MID(PAA[[#This Row],[Meta Proyecto de Inversión]],1,4)</f>
        <v>8173</v>
      </c>
      <c r="T753" s="176" t="str">
        <f>MID(PAA[[#This Row],[Meta Proyecto de Inversión]],6,2)</f>
        <v>2-</v>
      </c>
      <c r="U753" s="177" t="str">
        <f>IFERROR(VLOOKUP(N753,TD!$B$50:$F$54,2,0)," ")</f>
        <v>O230117</v>
      </c>
      <c r="V753" s="177" t="str">
        <f>IFERROR(VLOOKUP(N753,TD!$B$50:$F$54,3,0)," ")</f>
        <v>4503</v>
      </c>
      <c r="W753" s="177">
        <f>IFERROR(VLOOKUP(N753,TD!$B$50:$F$54,4,0)," ")</f>
        <v>20240255</v>
      </c>
      <c r="X753" s="176" t="s">
        <v>164</v>
      </c>
      <c r="Y753" s="171" t="str">
        <f>IFERROR(VLOOKUP(X753,TD!$J$51:$K$64,2,0)," ")</f>
        <v>Servicio de atención a incidentes y emergencias.</v>
      </c>
      <c r="Z753" s="178" t="str">
        <f>CONCATENATE(X753,"-",Y753)</f>
        <v>04-Servicio de atención a incidentes y emergencias.</v>
      </c>
      <c r="AA753" s="176" t="s">
        <v>221</v>
      </c>
      <c r="AB753" s="171" t="str">
        <f>IFERROR(VLOOKUP(AA753,TD!$N$51:$O$66,2,0)," ")</f>
        <v>Servicio de atención a emergencias y desastres</v>
      </c>
      <c r="AC753" s="178" t="str">
        <f>CONCATENATE(AA753,"_",AB753)</f>
        <v>004_Servicio de atención a emergencias y desastres</v>
      </c>
      <c r="AD753" s="178" t="str">
        <f>CONCATENATE(Z753," ",AC753)</f>
        <v>04-Servicio de atención a incidentes y emergencias. 004_Servicio de atención a emergencias y desastres</v>
      </c>
      <c r="AE753" s="177" t="str">
        <f>CONCATENATE(U753,V753,W753,X753,AA753)</f>
        <v>O23011745032024025504004</v>
      </c>
      <c r="AF753" s="171" t="str">
        <f>IFERROR(VLOOKUP(AD753,TD!$J$66:$K$89,2,0)," ")</f>
        <v>PM/0131/0104/45030040255</v>
      </c>
      <c r="AG753" s="133" t="s">
        <v>385</v>
      </c>
      <c r="AH753" s="179" t="s">
        <v>194</v>
      </c>
      <c r="AI753" s="185" t="str">
        <f>CONCATENATE(PAA[[#This Row],[Id Interno]],"-",PAA[[#This Row],[tipo de Contrato (TH talento humano - B/S bienes y/o servicios)]],"-",S753,"-",T753,"-",PAA[[#This Row],[Objeto de la contratación]])</f>
        <v>20260728-TH-8173-2--ADICIÓN Y PRÓRROGA AL CONTRATO DE PRESTACIÓN DE SERVICIOS # 063-2026, cuyo objeto es: "Prestación de servicios profesionales para ejecutar los aspectos jurídicos en las diferentes modalidades de contratación que requiera la Subdirección operativa para el cumplimiento de su misionalidad y de los programas a cargo-S.O."</v>
      </c>
    </row>
    <row r="754" spans="2:35" ht="70" x14ac:dyDescent="0.35">
      <c r="B754" s="149">
        <v>20260729</v>
      </c>
      <c r="C754" s="120" t="s">
        <v>1020</v>
      </c>
      <c r="D754" s="128" t="s">
        <v>105</v>
      </c>
      <c r="E754" s="128" t="s">
        <v>363</v>
      </c>
      <c r="F754" s="128" t="s">
        <v>145</v>
      </c>
      <c r="G754" s="214" t="s">
        <v>381</v>
      </c>
      <c r="H754" s="215">
        <v>3</v>
      </c>
      <c r="I754" s="215">
        <v>0</v>
      </c>
      <c r="J754" s="130">
        <v>8970000</v>
      </c>
      <c r="K754" s="131" t="s">
        <v>398</v>
      </c>
      <c r="L754" s="175" t="s">
        <v>158</v>
      </c>
      <c r="M754" s="176" t="s">
        <v>421</v>
      </c>
      <c r="N754" s="128" t="s">
        <v>198</v>
      </c>
      <c r="O754" s="176" t="s">
        <v>890</v>
      </c>
      <c r="P754" s="176" t="s">
        <v>348</v>
      </c>
      <c r="Q754" s="132">
        <v>80111600</v>
      </c>
      <c r="R754" s="176" t="s">
        <v>211</v>
      </c>
      <c r="S754" s="176" t="str">
        <f>MID(PAA[[#This Row],[Meta Proyecto de Inversión]],1,4)</f>
        <v>8173</v>
      </c>
      <c r="T754" s="176" t="str">
        <f>MID(PAA[[#This Row],[Meta Proyecto de Inversión]],6,2)</f>
        <v>2-</v>
      </c>
      <c r="U754" s="177" t="str">
        <f>IFERROR(VLOOKUP(N754,TD!$B$50:$F$54,2,0)," ")</f>
        <v>O230117</v>
      </c>
      <c r="V754" s="177" t="str">
        <f>IFERROR(VLOOKUP(N754,TD!$B$50:$F$54,3,0)," ")</f>
        <v>4503</v>
      </c>
      <c r="W754" s="177">
        <f>IFERROR(VLOOKUP(N754,TD!$B$50:$F$54,4,0)," ")</f>
        <v>20240255</v>
      </c>
      <c r="X754" s="176" t="s">
        <v>164</v>
      </c>
      <c r="Y754" s="171" t="str">
        <f>IFERROR(VLOOKUP(X754,TD!$J$51:$K$64,2,0)," ")</f>
        <v>Servicio de atención a incidentes y emergencias.</v>
      </c>
      <c r="Z754" s="178" t="str">
        <f>CONCATENATE(X754,"-",Y754)</f>
        <v>04-Servicio de atención a incidentes y emergencias.</v>
      </c>
      <c r="AA754" s="176" t="s">
        <v>221</v>
      </c>
      <c r="AB754" s="171" t="str">
        <f>IFERROR(VLOOKUP(AA754,TD!$N$51:$O$66,2,0)," ")</f>
        <v>Servicio de atención a emergencias y desastres</v>
      </c>
      <c r="AC754" s="178" t="str">
        <f>CONCATENATE(AA754,"_",AB754)</f>
        <v>004_Servicio de atención a emergencias y desastres</v>
      </c>
      <c r="AD754" s="178" t="str">
        <f>CONCATENATE(Z754," ",AC754)</f>
        <v>04-Servicio de atención a incidentes y emergencias. 004_Servicio de atención a emergencias y desastres</v>
      </c>
      <c r="AE754" s="177" t="str">
        <f>CONCATENATE(U754,V754,W754,X754,AA754)</f>
        <v>O23011745032024025504004</v>
      </c>
      <c r="AF754" s="171" t="str">
        <f>IFERROR(VLOOKUP(AD754,TD!$J$66:$K$89,2,0)," ")</f>
        <v>PM/0131/0104/45030040255</v>
      </c>
      <c r="AG754" s="133" t="s">
        <v>385</v>
      </c>
      <c r="AH754" s="179" t="s">
        <v>194</v>
      </c>
      <c r="AI754" s="185" t="str">
        <f>CONCATENATE(PAA[[#This Row],[Id Interno]],"-",PAA[[#This Row],[tipo de Contrato (TH talento humano - B/S bienes y/o servicios)]],"-",S754,"-",T754,"-",PAA[[#This Row],[Objeto de la contratación]])</f>
        <v>20260729-TH-8173-2--ADICIÓN Y PRÓRROGA AL CONTRATO DE PRESTACIÓN DE SERVICIOS # 053-2026, cuyo objeto es:  "Prestación de servicios para realizar la gestión administrativa requerida en la estación de bomberos asignada, para el desarrollo de los programas a cargo de la Subdirección Operativa-S.O."</v>
      </c>
    </row>
    <row r="755" spans="2:35" ht="70" x14ac:dyDescent="0.35">
      <c r="B755" s="149">
        <v>20260730</v>
      </c>
      <c r="C755" s="120" t="s">
        <v>1021</v>
      </c>
      <c r="D755" s="128" t="s">
        <v>105</v>
      </c>
      <c r="E755" s="128" t="s">
        <v>363</v>
      </c>
      <c r="F755" s="128" t="s">
        <v>145</v>
      </c>
      <c r="G755" s="214" t="s">
        <v>381</v>
      </c>
      <c r="H755" s="215">
        <v>3</v>
      </c>
      <c r="I755" s="215">
        <v>0</v>
      </c>
      <c r="J755" s="130">
        <v>8970000</v>
      </c>
      <c r="K755" s="131" t="s">
        <v>398</v>
      </c>
      <c r="L755" s="175" t="s">
        <v>158</v>
      </c>
      <c r="M755" s="176" t="s">
        <v>421</v>
      </c>
      <c r="N755" s="128" t="s">
        <v>198</v>
      </c>
      <c r="O755" s="176" t="s">
        <v>890</v>
      </c>
      <c r="P755" s="176" t="s">
        <v>348</v>
      </c>
      <c r="Q755" s="132">
        <v>80111600</v>
      </c>
      <c r="R755" s="176" t="s">
        <v>211</v>
      </c>
      <c r="S755" s="176" t="str">
        <f>MID(PAA[[#This Row],[Meta Proyecto de Inversión]],1,4)</f>
        <v>8173</v>
      </c>
      <c r="T755" s="176" t="str">
        <f>MID(PAA[[#This Row],[Meta Proyecto de Inversión]],6,2)</f>
        <v>2-</v>
      </c>
      <c r="U755" s="177" t="str">
        <f>IFERROR(VLOOKUP(N755,TD!$B$50:$F$54,2,0)," ")</f>
        <v>O230117</v>
      </c>
      <c r="V755" s="177" t="str">
        <f>IFERROR(VLOOKUP(N755,TD!$B$50:$F$54,3,0)," ")</f>
        <v>4503</v>
      </c>
      <c r="W755" s="177">
        <f>IFERROR(VLOOKUP(N755,TD!$B$50:$F$54,4,0)," ")</f>
        <v>20240255</v>
      </c>
      <c r="X755" s="176" t="s">
        <v>164</v>
      </c>
      <c r="Y755" s="171" t="str">
        <f>IFERROR(VLOOKUP(X755,TD!$J$51:$K$64,2,0)," ")</f>
        <v>Servicio de atención a incidentes y emergencias.</v>
      </c>
      <c r="Z755" s="178" t="str">
        <f>CONCATENATE(X755,"-",Y755)</f>
        <v>04-Servicio de atención a incidentes y emergencias.</v>
      </c>
      <c r="AA755" s="176" t="s">
        <v>221</v>
      </c>
      <c r="AB755" s="171" t="str">
        <f>IFERROR(VLOOKUP(AA755,TD!$N$51:$O$66,2,0)," ")</f>
        <v>Servicio de atención a emergencias y desastres</v>
      </c>
      <c r="AC755" s="178" t="str">
        <f>CONCATENATE(AA755,"_",AB755)</f>
        <v>004_Servicio de atención a emergencias y desastres</v>
      </c>
      <c r="AD755" s="178" t="str">
        <f>CONCATENATE(Z755," ",AC755)</f>
        <v>04-Servicio de atención a incidentes y emergencias. 004_Servicio de atención a emergencias y desastres</v>
      </c>
      <c r="AE755" s="177" t="str">
        <f>CONCATENATE(U755,V755,W755,X755,AA755)</f>
        <v>O23011745032024025504004</v>
      </c>
      <c r="AF755" s="171" t="str">
        <f>IFERROR(VLOOKUP(AD755,TD!$J$66:$K$89,2,0)," ")</f>
        <v>PM/0131/0104/45030040255</v>
      </c>
      <c r="AG755" s="133" t="s">
        <v>385</v>
      </c>
      <c r="AH755" s="179" t="s">
        <v>194</v>
      </c>
      <c r="AI755" s="185" t="str">
        <f>CONCATENATE(PAA[[#This Row],[Id Interno]],"-",PAA[[#This Row],[tipo de Contrato (TH talento humano - B/S bienes y/o servicios)]],"-",S755,"-",T755,"-",PAA[[#This Row],[Objeto de la contratación]])</f>
        <v>20260730-TH-8173-2--ADICIÓN Y PRÓRROGA AL CONTRATO DE PRESTACIÓN DE SERVICIOS # 057-2026, cuyo objeto es:  "Prestación de servicios para realizar la gestión administrativa requerida en la estación de bomberos asignada, para el desarrollo de los programas a cargo de la Subdirección Operativa-S.O."</v>
      </c>
    </row>
    <row r="756" spans="2:35" ht="70" x14ac:dyDescent="0.35">
      <c r="B756" s="149">
        <v>20260731</v>
      </c>
      <c r="C756" s="120" t="s">
        <v>1022</v>
      </c>
      <c r="D756" s="128" t="s">
        <v>105</v>
      </c>
      <c r="E756" s="128" t="s">
        <v>363</v>
      </c>
      <c r="F756" s="128" t="s">
        <v>145</v>
      </c>
      <c r="G756" s="214" t="s">
        <v>381</v>
      </c>
      <c r="H756" s="215">
        <v>3</v>
      </c>
      <c r="I756" s="215">
        <v>0</v>
      </c>
      <c r="J756" s="130">
        <v>8970000</v>
      </c>
      <c r="K756" s="131" t="s">
        <v>398</v>
      </c>
      <c r="L756" s="175" t="s">
        <v>158</v>
      </c>
      <c r="M756" s="176" t="s">
        <v>421</v>
      </c>
      <c r="N756" s="128" t="s">
        <v>198</v>
      </c>
      <c r="O756" s="176" t="s">
        <v>890</v>
      </c>
      <c r="P756" s="176" t="s">
        <v>348</v>
      </c>
      <c r="Q756" s="132">
        <v>80111600</v>
      </c>
      <c r="R756" s="176" t="s">
        <v>211</v>
      </c>
      <c r="S756" s="176" t="str">
        <f>MID(PAA[[#This Row],[Meta Proyecto de Inversión]],1,4)</f>
        <v>8173</v>
      </c>
      <c r="T756" s="176" t="str">
        <f>MID(PAA[[#This Row],[Meta Proyecto de Inversión]],6,2)</f>
        <v>2-</v>
      </c>
      <c r="U756" s="177" t="str">
        <f>IFERROR(VLOOKUP(N756,TD!$B$50:$F$54,2,0)," ")</f>
        <v>O230117</v>
      </c>
      <c r="V756" s="177" t="str">
        <f>IFERROR(VLOOKUP(N756,TD!$B$50:$F$54,3,0)," ")</f>
        <v>4503</v>
      </c>
      <c r="W756" s="177">
        <f>IFERROR(VLOOKUP(N756,TD!$B$50:$F$54,4,0)," ")</f>
        <v>20240255</v>
      </c>
      <c r="X756" s="176" t="s">
        <v>164</v>
      </c>
      <c r="Y756" s="171" t="str">
        <f>IFERROR(VLOOKUP(X756,TD!$J$51:$K$64,2,0)," ")</f>
        <v>Servicio de atención a incidentes y emergencias.</v>
      </c>
      <c r="Z756" s="178" t="str">
        <f>CONCATENATE(X756,"-",Y756)</f>
        <v>04-Servicio de atención a incidentes y emergencias.</v>
      </c>
      <c r="AA756" s="176" t="s">
        <v>221</v>
      </c>
      <c r="AB756" s="171" t="str">
        <f>IFERROR(VLOOKUP(AA756,TD!$N$51:$O$66,2,0)," ")</f>
        <v>Servicio de atención a emergencias y desastres</v>
      </c>
      <c r="AC756" s="178" t="str">
        <f>CONCATENATE(AA756,"_",AB756)</f>
        <v>004_Servicio de atención a emergencias y desastres</v>
      </c>
      <c r="AD756" s="178" t="str">
        <f>CONCATENATE(Z756," ",AC756)</f>
        <v>04-Servicio de atención a incidentes y emergencias. 004_Servicio de atención a emergencias y desastres</v>
      </c>
      <c r="AE756" s="177" t="str">
        <f>CONCATENATE(U756,V756,W756,X756,AA756)</f>
        <v>O23011745032024025504004</v>
      </c>
      <c r="AF756" s="171" t="str">
        <f>IFERROR(VLOOKUP(AD756,TD!$J$66:$K$89,2,0)," ")</f>
        <v>PM/0131/0104/45030040255</v>
      </c>
      <c r="AG756" s="133" t="s">
        <v>385</v>
      </c>
      <c r="AH756" s="179" t="s">
        <v>194</v>
      </c>
      <c r="AI756" s="185" t="str">
        <f>CONCATENATE(PAA[[#This Row],[Id Interno]],"-",PAA[[#This Row],[tipo de Contrato (TH talento humano - B/S bienes y/o servicios)]],"-",S756,"-",T756,"-",PAA[[#This Row],[Objeto de la contratación]])</f>
        <v>20260731-TH-8173-2--ADICIÓN Y PRÓRROGA AL CONTRATO DE PRESTACIÓN DE SERVICIOS # 094-2026, cuyo objeto es:  "Prestación de servicios para realizar la gestión administrativa requerida en la estación de bomberos asignada, para el desarrollo de los programas a cargo de la Subdirección Operativa-S.O."</v>
      </c>
    </row>
    <row r="757" spans="2:35" ht="70" x14ac:dyDescent="0.35">
      <c r="B757" s="149">
        <v>20260732</v>
      </c>
      <c r="C757" s="120" t="s">
        <v>1023</v>
      </c>
      <c r="D757" s="128" t="s">
        <v>105</v>
      </c>
      <c r="E757" s="128" t="s">
        <v>363</v>
      </c>
      <c r="F757" s="128" t="s">
        <v>145</v>
      </c>
      <c r="G757" s="214" t="s">
        <v>381</v>
      </c>
      <c r="H757" s="215">
        <v>3</v>
      </c>
      <c r="I757" s="215">
        <v>0</v>
      </c>
      <c r="J757" s="130">
        <v>8970000</v>
      </c>
      <c r="K757" s="131" t="s">
        <v>398</v>
      </c>
      <c r="L757" s="175" t="s">
        <v>158</v>
      </c>
      <c r="M757" s="176" t="s">
        <v>421</v>
      </c>
      <c r="N757" s="128" t="s">
        <v>198</v>
      </c>
      <c r="O757" s="176" t="s">
        <v>890</v>
      </c>
      <c r="P757" s="176" t="s">
        <v>348</v>
      </c>
      <c r="Q757" s="132">
        <v>80111600</v>
      </c>
      <c r="R757" s="176" t="s">
        <v>211</v>
      </c>
      <c r="S757" s="176" t="str">
        <f>MID(PAA[[#This Row],[Meta Proyecto de Inversión]],1,4)</f>
        <v>8173</v>
      </c>
      <c r="T757" s="176" t="str">
        <f>MID(PAA[[#This Row],[Meta Proyecto de Inversión]],6,2)</f>
        <v>2-</v>
      </c>
      <c r="U757" s="177" t="str">
        <f>IFERROR(VLOOKUP(N757,TD!$B$50:$F$54,2,0)," ")</f>
        <v>O230117</v>
      </c>
      <c r="V757" s="177" t="str">
        <f>IFERROR(VLOOKUP(N757,TD!$B$50:$F$54,3,0)," ")</f>
        <v>4503</v>
      </c>
      <c r="W757" s="177">
        <f>IFERROR(VLOOKUP(N757,TD!$B$50:$F$54,4,0)," ")</f>
        <v>20240255</v>
      </c>
      <c r="X757" s="176" t="s">
        <v>164</v>
      </c>
      <c r="Y757" s="171" t="str">
        <f>IFERROR(VLOOKUP(X757,TD!$J$51:$K$64,2,0)," ")</f>
        <v>Servicio de atención a incidentes y emergencias.</v>
      </c>
      <c r="Z757" s="178" t="str">
        <f>CONCATENATE(X757,"-",Y757)</f>
        <v>04-Servicio de atención a incidentes y emergencias.</v>
      </c>
      <c r="AA757" s="176" t="s">
        <v>221</v>
      </c>
      <c r="AB757" s="171" t="str">
        <f>IFERROR(VLOOKUP(AA757,TD!$N$51:$O$66,2,0)," ")</f>
        <v>Servicio de atención a emergencias y desastres</v>
      </c>
      <c r="AC757" s="178" t="str">
        <f>CONCATENATE(AA757,"_",AB757)</f>
        <v>004_Servicio de atención a emergencias y desastres</v>
      </c>
      <c r="AD757" s="178" t="str">
        <f>CONCATENATE(Z757," ",AC757)</f>
        <v>04-Servicio de atención a incidentes y emergencias. 004_Servicio de atención a emergencias y desastres</v>
      </c>
      <c r="AE757" s="177" t="str">
        <f>CONCATENATE(U757,V757,W757,X757,AA757)</f>
        <v>O23011745032024025504004</v>
      </c>
      <c r="AF757" s="171" t="str">
        <f>IFERROR(VLOOKUP(AD757,TD!$J$66:$K$89,2,0)," ")</f>
        <v>PM/0131/0104/45030040255</v>
      </c>
      <c r="AG757" s="133" t="s">
        <v>385</v>
      </c>
      <c r="AH757" s="179" t="s">
        <v>194</v>
      </c>
      <c r="AI757" s="185" t="str">
        <f>CONCATENATE(PAA[[#This Row],[Id Interno]],"-",PAA[[#This Row],[tipo de Contrato (TH talento humano - B/S bienes y/o servicios)]],"-",S757,"-",T757,"-",PAA[[#This Row],[Objeto de la contratación]])</f>
        <v>20260732-TH-8173-2--ADICIÓN Y PRÓRROGA AL CONTRATO DE PRESTACIÓN DE SERVICIOS # 062-2026, cuyo objeto es:  "Prestación de servicios para realizar la gestión administrativa requerida en la estación de bomberos asignada, para el desarrollo de los programas a cargo de la Subdirección Operativa-S.O."</v>
      </c>
    </row>
    <row r="758" spans="2:35" ht="70" x14ac:dyDescent="0.35">
      <c r="B758" s="149">
        <v>20260733</v>
      </c>
      <c r="C758" s="120" t="s">
        <v>1024</v>
      </c>
      <c r="D758" s="128" t="s">
        <v>105</v>
      </c>
      <c r="E758" s="128" t="s">
        <v>363</v>
      </c>
      <c r="F758" s="128" t="s">
        <v>145</v>
      </c>
      <c r="G758" s="214" t="s">
        <v>381</v>
      </c>
      <c r="H758" s="215">
        <v>3</v>
      </c>
      <c r="I758" s="215">
        <v>0</v>
      </c>
      <c r="J758" s="130">
        <v>8970000</v>
      </c>
      <c r="K758" s="131" t="s">
        <v>398</v>
      </c>
      <c r="L758" s="175" t="s">
        <v>158</v>
      </c>
      <c r="M758" s="176" t="s">
        <v>421</v>
      </c>
      <c r="N758" s="128" t="s">
        <v>198</v>
      </c>
      <c r="O758" s="176" t="s">
        <v>890</v>
      </c>
      <c r="P758" s="176" t="s">
        <v>348</v>
      </c>
      <c r="Q758" s="132">
        <v>80111600</v>
      </c>
      <c r="R758" s="176" t="s">
        <v>211</v>
      </c>
      <c r="S758" s="176" t="str">
        <f>MID(PAA[[#This Row],[Meta Proyecto de Inversión]],1,4)</f>
        <v>8173</v>
      </c>
      <c r="T758" s="176" t="str">
        <f>MID(PAA[[#This Row],[Meta Proyecto de Inversión]],6,2)</f>
        <v>2-</v>
      </c>
      <c r="U758" s="177" t="str">
        <f>IFERROR(VLOOKUP(N758,TD!$B$50:$F$54,2,0)," ")</f>
        <v>O230117</v>
      </c>
      <c r="V758" s="177" t="str">
        <f>IFERROR(VLOOKUP(N758,TD!$B$50:$F$54,3,0)," ")</f>
        <v>4503</v>
      </c>
      <c r="W758" s="177">
        <f>IFERROR(VLOOKUP(N758,TD!$B$50:$F$54,4,0)," ")</f>
        <v>20240255</v>
      </c>
      <c r="X758" s="176" t="s">
        <v>164</v>
      </c>
      <c r="Y758" s="171" t="str">
        <f>IFERROR(VLOOKUP(X758,TD!$J$51:$K$64,2,0)," ")</f>
        <v>Servicio de atención a incidentes y emergencias.</v>
      </c>
      <c r="Z758" s="178" t="str">
        <f>CONCATENATE(X758,"-",Y758)</f>
        <v>04-Servicio de atención a incidentes y emergencias.</v>
      </c>
      <c r="AA758" s="176" t="s">
        <v>221</v>
      </c>
      <c r="AB758" s="171" t="str">
        <f>IFERROR(VLOOKUP(AA758,TD!$N$51:$O$66,2,0)," ")</f>
        <v>Servicio de atención a emergencias y desastres</v>
      </c>
      <c r="AC758" s="178" t="str">
        <f>CONCATENATE(AA758,"_",AB758)</f>
        <v>004_Servicio de atención a emergencias y desastres</v>
      </c>
      <c r="AD758" s="178" t="str">
        <f>CONCATENATE(Z758," ",AC758)</f>
        <v>04-Servicio de atención a incidentes y emergencias. 004_Servicio de atención a emergencias y desastres</v>
      </c>
      <c r="AE758" s="177" t="str">
        <f>CONCATENATE(U758,V758,W758,X758,AA758)</f>
        <v>O23011745032024025504004</v>
      </c>
      <c r="AF758" s="171" t="str">
        <f>IFERROR(VLOOKUP(AD758,TD!$J$66:$K$89,2,0)," ")</f>
        <v>PM/0131/0104/45030040255</v>
      </c>
      <c r="AG758" s="133" t="s">
        <v>385</v>
      </c>
      <c r="AH758" s="179" t="s">
        <v>194</v>
      </c>
      <c r="AI758" s="185" t="str">
        <f>CONCATENATE(PAA[[#This Row],[Id Interno]],"-",PAA[[#This Row],[tipo de Contrato (TH talento humano - B/S bienes y/o servicios)]],"-",S758,"-",T758,"-",PAA[[#This Row],[Objeto de la contratación]])</f>
        <v>20260733-TH-8173-2--ADICIÓN Y PRÓRROGA AL CONTRATO DE PRESTACIÓN DE SERVICIOS # 050-2026, cuyo objeto es:  "Prestación de servicios para realizar la gestión administrativa requerida en la estación de bomberos asignada, para el desarrollo de los programas a cargo de la Subdirección Operativa-S.O."</v>
      </c>
    </row>
    <row r="759" spans="2:35" ht="70" x14ac:dyDescent="0.35">
      <c r="B759" s="149">
        <v>20260734</v>
      </c>
      <c r="C759" s="120" t="s">
        <v>1025</v>
      </c>
      <c r="D759" s="128" t="s">
        <v>105</v>
      </c>
      <c r="E759" s="128" t="s">
        <v>363</v>
      </c>
      <c r="F759" s="128" t="s">
        <v>145</v>
      </c>
      <c r="G759" s="214" t="s">
        <v>381</v>
      </c>
      <c r="H759" s="215">
        <v>3</v>
      </c>
      <c r="I759" s="215">
        <v>0</v>
      </c>
      <c r="J759" s="130">
        <v>8970000</v>
      </c>
      <c r="K759" s="131" t="s">
        <v>398</v>
      </c>
      <c r="L759" s="175" t="s">
        <v>158</v>
      </c>
      <c r="M759" s="176" t="s">
        <v>421</v>
      </c>
      <c r="N759" s="128" t="s">
        <v>198</v>
      </c>
      <c r="O759" s="176" t="s">
        <v>890</v>
      </c>
      <c r="P759" s="176" t="s">
        <v>348</v>
      </c>
      <c r="Q759" s="132">
        <v>80111600</v>
      </c>
      <c r="R759" s="176" t="s">
        <v>211</v>
      </c>
      <c r="S759" s="176" t="str">
        <f>MID(PAA[[#This Row],[Meta Proyecto de Inversión]],1,4)</f>
        <v>8173</v>
      </c>
      <c r="T759" s="176" t="str">
        <f>MID(PAA[[#This Row],[Meta Proyecto de Inversión]],6,2)</f>
        <v>2-</v>
      </c>
      <c r="U759" s="177" t="str">
        <f>IFERROR(VLOOKUP(N759,TD!$B$50:$F$54,2,0)," ")</f>
        <v>O230117</v>
      </c>
      <c r="V759" s="177" t="str">
        <f>IFERROR(VLOOKUP(N759,TD!$B$50:$F$54,3,0)," ")</f>
        <v>4503</v>
      </c>
      <c r="W759" s="177">
        <f>IFERROR(VLOOKUP(N759,TD!$B$50:$F$54,4,0)," ")</f>
        <v>20240255</v>
      </c>
      <c r="X759" s="176" t="s">
        <v>164</v>
      </c>
      <c r="Y759" s="171" t="str">
        <f>IFERROR(VLOOKUP(X759,TD!$J$51:$K$64,2,0)," ")</f>
        <v>Servicio de atención a incidentes y emergencias.</v>
      </c>
      <c r="Z759" s="178" t="str">
        <f>CONCATENATE(X759,"-",Y759)</f>
        <v>04-Servicio de atención a incidentes y emergencias.</v>
      </c>
      <c r="AA759" s="176" t="s">
        <v>221</v>
      </c>
      <c r="AB759" s="171" t="str">
        <f>IFERROR(VLOOKUP(AA759,TD!$N$51:$O$66,2,0)," ")</f>
        <v>Servicio de atención a emergencias y desastres</v>
      </c>
      <c r="AC759" s="178" t="str">
        <f>CONCATENATE(AA759,"_",AB759)</f>
        <v>004_Servicio de atención a emergencias y desastres</v>
      </c>
      <c r="AD759" s="178" t="str">
        <f>CONCATENATE(Z759," ",AC759)</f>
        <v>04-Servicio de atención a incidentes y emergencias. 004_Servicio de atención a emergencias y desastres</v>
      </c>
      <c r="AE759" s="177" t="str">
        <f>CONCATENATE(U759,V759,W759,X759,AA759)</f>
        <v>O23011745032024025504004</v>
      </c>
      <c r="AF759" s="171" t="str">
        <f>IFERROR(VLOOKUP(AD759,TD!$J$66:$K$89,2,0)," ")</f>
        <v>PM/0131/0104/45030040255</v>
      </c>
      <c r="AG759" s="133" t="s">
        <v>385</v>
      </c>
      <c r="AH759" s="179" t="s">
        <v>194</v>
      </c>
      <c r="AI759" s="185" t="str">
        <f>CONCATENATE(PAA[[#This Row],[Id Interno]],"-",PAA[[#This Row],[tipo de Contrato (TH talento humano - B/S bienes y/o servicios)]],"-",S759,"-",T759,"-",PAA[[#This Row],[Objeto de la contratación]])</f>
        <v>20260734-TH-8173-2--ADICIÓN Y PRÓRROGA AL CONTRATO DE PRESTACIÓN DE SERVICIOS # 078-2026, cuyo objeto es:  "Prestación de servicios para realizar la gestión administrativa requerida en la estación de bomberos asignada, para el desarrollo de los programas a cargo de la Subdirección Operativa-S.O."</v>
      </c>
    </row>
    <row r="760" spans="2:35" ht="70" x14ac:dyDescent="0.35">
      <c r="B760" s="149">
        <v>20260735</v>
      </c>
      <c r="C760" s="120" t="s">
        <v>1026</v>
      </c>
      <c r="D760" s="128" t="s">
        <v>105</v>
      </c>
      <c r="E760" s="128" t="s">
        <v>363</v>
      </c>
      <c r="F760" s="128" t="s">
        <v>145</v>
      </c>
      <c r="G760" s="214" t="s">
        <v>381</v>
      </c>
      <c r="H760" s="215">
        <v>3</v>
      </c>
      <c r="I760" s="215">
        <v>0</v>
      </c>
      <c r="J760" s="130">
        <v>8970000</v>
      </c>
      <c r="K760" s="131" t="s">
        <v>398</v>
      </c>
      <c r="L760" s="175" t="s">
        <v>158</v>
      </c>
      <c r="M760" s="176" t="s">
        <v>421</v>
      </c>
      <c r="N760" s="128" t="s">
        <v>198</v>
      </c>
      <c r="O760" s="176" t="s">
        <v>890</v>
      </c>
      <c r="P760" s="176" t="s">
        <v>348</v>
      </c>
      <c r="Q760" s="132">
        <v>80111600</v>
      </c>
      <c r="R760" s="176" t="s">
        <v>211</v>
      </c>
      <c r="S760" s="176" t="str">
        <f>MID(PAA[[#This Row],[Meta Proyecto de Inversión]],1,4)</f>
        <v>8173</v>
      </c>
      <c r="T760" s="176" t="str">
        <f>MID(PAA[[#This Row],[Meta Proyecto de Inversión]],6,2)</f>
        <v>2-</v>
      </c>
      <c r="U760" s="177" t="str">
        <f>IFERROR(VLOOKUP(N760,TD!$B$50:$F$54,2,0)," ")</f>
        <v>O230117</v>
      </c>
      <c r="V760" s="177" t="str">
        <f>IFERROR(VLOOKUP(N760,TD!$B$50:$F$54,3,0)," ")</f>
        <v>4503</v>
      </c>
      <c r="W760" s="177">
        <f>IFERROR(VLOOKUP(N760,TD!$B$50:$F$54,4,0)," ")</f>
        <v>20240255</v>
      </c>
      <c r="X760" s="176" t="s">
        <v>164</v>
      </c>
      <c r="Y760" s="171" t="str">
        <f>IFERROR(VLOOKUP(X760,TD!$J$51:$K$64,2,0)," ")</f>
        <v>Servicio de atención a incidentes y emergencias.</v>
      </c>
      <c r="Z760" s="178" t="str">
        <f>CONCATENATE(X760,"-",Y760)</f>
        <v>04-Servicio de atención a incidentes y emergencias.</v>
      </c>
      <c r="AA760" s="176" t="s">
        <v>221</v>
      </c>
      <c r="AB760" s="171" t="str">
        <f>IFERROR(VLOOKUP(AA760,TD!$N$51:$O$66,2,0)," ")</f>
        <v>Servicio de atención a emergencias y desastres</v>
      </c>
      <c r="AC760" s="178" t="str">
        <f>CONCATENATE(AA760,"_",AB760)</f>
        <v>004_Servicio de atención a emergencias y desastres</v>
      </c>
      <c r="AD760" s="178" t="str">
        <f>CONCATENATE(Z760," ",AC760)</f>
        <v>04-Servicio de atención a incidentes y emergencias. 004_Servicio de atención a emergencias y desastres</v>
      </c>
      <c r="AE760" s="177" t="str">
        <f>CONCATENATE(U760,V760,W760,X760,AA760)</f>
        <v>O23011745032024025504004</v>
      </c>
      <c r="AF760" s="171" t="str">
        <f>IFERROR(VLOOKUP(AD760,TD!$J$66:$K$89,2,0)," ")</f>
        <v>PM/0131/0104/45030040255</v>
      </c>
      <c r="AG760" s="133" t="s">
        <v>385</v>
      </c>
      <c r="AH760" s="179" t="s">
        <v>194</v>
      </c>
      <c r="AI760" s="185" t="str">
        <f>CONCATENATE(PAA[[#This Row],[Id Interno]],"-",PAA[[#This Row],[tipo de Contrato (TH talento humano - B/S bienes y/o servicios)]],"-",S760,"-",T760,"-",PAA[[#This Row],[Objeto de la contratación]])</f>
        <v>20260735-TH-8173-2--ADICIÓN Y PRÓRROGA AL CONTRATO DE PRESTACIÓN DE SERVICIOS # 160-2026, cuyo objeto es:  "Prestación de servicios para realizar la gestión administrativa requerida en la estación de bomberos asignada, para el desarrollo de los programas a cargo de la Subdirección Operativa-S.O."</v>
      </c>
    </row>
    <row r="761" spans="2:35" ht="84" x14ac:dyDescent="0.35">
      <c r="B761" s="149">
        <v>20260736</v>
      </c>
      <c r="C761" s="120" t="s">
        <v>1027</v>
      </c>
      <c r="D761" s="128" t="s">
        <v>105</v>
      </c>
      <c r="E761" s="128" t="s">
        <v>363</v>
      </c>
      <c r="F761" s="128" t="s">
        <v>145</v>
      </c>
      <c r="G761" s="214" t="s">
        <v>381</v>
      </c>
      <c r="H761" s="215">
        <v>3</v>
      </c>
      <c r="I761" s="215">
        <v>0</v>
      </c>
      <c r="J761" s="130">
        <v>9900000</v>
      </c>
      <c r="K761" s="131" t="s">
        <v>398</v>
      </c>
      <c r="L761" s="175" t="s">
        <v>158</v>
      </c>
      <c r="M761" s="176" t="s">
        <v>421</v>
      </c>
      <c r="N761" s="128" t="s">
        <v>198</v>
      </c>
      <c r="O761" s="176" t="s">
        <v>890</v>
      </c>
      <c r="P761" s="176" t="s">
        <v>348</v>
      </c>
      <c r="Q761" s="132">
        <v>80111600</v>
      </c>
      <c r="R761" s="176" t="s">
        <v>211</v>
      </c>
      <c r="S761" s="176" t="str">
        <f>MID(PAA[[#This Row],[Meta Proyecto de Inversión]],1,4)</f>
        <v>8173</v>
      </c>
      <c r="T761" s="176" t="str">
        <f>MID(PAA[[#This Row],[Meta Proyecto de Inversión]],6,2)</f>
        <v>2-</v>
      </c>
      <c r="U761" s="177" t="str">
        <f>IFERROR(VLOOKUP(N761,TD!$B$50:$F$54,2,0)," ")</f>
        <v>O230117</v>
      </c>
      <c r="V761" s="177" t="str">
        <f>IFERROR(VLOOKUP(N761,TD!$B$50:$F$54,3,0)," ")</f>
        <v>4503</v>
      </c>
      <c r="W761" s="177">
        <f>IFERROR(VLOOKUP(N761,TD!$B$50:$F$54,4,0)," ")</f>
        <v>20240255</v>
      </c>
      <c r="X761" s="176" t="s">
        <v>164</v>
      </c>
      <c r="Y761" s="171" t="str">
        <f>IFERROR(VLOOKUP(X761,TD!$J$51:$K$64,2,0)," ")</f>
        <v>Servicio de atención a incidentes y emergencias.</v>
      </c>
      <c r="Z761" s="178" t="str">
        <f>CONCATENATE(X761,"-",Y761)</f>
        <v>04-Servicio de atención a incidentes y emergencias.</v>
      </c>
      <c r="AA761" s="176" t="s">
        <v>221</v>
      </c>
      <c r="AB761" s="171" t="str">
        <f>IFERROR(VLOOKUP(AA761,TD!$N$51:$O$66,2,0)," ")</f>
        <v>Servicio de atención a emergencias y desastres</v>
      </c>
      <c r="AC761" s="178" t="str">
        <f>CONCATENATE(AA761,"_",AB761)</f>
        <v>004_Servicio de atención a emergencias y desastres</v>
      </c>
      <c r="AD761" s="178" t="str">
        <f>CONCATENATE(Z761," ",AC761)</f>
        <v>04-Servicio de atención a incidentes y emergencias. 004_Servicio de atención a emergencias y desastres</v>
      </c>
      <c r="AE761" s="177" t="str">
        <f>CONCATENATE(U761,V761,W761,X761,AA761)</f>
        <v>O23011745032024025504004</v>
      </c>
      <c r="AF761" s="171" t="str">
        <f>IFERROR(VLOOKUP(AD761,TD!$J$66:$K$89,2,0)," ")</f>
        <v>PM/0131/0104/45030040255</v>
      </c>
      <c r="AG761" s="133" t="s">
        <v>385</v>
      </c>
      <c r="AH761" s="179" t="s">
        <v>194</v>
      </c>
      <c r="AI761" s="185" t="str">
        <f>CONCATENATE(PAA[[#This Row],[Id Interno]],"-",PAA[[#This Row],[tipo de Contrato (TH talento humano - B/S bienes y/o servicios)]],"-",S761,"-",T761,"-",PAA[[#This Row],[Objeto de la contratación]])</f>
        <v>20260736-TH-8173-2--ADICIÓN Y PRÓRROGA AL CONTRATO DE PRESTACIÓN DE SERVICIOS # 092-2026, cuyo objeto es: "Prestación de servicios de apoyo para ejecutar las actividades administrativas, trámite, seguimiento y verificación de solicitudes recibidas en el canal de comunicación de gestión operativa para el desarrollo de los programas de la Subdirección Operativa-S.O."</v>
      </c>
    </row>
    <row r="762" spans="2:35" ht="98" x14ac:dyDescent="0.35">
      <c r="B762" s="149">
        <v>20260737</v>
      </c>
      <c r="C762" s="120" t="s">
        <v>1028</v>
      </c>
      <c r="D762" s="128" t="s">
        <v>105</v>
      </c>
      <c r="E762" s="128" t="s">
        <v>363</v>
      </c>
      <c r="F762" s="128" t="s">
        <v>144</v>
      </c>
      <c r="G762" s="214" t="s">
        <v>381</v>
      </c>
      <c r="H762" s="215">
        <v>2</v>
      </c>
      <c r="I762" s="215">
        <v>15</v>
      </c>
      <c r="J762" s="130">
        <v>18750000</v>
      </c>
      <c r="K762" s="131" t="s">
        <v>398</v>
      </c>
      <c r="L762" s="175" t="s">
        <v>158</v>
      </c>
      <c r="M762" s="176" t="s">
        <v>421</v>
      </c>
      <c r="N762" s="128" t="s">
        <v>198</v>
      </c>
      <c r="O762" s="176" t="s">
        <v>890</v>
      </c>
      <c r="P762" s="176" t="s">
        <v>348</v>
      </c>
      <c r="Q762" s="132">
        <v>80111600</v>
      </c>
      <c r="R762" s="176" t="s">
        <v>211</v>
      </c>
      <c r="S762" s="176" t="str">
        <f>MID(PAA[[#This Row],[Meta Proyecto de Inversión]],1,4)</f>
        <v>8173</v>
      </c>
      <c r="T762" s="176" t="str">
        <f>MID(PAA[[#This Row],[Meta Proyecto de Inversión]],6,2)</f>
        <v>2-</v>
      </c>
      <c r="U762" s="177" t="str">
        <f>IFERROR(VLOOKUP(N762,TD!$B$50:$F$54,2,0)," ")</f>
        <v>O230117</v>
      </c>
      <c r="V762" s="177" t="str">
        <f>IFERROR(VLOOKUP(N762,TD!$B$50:$F$54,3,0)," ")</f>
        <v>4503</v>
      </c>
      <c r="W762" s="177">
        <f>IFERROR(VLOOKUP(N762,TD!$B$50:$F$54,4,0)," ")</f>
        <v>20240255</v>
      </c>
      <c r="X762" s="176" t="s">
        <v>164</v>
      </c>
      <c r="Y762" s="171" t="str">
        <f>IFERROR(VLOOKUP(X762,TD!$J$51:$K$64,2,0)," ")</f>
        <v>Servicio de atención a incidentes y emergencias.</v>
      </c>
      <c r="Z762" s="178" t="str">
        <f>CONCATENATE(X762,"-",Y762)</f>
        <v>04-Servicio de atención a incidentes y emergencias.</v>
      </c>
      <c r="AA762" s="176" t="s">
        <v>221</v>
      </c>
      <c r="AB762" s="171" t="str">
        <f>IFERROR(VLOOKUP(AA762,TD!$N$51:$O$66,2,0)," ")</f>
        <v>Servicio de atención a emergencias y desastres</v>
      </c>
      <c r="AC762" s="178" t="str">
        <f>CONCATENATE(AA762,"_",AB762)</f>
        <v>004_Servicio de atención a emergencias y desastres</v>
      </c>
      <c r="AD762" s="178" t="str">
        <f>CONCATENATE(Z762," ",AC762)</f>
        <v>04-Servicio de atención a incidentes y emergencias. 004_Servicio de atención a emergencias y desastres</v>
      </c>
      <c r="AE762" s="177" t="str">
        <f>CONCATENATE(U762,V762,W762,X762,AA762)</f>
        <v>O23011745032024025504004</v>
      </c>
      <c r="AF762" s="171" t="str">
        <f>IFERROR(VLOOKUP(AD762,TD!$J$66:$K$89,2,0)," ")</f>
        <v>PM/0131/0104/45030040255</v>
      </c>
      <c r="AG762" s="133" t="s">
        <v>385</v>
      </c>
      <c r="AH762" s="179" t="s">
        <v>194</v>
      </c>
      <c r="AI762" s="185" t="str">
        <f>CONCATENATE(PAA[[#This Row],[Id Interno]],"-",PAA[[#This Row],[tipo de Contrato (TH talento humano - B/S bienes y/o servicios)]],"-",S762,"-",T762,"-",PAA[[#This Row],[Objeto de la contratación]])</f>
        <v>20260737-TH-8173-2--ADICIÓN Y PRÓRROGA AL CONTRATO DE PRESTACIÓN DE SERVICIOS # 098-2026, cuyo objeto es: "Prestación de servicios profesionales para estructurar, definir y verificar los aspectos técnicos de los diferentes procesos de contratación de bienes y servicios en las etapas precontractual, contractual y postcontractual para el desarrollo de los programas de la Subdirección Operativa-S.O."</v>
      </c>
    </row>
    <row r="763" spans="2:35" ht="70" x14ac:dyDescent="0.35">
      <c r="B763" s="149">
        <v>20260738</v>
      </c>
      <c r="C763" s="120" t="s">
        <v>1029</v>
      </c>
      <c r="D763" s="128" t="s">
        <v>105</v>
      </c>
      <c r="E763" s="128" t="s">
        <v>363</v>
      </c>
      <c r="F763" s="128" t="s">
        <v>145</v>
      </c>
      <c r="G763" s="214" t="s">
        <v>381</v>
      </c>
      <c r="H763" s="215">
        <v>3</v>
      </c>
      <c r="I763" s="215">
        <v>0</v>
      </c>
      <c r="J763" s="130">
        <v>8970000</v>
      </c>
      <c r="K763" s="131" t="s">
        <v>398</v>
      </c>
      <c r="L763" s="175" t="s">
        <v>158</v>
      </c>
      <c r="M763" s="176" t="s">
        <v>421</v>
      </c>
      <c r="N763" s="128" t="s">
        <v>198</v>
      </c>
      <c r="O763" s="176" t="s">
        <v>890</v>
      </c>
      <c r="P763" s="176" t="s">
        <v>348</v>
      </c>
      <c r="Q763" s="132">
        <v>80111600</v>
      </c>
      <c r="R763" s="176" t="s">
        <v>211</v>
      </c>
      <c r="S763" s="176" t="str">
        <f>MID(PAA[[#This Row],[Meta Proyecto de Inversión]],1,4)</f>
        <v>8173</v>
      </c>
      <c r="T763" s="176" t="str">
        <f>MID(PAA[[#This Row],[Meta Proyecto de Inversión]],6,2)</f>
        <v>2-</v>
      </c>
      <c r="U763" s="177" t="str">
        <f>IFERROR(VLOOKUP(N763,TD!$B$50:$F$54,2,0)," ")</f>
        <v>O230117</v>
      </c>
      <c r="V763" s="177" t="str">
        <f>IFERROR(VLOOKUP(N763,TD!$B$50:$F$54,3,0)," ")</f>
        <v>4503</v>
      </c>
      <c r="W763" s="177">
        <f>IFERROR(VLOOKUP(N763,TD!$B$50:$F$54,4,0)," ")</f>
        <v>20240255</v>
      </c>
      <c r="X763" s="176" t="s">
        <v>164</v>
      </c>
      <c r="Y763" s="171" t="str">
        <f>IFERROR(VLOOKUP(X763,TD!$J$51:$K$64,2,0)," ")</f>
        <v>Servicio de atención a incidentes y emergencias.</v>
      </c>
      <c r="Z763" s="178" t="str">
        <f>CONCATENATE(X763,"-",Y763)</f>
        <v>04-Servicio de atención a incidentes y emergencias.</v>
      </c>
      <c r="AA763" s="176" t="s">
        <v>221</v>
      </c>
      <c r="AB763" s="171" t="str">
        <f>IFERROR(VLOOKUP(AA763,TD!$N$51:$O$66,2,0)," ")</f>
        <v>Servicio de atención a emergencias y desastres</v>
      </c>
      <c r="AC763" s="178" t="str">
        <f>CONCATENATE(AA763,"_",AB763)</f>
        <v>004_Servicio de atención a emergencias y desastres</v>
      </c>
      <c r="AD763" s="178" t="str">
        <f>CONCATENATE(Z763," ",AC763)</f>
        <v>04-Servicio de atención a incidentes y emergencias. 004_Servicio de atención a emergencias y desastres</v>
      </c>
      <c r="AE763" s="177" t="str">
        <f>CONCATENATE(U763,V763,W763,X763,AA763)</f>
        <v>O23011745032024025504004</v>
      </c>
      <c r="AF763" s="171" t="str">
        <f>IFERROR(VLOOKUP(AD763,TD!$J$66:$K$89,2,0)," ")</f>
        <v>PM/0131/0104/45030040255</v>
      </c>
      <c r="AG763" s="133" t="s">
        <v>385</v>
      </c>
      <c r="AH763" s="179" t="s">
        <v>194</v>
      </c>
      <c r="AI763" s="185" t="str">
        <f>CONCATENATE(PAA[[#This Row],[Id Interno]],"-",PAA[[#This Row],[tipo de Contrato (TH talento humano - B/S bienes y/o servicios)]],"-",S763,"-",T763,"-",PAA[[#This Row],[Objeto de la contratación]])</f>
        <v>20260738-TH-8173-2--ADICIÓN Y PRÓRROGA AL CONTRATO DE PRESTACIÓN DE SERVICIOS # 131-2026, cuyo objeto es:  "Prestación de servicios para realizar la gestión administrativa requerida en la estación de bomberos asignada, para el desarrollo de los programas a cargo de la Subdirección Operativa-S.O."</v>
      </c>
    </row>
    <row r="764" spans="2:35" ht="70" x14ac:dyDescent="0.35">
      <c r="B764" s="149">
        <v>20260739</v>
      </c>
      <c r="C764" s="120" t="s">
        <v>1030</v>
      </c>
      <c r="D764" s="128" t="s">
        <v>105</v>
      </c>
      <c r="E764" s="128" t="s">
        <v>363</v>
      </c>
      <c r="F764" s="128" t="s">
        <v>145</v>
      </c>
      <c r="G764" s="214" t="s">
        <v>381</v>
      </c>
      <c r="H764" s="215">
        <v>3</v>
      </c>
      <c r="I764" s="215">
        <v>0</v>
      </c>
      <c r="J764" s="130">
        <v>8970000</v>
      </c>
      <c r="K764" s="131" t="s">
        <v>398</v>
      </c>
      <c r="L764" s="175" t="s">
        <v>158</v>
      </c>
      <c r="M764" s="176" t="s">
        <v>421</v>
      </c>
      <c r="N764" s="128" t="s">
        <v>198</v>
      </c>
      <c r="O764" s="176" t="s">
        <v>890</v>
      </c>
      <c r="P764" s="176" t="s">
        <v>348</v>
      </c>
      <c r="Q764" s="132">
        <v>80111600</v>
      </c>
      <c r="R764" s="176" t="s">
        <v>211</v>
      </c>
      <c r="S764" s="176" t="str">
        <f>MID(PAA[[#This Row],[Meta Proyecto de Inversión]],1,4)</f>
        <v>8173</v>
      </c>
      <c r="T764" s="176" t="str">
        <f>MID(PAA[[#This Row],[Meta Proyecto de Inversión]],6,2)</f>
        <v>2-</v>
      </c>
      <c r="U764" s="177" t="str">
        <f>IFERROR(VLOOKUP(N764,TD!$B$50:$F$54,2,0)," ")</f>
        <v>O230117</v>
      </c>
      <c r="V764" s="177" t="str">
        <f>IFERROR(VLOOKUP(N764,TD!$B$50:$F$54,3,0)," ")</f>
        <v>4503</v>
      </c>
      <c r="W764" s="177">
        <f>IFERROR(VLOOKUP(N764,TD!$B$50:$F$54,4,0)," ")</f>
        <v>20240255</v>
      </c>
      <c r="X764" s="176" t="s">
        <v>164</v>
      </c>
      <c r="Y764" s="171" t="str">
        <f>IFERROR(VLOOKUP(X764,TD!$J$51:$K$64,2,0)," ")</f>
        <v>Servicio de atención a incidentes y emergencias.</v>
      </c>
      <c r="Z764" s="178" t="str">
        <f>CONCATENATE(X764,"-",Y764)</f>
        <v>04-Servicio de atención a incidentes y emergencias.</v>
      </c>
      <c r="AA764" s="176" t="s">
        <v>221</v>
      </c>
      <c r="AB764" s="171" t="str">
        <f>IFERROR(VLOOKUP(AA764,TD!$N$51:$O$66,2,0)," ")</f>
        <v>Servicio de atención a emergencias y desastres</v>
      </c>
      <c r="AC764" s="178" t="str">
        <f>CONCATENATE(AA764,"_",AB764)</f>
        <v>004_Servicio de atención a emergencias y desastres</v>
      </c>
      <c r="AD764" s="178" t="str">
        <f>CONCATENATE(Z764," ",AC764)</f>
        <v>04-Servicio de atención a incidentes y emergencias. 004_Servicio de atención a emergencias y desastres</v>
      </c>
      <c r="AE764" s="177" t="str">
        <f>CONCATENATE(U764,V764,W764,X764,AA764)</f>
        <v>O23011745032024025504004</v>
      </c>
      <c r="AF764" s="171" t="str">
        <f>IFERROR(VLOOKUP(AD764,TD!$J$66:$K$89,2,0)," ")</f>
        <v>PM/0131/0104/45030040255</v>
      </c>
      <c r="AG764" s="133" t="s">
        <v>385</v>
      </c>
      <c r="AH764" s="179" t="s">
        <v>194</v>
      </c>
      <c r="AI764" s="185" t="str">
        <f>CONCATENATE(PAA[[#This Row],[Id Interno]],"-",PAA[[#This Row],[tipo de Contrato (TH talento humano - B/S bienes y/o servicios)]],"-",S764,"-",T764,"-",PAA[[#This Row],[Objeto de la contratación]])</f>
        <v>20260739-TH-8173-2--ADICIÓN Y PRÓRROGA AL CONTRATO DE PRESTACIÓN DE SERVICIOS # 117-2026, cuyo objeto es:  "Prestación de servicios para realizar la gestión administrativa requerida en la estación de bomberos asignada, para el desarrollo de los programas a cargo de la Subdirección Operativa-S.O."</v>
      </c>
    </row>
    <row r="765" spans="2:35" ht="70" x14ac:dyDescent="0.35">
      <c r="B765" s="149">
        <v>20260740</v>
      </c>
      <c r="C765" s="120" t="s">
        <v>1031</v>
      </c>
      <c r="D765" s="128" t="s">
        <v>105</v>
      </c>
      <c r="E765" s="128" t="s">
        <v>363</v>
      </c>
      <c r="F765" s="128" t="s">
        <v>145</v>
      </c>
      <c r="G765" s="214" t="s">
        <v>381</v>
      </c>
      <c r="H765" s="215">
        <v>3</v>
      </c>
      <c r="I765" s="215">
        <v>0</v>
      </c>
      <c r="J765" s="130">
        <v>8970000</v>
      </c>
      <c r="K765" s="131" t="s">
        <v>398</v>
      </c>
      <c r="L765" s="175" t="s">
        <v>158</v>
      </c>
      <c r="M765" s="176" t="s">
        <v>421</v>
      </c>
      <c r="N765" s="128" t="s">
        <v>198</v>
      </c>
      <c r="O765" s="176" t="s">
        <v>890</v>
      </c>
      <c r="P765" s="176" t="s">
        <v>348</v>
      </c>
      <c r="Q765" s="132">
        <v>80111600</v>
      </c>
      <c r="R765" s="176" t="s">
        <v>211</v>
      </c>
      <c r="S765" s="176" t="str">
        <f>MID(PAA[[#This Row],[Meta Proyecto de Inversión]],1,4)</f>
        <v>8173</v>
      </c>
      <c r="T765" s="176" t="str">
        <f>MID(PAA[[#This Row],[Meta Proyecto de Inversión]],6,2)</f>
        <v>2-</v>
      </c>
      <c r="U765" s="177" t="str">
        <f>IFERROR(VLOOKUP(N765,TD!$B$50:$F$54,2,0)," ")</f>
        <v>O230117</v>
      </c>
      <c r="V765" s="177" t="str">
        <f>IFERROR(VLOOKUP(N765,TD!$B$50:$F$54,3,0)," ")</f>
        <v>4503</v>
      </c>
      <c r="W765" s="177">
        <f>IFERROR(VLOOKUP(N765,TD!$B$50:$F$54,4,0)," ")</f>
        <v>20240255</v>
      </c>
      <c r="X765" s="176" t="s">
        <v>164</v>
      </c>
      <c r="Y765" s="171" t="str">
        <f>IFERROR(VLOOKUP(X765,TD!$J$51:$K$64,2,0)," ")</f>
        <v>Servicio de atención a incidentes y emergencias.</v>
      </c>
      <c r="Z765" s="178" t="str">
        <f>CONCATENATE(X765,"-",Y765)</f>
        <v>04-Servicio de atención a incidentes y emergencias.</v>
      </c>
      <c r="AA765" s="176" t="s">
        <v>221</v>
      </c>
      <c r="AB765" s="171" t="str">
        <f>IFERROR(VLOOKUP(AA765,TD!$N$51:$O$66,2,0)," ")</f>
        <v>Servicio de atención a emergencias y desastres</v>
      </c>
      <c r="AC765" s="178" t="str">
        <f>CONCATENATE(AA765,"_",AB765)</f>
        <v>004_Servicio de atención a emergencias y desastres</v>
      </c>
      <c r="AD765" s="178" t="str">
        <f>CONCATENATE(Z765," ",AC765)</f>
        <v>04-Servicio de atención a incidentes y emergencias. 004_Servicio de atención a emergencias y desastres</v>
      </c>
      <c r="AE765" s="177" t="str">
        <f>CONCATENATE(U765,V765,W765,X765,AA765)</f>
        <v>O23011745032024025504004</v>
      </c>
      <c r="AF765" s="171" t="str">
        <f>IFERROR(VLOOKUP(AD765,TD!$J$66:$K$89,2,0)," ")</f>
        <v>PM/0131/0104/45030040255</v>
      </c>
      <c r="AG765" s="133" t="s">
        <v>385</v>
      </c>
      <c r="AH765" s="179" t="s">
        <v>194</v>
      </c>
      <c r="AI765" s="185" t="str">
        <f>CONCATENATE(PAA[[#This Row],[Id Interno]],"-",PAA[[#This Row],[tipo de Contrato (TH talento humano - B/S bienes y/o servicios)]],"-",S765,"-",T765,"-",PAA[[#This Row],[Objeto de la contratación]])</f>
        <v>20260740-TH-8173-2--ADICIÓN Y PRÓRROGA AL CONTRATO DE PRESTACIÓN DE SERVICIOS # 120-2026, cuyo objeto es:  "Prestación de servicios para realizar la gestión administrativa requerida en la estación de bomberos asignada, para el desarrollo de los programas a cargo de la Subdirección Operativa-S.O."</v>
      </c>
    </row>
    <row r="766" spans="2:35" ht="84" x14ac:dyDescent="0.35">
      <c r="B766" s="149">
        <v>20260741</v>
      </c>
      <c r="C766" s="120" t="s">
        <v>1032</v>
      </c>
      <c r="D766" s="128" t="s">
        <v>105</v>
      </c>
      <c r="E766" s="128" t="s">
        <v>363</v>
      </c>
      <c r="F766" s="128" t="s">
        <v>145</v>
      </c>
      <c r="G766" s="214" t="s">
        <v>381</v>
      </c>
      <c r="H766" s="215">
        <v>3</v>
      </c>
      <c r="I766" s="215">
        <v>0</v>
      </c>
      <c r="J766" s="130">
        <v>11100000</v>
      </c>
      <c r="K766" s="131" t="s">
        <v>398</v>
      </c>
      <c r="L766" s="175" t="s">
        <v>158</v>
      </c>
      <c r="M766" s="176" t="s">
        <v>421</v>
      </c>
      <c r="N766" s="128" t="s">
        <v>198</v>
      </c>
      <c r="O766" s="176" t="s">
        <v>890</v>
      </c>
      <c r="P766" s="176" t="s">
        <v>348</v>
      </c>
      <c r="Q766" s="132">
        <v>80111600</v>
      </c>
      <c r="R766" s="176" t="s">
        <v>211</v>
      </c>
      <c r="S766" s="176" t="str">
        <f>MID(PAA[[#This Row],[Meta Proyecto de Inversión]],1,4)</f>
        <v>8173</v>
      </c>
      <c r="T766" s="176" t="str">
        <f>MID(PAA[[#This Row],[Meta Proyecto de Inversión]],6,2)</f>
        <v>2-</v>
      </c>
      <c r="U766" s="177" t="str">
        <f>IFERROR(VLOOKUP(N766,TD!$B$50:$F$54,2,0)," ")</f>
        <v>O230117</v>
      </c>
      <c r="V766" s="177" t="str">
        <f>IFERROR(VLOOKUP(N766,TD!$B$50:$F$54,3,0)," ")</f>
        <v>4503</v>
      </c>
      <c r="W766" s="177">
        <f>IFERROR(VLOOKUP(N766,TD!$B$50:$F$54,4,0)," ")</f>
        <v>20240255</v>
      </c>
      <c r="X766" s="176" t="s">
        <v>164</v>
      </c>
      <c r="Y766" s="171" t="str">
        <f>IFERROR(VLOOKUP(X766,TD!$J$51:$K$64,2,0)," ")</f>
        <v>Servicio de atención a incidentes y emergencias.</v>
      </c>
      <c r="Z766" s="178" t="str">
        <f>CONCATENATE(X766,"-",Y766)</f>
        <v>04-Servicio de atención a incidentes y emergencias.</v>
      </c>
      <c r="AA766" s="176" t="s">
        <v>221</v>
      </c>
      <c r="AB766" s="171" t="str">
        <f>IFERROR(VLOOKUP(AA766,TD!$N$51:$O$66,2,0)," ")</f>
        <v>Servicio de atención a emergencias y desastres</v>
      </c>
      <c r="AC766" s="178" t="str">
        <f>CONCATENATE(AA766,"_",AB766)</f>
        <v>004_Servicio de atención a emergencias y desastres</v>
      </c>
      <c r="AD766" s="178" t="str">
        <f>CONCATENATE(Z766," ",AC766)</f>
        <v>04-Servicio de atención a incidentes y emergencias. 004_Servicio de atención a emergencias y desastres</v>
      </c>
      <c r="AE766" s="177" t="str">
        <f>CONCATENATE(U766,V766,W766,X766,AA766)</f>
        <v>O23011745032024025504004</v>
      </c>
      <c r="AF766" s="171" t="str">
        <f>IFERROR(VLOOKUP(AD766,TD!$J$66:$K$89,2,0)," ")</f>
        <v>PM/0131/0104/45030040255</v>
      </c>
      <c r="AG766" s="133" t="s">
        <v>385</v>
      </c>
      <c r="AH766" s="179" t="s">
        <v>194</v>
      </c>
      <c r="AI766" s="185" t="str">
        <f>CONCATENATE(PAA[[#This Row],[Id Interno]],"-",PAA[[#This Row],[tipo de Contrato (TH talento humano - B/S bienes y/o servicios)]],"-",S766,"-",T766,"-",PAA[[#This Row],[Objeto de la contratación]])</f>
        <v>20260741-TH-8173-2--ADICIÓN Y PRÓRROGA AL CONTRATO DE PRESTACIÓN DE SERVICIOS # 149-2026, cuyo objeto es:   "Prestación de servicios de apoyo para desarrollar y mantener las condiciones básicas de bienestar de los caninos y animales rescatados o recuperados que atiende el grupo BRAE, para la gestión de los programas a cargo de la Subdirección Operativa-S.O."</v>
      </c>
    </row>
    <row r="767" spans="2:35" ht="70" x14ac:dyDescent="0.35">
      <c r="B767" s="149">
        <v>20260742</v>
      </c>
      <c r="C767" s="120" t="s">
        <v>1033</v>
      </c>
      <c r="D767" s="128" t="s">
        <v>105</v>
      </c>
      <c r="E767" s="128" t="s">
        <v>363</v>
      </c>
      <c r="F767" s="128" t="s">
        <v>145</v>
      </c>
      <c r="G767" s="214" t="s">
        <v>381</v>
      </c>
      <c r="H767" s="215">
        <v>3</v>
      </c>
      <c r="I767" s="215">
        <v>0</v>
      </c>
      <c r="J767" s="130">
        <v>8970000</v>
      </c>
      <c r="K767" s="131" t="s">
        <v>398</v>
      </c>
      <c r="L767" s="175" t="s">
        <v>158</v>
      </c>
      <c r="M767" s="176" t="s">
        <v>421</v>
      </c>
      <c r="N767" s="128" t="s">
        <v>198</v>
      </c>
      <c r="O767" s="176" t="s">
        <v>890</v>
      </c>
      <c r="P767" s="176" t="s">
        <v>348</v>
      </c>
      <c r="Q767" s="132">
        <v>80111600</v>
      </c>
      <c r="R767" s="176" t="s">
        <v>211</v>
      </c>
      <c r="S767" s="176" t="str">
        <f>MID(PAA[[#This Row],[Meta Proyecto de Inversión]],1,4)</f>
        <v>8173</v>
      </c>
      <c r="T767" s="176" t="str">
        <f>MID(PAA[[#This Row],[Meta Proyecto de Inversión]],6,2)</f>
        <v>2-</v>
      </c>
      <c r="U767" s="177" t="str">
        <f>IFERROR(VLOOKUP(N767,TD!$B$50:$F$54,2,0)," ")</f>
        <v>O230117</v>
      </c>
      <c r="V767" s="177" t="str">
        <f>IFERROR(VLOOKUP(N767,TD!$B$50:$F$54,3,0)," ")</f>
        <v>4503</v>
      </c>
      <c r="W767" s="177">
        <f>IFERROR(VLOOKUP(N767,TD!$B$50:$F$54,4,0)," ")</f>
        <v>20240255</v>
      </c>
      <c r="X767" s="176" t="s">
        <v>164</v>
      </c>
      <c r="Y767" s="171" t="str">
        <f>IFERROR(VLOOKUP(X767,TD!$J$51:$K$64,2,0)," ")</f>
        <v>Servicio de atención a incidentes y emergencias.</v>
      </c>
      <c r="Z767" s="178" t="str">
        <f>CONCATENATE(X767,"-",Y767)</f>
        <v>04-Servicio de atención a incidentes y emergencias.</v>
      </c>
      <c r="AA767" s="176" t="s">
        <v>221</v>
      </c>
      <c r="AB767" s="171" t="str">
        <f>IFERROR(VLOOKUP(AA767,TD!$N$51:$O$66,2,0)," ")</f>
        <v>Servicio de atención a emergencias y desastres</v>
      </c>
      <c r="AC767" s="178" t="str">
        <f>CONCATENATE(AA767,"_",AB767)</f>
        <v>004_Servicio de atención a emergencias y desastres</v>
      </c>
      <c r="AD767" s="178" t="str">
        <f>CONCATENATE(Z767," ",AC767)</f>
        <v>04-Servicio de atención a incidentes y emergencias. 004_Servicio de atención a emergencias y desastres</v>
      </c>
      <c r="AE767" s="177" t="str">
        <f>CONCATENATE(U767,V767,W767,X767,AA767)</f>
        <v>O23011745032024025504004</v>
      </c>
      <c r="AF767" s="171" t="str">
        <f>IFERROR(VLOOKUP(AD767,TD!$J$66:$K$89,2,0)," ")</f>
        <v>PM/0131/0104/45030040255</v>
      </c>
      <c r="AG767" s="133" t="s">
        <v>385</v>
      </c>
      <c r="AH767" s="179" t="s">
        <v>194</v>
      </c>
      <c r="AI767" s="185" t="str">
        <f>CONCATENATE(PAA[[#This Row],[Id Interno]],"-",PAA[[#This Row],[tipo de Contrato (TH talento humano - B/S bienes y/o servicios)]],"-",S767,"-",T767,"-",PAA[[#This Row],[Objeto de la contratación]])</f>
        <v>20260742-TH-8173-2--ADICIÓN Y PRÓRROGA AL CONTRATO DE PRESTACIÓN DE SERVICIOS # 211-2026, cuyo objeto es:  "Prestación de servicios para realizar la gestión administrativa requerida en la estación de bomberos asignada, para el desarrollo de los programas a cargo de la Subdirección Operativa-S.O."</v>
      </c>
    </row>
    <row r="768" spans="2:35" ht="70" x14ac:dyDescent="0.35">
      <c r="B768" s="149">
        <v>20260743</v>
      </c>
      <c r="C768" s="120" t="s">
        <v>1034</v>
      </c>
      <c r="D768" s="128" t="s">
        <v>105</v>
      </c>
      <c r="E768" s="128" t="s">
        <v>363</v>
      </c>
      <c r="F768" s="128" t="s">
        <v>145</v>
      </c>
      <c r="G768" s="214" t="s">
        <v>381</v>
      </c>
      <c r="H768" s="215">
        <v>3</v>
      </c>
      <c r="I768" s="215">
        <v>0</v>
      </c>
      <c r="J768" s="130">
        <v>8970000</v>
      </c>
      <c r="K768" s="131" t="s">
        <v>398</v>
      </c>
      <c r="L768" s="175" t="s">
        <v>158</v>
      </c>
      <c r="M768" s="176" t="s">
        <v>421</v>
      </c>
      <c r="N768" s="128" t="s">
        <v>198</v>
      </c>
      <c r="O768" s="176" t="s">
        <v>890</v>
      </c>
      <c r="P768" s="176" t="s">
        <v>348</v>
      </c>
      <c r="Q768" s="132">
        <v>80111600</v>
      </c>
      <c r="R768" s="176" t="s">
        <v>211</v>
      </c>
      <c r="S768" s="176" t="str">
        <f>MID(PAA[[#This Row],[Meta Proyecto de Inversión]],1,4)</f>
        <v>8173</v>
      </c>
      <c r="T768" s="176" t="str">
        <f>MID(PAA[[#This Row],[Meta Proyecto de Inversión]],6,2)</f>
        <v>2-</v>
      </c>
      <c r="U768" s="177" t="str">
        <f>IFERROR(VLOOKUP(N768,TD!$B$50:$F$54,2,0)," ")</f>
        <v>O230117</v>
      </c>
      <c r="V768" s="177" t="str">
        <f>IFERROR(VLOOKUP(N768,TD!$B$50:$F$54,3,0)," ")</f>
        <v>4503</v>
      </c>
      <c r="W768" s="177">
        <f>IFERROR(VLOOKUP(N768,TD!$B$50:$F$54,4,0)," ")</f>
        <v>20240255</v>
      </c>
      <c r="X768" s="176" t="s">
        <v>164</v>
      </c>
      <c r="Y768" s="171" t="str">
        <f>IFERROR(VLOOKUP(X768,TD!$J$51:$K$64,2,0)," ")</f>
        <v>Servicio de atención a incidentes y emergencias.</v>
      </c>
      <c r="Z768" s="178" t="str">
        <f>CONCATENATE(X768,"-",Y768)</f>
        <v>04-Servicio de atención a incidentes y emergencias.</v>
      </c>
      <c r="AA768" s="176" t="s">
        <v>221</v>
      </c>
      <c r="AB768" s="171" t="str">
        <f>IFERROR(VLOOKUP(AA768,TD!$N$51:$O$66,2,0)," ")</f>
        <v>Servicio de atención a emergencias y desastres</v>
      </c>
      <c r="AC768" s="178" t="str">
        <f>CONCATENATE(AA768,"_",AB768)</f>
        <v>004_Servicio de atención a emergencias y desastres</v>
      </c>
      <c r="AD768" s="178" t="str">
        <f>CONCATENATE(Z768," ",AC768)</f>
        <v>04-Servicio de atención a incidentes y emergencias. 004_Servicio de atención a emergencias y desastres</v>
      </c>
      <c r="AE768" s="177" t="str">
        <f>CONCATENATE(U768,V768,W768,X768,AA768)</f>
        <v>O23011745032024025504004</v>
      </c>
      <c r="AF768" s="171" t="str">
        <f>IFERROR(VLOOKUP(AD768,TD!$J$66:$K$89,2,0)," ")</f>
        <v>PM/0131/0104/45030040255</v>
      </c>
      <c r="AG768" s="133" t="s">
        <v>385</v>
      </c>
      <c r="AH768" s="179" t="s">
        <v>194</v>
      </c>
      <c r="AI768" s="185" t="str">
        <f>CONCATENATE(PAA[[#This Row],[Id Interno]],"-",PAA[[#This Row],[tipo de Contrato (TH talento humano - B/S bienes y/o servicios)]],"-",S768,"-",T768,"-",PAA[[#This Row],[Objeto de la contratación]])</f>
        <v>20260743-TH-8173-2--ADICIÓN Y PRÓRROGA AL CONTRATO DE PRESTACIÓN DE SERVICIOS # 051-2026, cuyo objeto es:  "Prestación de servicios para realizar la gestión administrativa requerida en la estación de bomberos asignada, para el desarrollo de los programas a cargo de la Subdirección Operativa-S.O."</v>
      </c>
    </row>
    <row r="769" spans="2:35" ht="70" x14ac:dyDescent="0.35">
      <c r="B769" s="149">
        <v>20260744</v>
      </c>
      <c r="C769" s="120" t="s">
        <v>1035</v>
      </c>
      <c r="D769" s="128" t="s">
        <v>105</v>
      </c>
      <c r="E769" s="128" t="s">
        <v>363</v>
      </c>
      <c r="F769" s="128" t="s">
        <v>145</v>
      </c>
      <c r="G769" s="214" t="s">
        <v>381</v>
      </c>
      <c r="H769" s="215">
        <v>3</v>
      </c>
      <c r="I769" s="215">
        <v>0</v>
      </c>
      <c r="J769" s="130">
        <v>8970000</v>
      </c>
      <c r="K769" s="131" t="s">
        <v>398</v>
      </c>
      <c r="L769" s="175" t="s">
        <v>158</v>
      </c>
      <c r="M769" s="176" t="s">
        <v>421</v>
      </c>
      <c r="N769" s="128" t="s">
        <v>198</v>
      </c>
      <c r="O769" s="176" t="s">
        <v>890</v>
      </c>
      <c r="P769" s="176" t="s">
        <v>348</v>
      </c>
      <c r="Q769" s="132">
        <v>80111600</v>
      </c>
      <c r="R769" s="176" t="s">
        <v>211</v>
      </c>
      <c r="S769" s="176" t="str">
        <f>MID(PAA[[#This Row],[Meta Proyecto de Inversión]],1,4)</f>
        <v>8173</v>
      </c>
      <c r="T769" s="176" t="str">
        <f>MID(PAA[[#This Row],[Meta Proyecto de Inversión]],6,2)</f>
        <v>2-</v>
      </c>
      <c r="U769" s="177" t="str">
        <f>IFERROR(VLOOKUP(N769,TD!$B$50:$F$54,2,0)," ")</f>
        <v>O230117</v>
      </c>
      <c r="V769" s="177" t="str">
        <f>IFERROR(VLOOKUP(N769,TD!$B$50:$F$54,3,0)," ")</f>
        <v>4503</v>
      </c>
      <c r="W769" s="177">
        <f>IFERROR(VLOOKUP(N769,TD!$B$50:$F$54,4,0)," ")</f>
        <v>20240255</v>
      </c>
      <c r="X769" s="176" t="s">
        <v>164</v>
      </c>
      <c r="Y769" s="171" t="str">
        <f>IFERROR(VLOOKUP(X769,TD!$J$51:$K$64,2,0)," ")</f>
        <v>Servicio de atención a incidentes y emergencias.</v>
      </c>
      <c r="Z769" s="178" t="str">
        <f>CONCATENATE(X769,"-",Y769)</f>
        <v>04-Servicio de atención a incidentes y emergencias.</v>
      </c>
      <c r="AA769" s="176" t="s">
        <v>221</v>
      </c>
      <c r="AB769" s="171" t="str">
        <f>IFERROR(VLOOKUP(AA769,TD!$N$51:$O$66,2,0)," ")</f>
        <v>Servicio de atención a emergencias y desastres</v>
      </c>
      <c r="AC769" s="178" t="str">
        <f>CONCATENATE(AA769,"_",AB769)</f>
        <v>004_Servicio de atención a emergencias y desastres</v>
      </c>
      <c r="AD769" s="178" t="str">
        <f>CONCATENATE(Z769," ",AC769)</f>
        <v>04-Servicio de atención a incidentes y emergencias. 004_Servicio de atención a emergencias y desastres</v>
      </c>
      <c r="AE769" s="177" t="str">
        <f>CONCATENATE(U769,V769,W769,X769,AA769)</f>
        <v>O23011745032024025504004</v>
      </c>
      <c r="AF769" s="171" t="str">
        <f>IFERROR(VLOOKUP(AD769,TD!$J$66:$K$89,2,0)," ")</f>
        <v>PM/0131/0104/45030040255</v>
      </c>
      <c r="AG769" s="133" t="s">
        <v>385</v>
      </c>
      <c r="AH769" s="179" t="s">
        <v>194</v>
      </c>
      <c r="AI769" s="185" t="str">
        <f>CONCATENATE(PAA[[#This Row],[Id Interno]],"-",PAA[[#This Row],[tipo de Contrato (TH talento humano - B/S bienes y/o servicios)]],"-",S769,"-",T769,"-",PAA[[#This Row],[Objeto de la contratación]])</f>
        <v>20260744-TH-8173-2--ADICIÓN Y PRÓRROGA AL CONTRATO DE PRESTACIÓN DE SERVICIOS # 121-2026, cuyo objeto es:  "Prestación de servicios para realizar la gestión administrativa requerida en la estación de bomberos asignada, para el desarrollo de los programas a cargo de la Subdirección Operativa-S.O."</v>
      </c>
    </row>
    <row r="770" spans="2:35" ht="70" x14ac:dyDescent="0.35">
      <c r="B770" s="149">
        <v>20260745</v>
      </c>
      <c r="C770" s="120" t="s">
        <v>1036</v>
      </c>
      <c r="D770" s="128" t="s">
        <v>105</v>
      </c>
      <c r="E770" s="128" t="s">
        <v>363</v>
      </c>
      <c r="F770" s="128" t="s">
        <v>145</v>
      </c>
      <c r="G770" s="214" t="s">
        <v>381</v>
      </c>
      <c r="H770" s="215">
        <v>3</v>
      </c>
      <c r="I770" s="215">
        <v>0</v>
      </c>
      <c r="J770" s="130">
        <v>8970000</v>
      </c>
      <c r="K770" s="131" t="s">
        <v>398</v>
      </c>
      <c r="L770" s="175" t="s">
        <v>158</v>
      </c>
      <c r="M770" s="176" t="s">
        <v>421</v>
      </c>
      <c r="N770" s="128" t="s">
        <v>198</v>
      </c>
      <c r="O770" s="176" t="s">
        <v>890</v>
      </c>
      <c r="P770" s="176" t="s">
        <v>348</v>
      </c>
      <c r="Q770" s="132">
        <v>80111600</v>
      </c>
      <c r="R770" s="176" t="s">
        <v>211</v>
      </c>
      <c r="S770" s="176" t="str">
        <f>MID(PAA[[#This Row],[Meta Proyecto de Inversión]],1,4)</f>
        <v>8173</v>
      </c>
      <c r="T770" s="176" t="str">
        <f>MID(PAA[[#This Row],[Meta Proyecto de Inversión]],6,2)</f>
        <v>2-</v>
      </c>
      <c r="U770" s="177" t="str">
        <f>IFERROR(VLOOKUP(N770,TD!$B$50:$F$54,2,0)," ")</f>
        <v>O230117</v>
      </c>
      <c r="V770" s="177" t="str">
        <f>IFERROR(VLOOKUP(N770,TD!$B$50:$F$54,3,0)," ")</f>
        <v>4503</v>
      </c>
      <c r="W770" s="177">
        <f>IFERROR(VLOOKUP(N770,TD!$B$50:$F$54,4,0)," ")</f>
        <v>20240255</v>
      </c>
      <c r="X770" s="176" t="s">
        <v>164</v>
      </c>
      <c r="Y770" s="171" t="str">
        <f>IFERROR(VLOOKUP(X770,TD!$J$51:$K$64,2,0)," ")</f>
        <v>Servicio de atención a incidentes y emergencias.</v>
      </c>
      <c r="Z770" s="178" t="str">
        <f>CONCATENATE(X770,"-",Y770)</f>
        <v>04-Servicio de atención a incidentes y emergencias.</v>
      </c>
      <c r="AA770" s="176" t="s">
        <v>221</v>
      </c>
      <c r="AB770" s="171" t="str">
        <f>IFERROR(VLOOKUP(AA770,TD!$N$51:$O$66,2,0)," ")</f>
        <v>Servicio de atención a emergencias y desastres</v>
      </c>
      <c r="AC770" s="178" t="str">
        <f>CONCATENATE(AA770,"_",AB770)</f>
        <v>004_Servicio de atención a emergencias y desastres</v>
      </c>
      <c r="AD770" s="178" t="str">
        <f>CONCATENATE(Z770," ",AC770)</f>
        <v>04-Servicio de atención a incidentes y emergencias. 004_Servicio de atención a emergencias y desastres</v>
      </c>
      <c r="AE770" s="177" t="str">
        <f>CONCATENATE(U770,V770,W770,X770,AA770)</f>
        <v>O23011745032024025504004</v>
      </c>
      <c r="AF770" s="171" t="str">
        <f>IFERROR(VLOOKUP(AD770,TD!$J$66:$K$89,2,0)," ")</f>
        <v>PM/0131/0104/45030040255</v>
      </c>
      <c r="AG770" s="133" t="s">
        <v>385</v>
      </c>
      <c r="AH770" s="179" t="s">
        <v>194</v>
      </c>
      <c r="AI770" s="185" t="str">
        <f>CONCATENATE(PAA[[#This Row],[Id Interno]],"-",PAA[[#This Row],[tipo de Contrato (TH talento humano - B/S bienes y/o servicios)]],"-",S770,"-",T770,"-",PAA[[#This Row],[Objeto de la contratación]])</f>
        <v>20260745-TH-8173-2--ADICIÓN Y PRÓRROGA AL CONTRATO DE PRESTACIÓN DE SERVICIOS # 105-2026, cuyo objeto es:  "Prestación de servicios para realizar la gestión administrativa requerida en la estación de bomberos asignada, para el desarrollo de los programas a cargo de la Subdirección Operativa-S.O."</v>
      </c>
    </row>
    <row r="771" spans="2:35" ht="84" x14ac:dyDescent="0.35">
      <c r="B771" s="149">
        <v>20260746</v>
      </c>
      <c r="C771" s="120" t="s">
        <v>1037</v>
      </c>
      <c r="D771" s="128" t="s">
        <v>105</v>
      </c>
      <c r="E771" s="128" t="s">
        <v>363</v>
      </c>
      <c r="F771" s="128" t="s">
        <v>145</v>
      </c>
      <c r="G771" s="214" t="s">
        <v>381</v>
      </c>
      <c r="H771" s="215">
        <v>3</v>
      </c>
      <c r="I771" s="215">
        <v>0</v>
      </c>
      <c r="J771" s="130">
        <v>11059473</v>
      </c>
      <c r="K771" s="131" t="s">
        <v>398</v>
      </c>
      <c r="L771" s="175" t="s">
        <v>158</v>
      </c>
      <c r="M771" s="176" t="s">
        <v>421</v>
      </c>
      <c r="N771" s="128" t="s">
        <v>198</v>
      </c>
      <c r="O771" s="176" t="s">
        <v>890</v>
      </c>
      <c r="P771" s="176" t="s">
        <v>348</v>
      </c>
      <c r="Q771" s="132">
        <v>80111600</v>
      </c>
      <c r="R771" s="176" t="s">
        <v>211</v>
      </c>
      <c r="S771" s="176" t="str">
        <f>MID(PAA[[#This Row],[Meta Proyecto de Inversión]],1,4)</f>
        <v>8173</v>
      </c>
      <c r="T771" s="176" t="str">
        <f>MID(PAA[[#This Row],[Meta Proyecto de Inversión]],6,2)</f>
        <v>2-</v>
      </c>
      <c r="U771" s="177" t="str">
        <f>IFERROR(VLOOKUP(N771,TD!$B$50:$F$54,2,0)," ")</f>
        <v>O230117</v>
      </c>
      <c r="V771" s="177" t="str">
        <f>IFERROR(VLOOKUP(N771,TD!$B$50:$F$54,3,0)," ")</f>
        <v>4503</v>
      </c>
      <c r="W771" s="177">
        <f>IFERROR(VLOOKUP(N771,TD!$B$50:$F$54,4,0)," ")</f>
        <v>20240255</v>
      </c>
      <c r="X771" s="176" t="s">
        <v>164</v>
      </c>
      <c r="Y771" s="171" t="str">
        <f>IFERROR(VLOOKUP(X771,TD!$J$51:$K$64,2,0)," ")</f>
        <v>Servicio de atención a incidentes y emergencias.</v>
      </c>
      <c r="Z771" s="178" t="str">
        <f>CONCATENATE(X771,"-",Y771)</f>
        <v>04-Servicio de atención a incidentes y emergencias.</v>
      </c>
      <c r="AA771" s="176" t="s">
        <v>221</v>
      </c>
      <c r="AB771" s="171" t="str">
        <f>IFERROR(VLOOKUP(AA771,TD!$N$51:$O$66,2,0)," ")</f>
        <v>Servicio de atención a emergencias y desastres</v>
      </c>
      <c r="AC771" s="178" t="str">
        <f>CONCATENATE(AA771,"_",AB771)</f>
        <v>004_Servicio de atención a emergencias y desastres</v>
      </c>
      <c r="AD771" s="178" t="str">
        <f>CONCATENATE(Z771," ",AC771)</f>
        <v>04-Servicio de atención a incidentes y emergencias. 004_Servicio de atención a emergencias y desastres</v>
      </c>
      <c r="AE771" s="177" t="str">
        <f>CONCATENATE(U771,V771,W771,X771,AA771)</f>
        <v>O23011745032024025504004</v>
      </c>
      <c r="AF771" s="171" t="str">
        <f>IFERROR(VLOOKUP(AD771,TD!$J$66:$K$89,2,0)," ")</f>
        <v>PM/0131/0104/45030040255</v>
      </c>
      <c r="AG771" s="133" t="s">
        <v>385</v>
      </c>
      <c r="AH771" s="179" t="s">
        <v>194</v>
      </c>
      <c r="AI771" s="185" t="str">
        <f>CONCATENATE(PAA[[#This Row],[Id Interno]],"-",PAA[[#This Row],[tipo de Contrato (TH talento humano - B/S bienes y/o servicios)]],"-",S771,"-",T771,"-",PAA[[#This Row],[Objeto de la contratación]])</f>
        <v>20260746-TH-8173-2--ADICIÓN Y PRÓRROGA AL CONTRATO DE PRESTACIÓN DE SERVICIOS # 208-2026, cuyo objeto es: "Prestación de servicios de apoyo para desarrollar y mantener las condiciones básicas de bienestar de los caninos y animales rescatados o recuperados que atiende el grupo BRAE, para la gestión de los programas a cargo de la Subdirección Operativa-S.O."</v>
      </c>
    </row>
    <row r="772" spans="2:35" ht="70" x14ac:dyDescent="0.35">
      <c r="B772" s="149">
        <v>20260747</v>
      </c>
      <c r="C772" s="120" t="s">
        <v>1038</v>
      </c>
      <c r="D772" s="128" t="s">
        <v>105</v>
      </c>
      <c r="E772" s="128" t="s">
        <v>363</v>
      </c>
      <c r="F772" s="128" t="s">
        <v>145</v>
      </c>
      <c r="G772" s="214" t="s">
        <v>381</v>
      </c>
      <c r="H772" s="215">
        <v>3</v>
      </c>
      <c r="I772" s="215">
        <v>0</v>
      </c>
      <c r="J772" s="130">
        <v>9852984</v>
      </c>
      <c r="K772" s="131" t="s">
        <v>398</v>
      </c>
      <c r="L772" s="175" t="s">
        <v>158</v>
      </c>
      <c r="M772" s="176" t="s">
        <v>421</v>
      </c>
      <c r="N772" s="128" t="s">
        <v>198</v>
      </c>
      <c r="O772" s="176" t="s">
        <v>890</v>
      </c>
      <c r="P772" s="176" t="s">
        <v>348</v>
      </c>
      <c r="Q772" s="132">
        <v>80111600</v>
      </c>
      <c r="R772" s="176" t="s">
        <v>211</v>
      </c>
      <c r="S772" s="176" t="str">
        <f>MID(PAA[[#This Row],[Meta Proyecto de Inversión]],1,4)</f>
        <v>8173</v>
      </c>
      <c r="T772" s="176" t="str">
        <f>MID(PAA[[#This Row],[Meta Proyecto de Inversión]],6,2)</f>
        <v>2-</v>
      </c>
      <c r="U772" s="177" t="str">
        <f>IFERROR(VLOOKUP(N772,TD!$B$50:$F$54,2,0)," ")</f>
        <v>O230117</v>
      </c>
      <c r="V772" s="177" t="str">
        <f>IFERROR(VLOOKUP(N772,TD!$B$50:$F$54,3,0)," ")</f>
        <v>4503</v>
      </c>
      <c r="W772" s="177">
        <f>IFERROR(VLOOKUP(N772,TD!$B$50:$F$54,4,0)," ")</f>
        <v>20240255</v>
      </c>
      <c r="X772" s="176" t="s">
        <v>164</v>
      </c>
      <c r="Y772" s="171" t="str">
        <f>IFERROR(VLOOKUP(X772,TD!$J$51:$K$64,2,0)," ")</f>
        <v>Servicio de atención a incidentes y emergencias.</v>
      </c>
      <c r="Z772" s="178" t="str">
        <f>CONCATENATE(X772,"-",Y772)</f>
        <v>04-Servicio de atención a incidentes y emergencias.</v>
      </c>
      <c r="AA772" s="176" t="s">
        <v>221</v>
      </c>
      <c r="AB772" s="171" t="str">
        <f>IFERROR(VLOOKUP(AA772,TD!$N$51:$O$66,2,0)," ")</f>
        <v>Servicio de atención a emergencias y desastres</v>
      </c>
      <c r="AC772" s="178" t="str">
        <f>CONCATENATE(AA772,"_",AB772)</f>
        <v>004_Servicio de atención a emergencias y desastres</v>
      </c>
      <c r="AD772" s="178" t="str">
        <f>CONCATENATE(Z772," ",AC772)</f>
        <v>04-Servicio de atención a incidentes y emergencias. 004_Servicio de atención a emergencias y desastres</v>
      </c>
      <c r="AE772" s="177" t="str">
        <f>CONCATENATE(U772,V772,W772,X772,AA772)</f>
        <v>O23011745032024025504004</v>
      </c>
      <c r="AF772" s="171" t="str">
        <f>IFERROR(VLOOKUP(AD772,TD!$J$66:$K$89,2,0)," ")</f>
        <v>PM/0131/0104/45030040255</v>
      </c>
      <c r="AG772" s="133" t="s">
        <v>385</v>
      </c>
      <c r="AH772" s="179" t="s">
        <v>194</v>
      </c>
      <c r="AI772" s="185" t="str">
        <f>CONCATENATE(PAA[[#This Row],[Id Interno]],"-",PAA[[#This Row],[tipo de Contrato (TH talento humano - B/S bienes y/o servicios)]],"-",S772,"-",T772,"-",PAA[[#This Row],[Objeto de la contratación]])</f>
        <v>20260747-TH-8173-2--ADICIÓN Y PRÓRROGA AL CONTRATO DE PRESTACIÓN DE SERVICIOS # 217-2026, cuyo objeto es:  "Prestación de servicios para la gestión administrativa y documental realizando los reportes requeridos para el desarrollo de los programas a cargo de la Subdirección Operativa-S.O."</v>
      </c>
    </row>
    <row r="773" spans="2:35" ht="70" x14ac:dyDescent="0.35">
      <c r="B773" s="149">
        <v>20260748</v>
      </c>
      <c r="C773" s="120" t="s">
        <v>1039</v>
      </c>
      <c r="D773" s="128" t="s">
        <v>105</v>
      </c>
      <c r="E773" s="128" t="s">
        <v>363</v>
      </c>
      <c r="F773" s="128" t="s">
        <v>145</v>
      </c>
      <c r="G773" s="214" t="s">
        <v>381</v>
      </c>
      <c r="H773" s="215">
        <v>3</v>
      </c>
      <c r="I773" s="215">
        <v>0</v>
      </c>
      <c r="J773" s="130">
        <v>8970000</v>
      </c>
      <c r="K773" s="131" t="s">
        <v>398</v>
      </c>
      <c r="L773" s="175" t="s">
        <v>158</v>
      </c>
      <c r="M773" s="176" t="s">
        <v>421</v>
      </c>
      <c r="N773" s="128" t="s">
        <v>198</v>
      </c>
      <c r="O773" s="176" t="s">
        <v>890</v>
      </c>
      <c r="P773" s="176" t="s">
        <v>348</v>
      </c>
      <c r="Q773" s="132">
        <v>80111600</v>
      </c>
      <c r="R773" s="176" t="s">
        <v>211</v>
      </c>
      <c r="S773" s="176" t="str">
        <f>MID(PAA[[#This Row],[Meta Proyecto de Inversión]],1,4)</f>
        <v>8173</v>
      </c>
      <c r="T773" s="165" t="str">
        <f>MID(PAA[[#This Row],[Meta Proyecto de Inversión]],6,2)</f>
        <v>2-</v>
      </c>
      <c r="U773" s="177" t="str">
        <f>IFERROR(VLOOKUP(N773,TD!$B$50:$F$54,2,0)," ")</f>
        <v>O230117</v>
      </c>
      <c r="V773" s="177" t="str">
        <f>IFERROR(VLOOKUP(N773,TD!$B$50:$F$54,3,0)," ")</f>
        <v>4503</v>
      </c>
      <c r="W773" s="177">
        <f>IFERROR(VLOOKUP(N773,TD!$B$50:$F$54,4,0)," ")</f>
        <v>20240255</v>
      </c>
      <c r="X773" s="176" t="s">
        <v>164</v>
      </c>
      <c r="Y773" s="171" t="str">
        <f>IFERROR(VLOOKUP(X773,TD!$J$51:$K$64,2,0)," ")</f>
        <v>Servicio de atención a incidentes y emergencias.</v>
      </c>
      <c r="Z773" s="178" t="str">
        <f>CONCATENATE(X773,"-",Y773)</f>
        <v>04-Servicio de atención a incidentes y emergencias.</v>
      </c>
      <c r="AA773" s="176" t="s">
        <v>221</v>
      </c>
      <c r="AB773" s="171" t="str">
        <f>IFERROR(VLOOKUP(AA773,TD!$N$51:$O$66,2,0)," ")</f>
        <v>Servicio de atención a emergencias y desastres</v>
      </c>
      <c r="AC773" s="178" t="str">
        <f>CONCATENATE(AA773,"_",AB773)</f>
        <v>004_Servicio de atención a emergencias y desastres</v>
      </c>
      <c r="AD773" s="178" t="str">
        <f>CONCATENATE(Z773," ",AC773)</f>
        <v>04-Servicio de atención a incidentes y emergencias. 004_Servicio de atención a emergencias y desastres</v>
      </c>
      <c r="AE773" s="177" t="str">
        <f>CONCATENATE(U773,V773,W773,X773,AA773)</f>
        <v>O23011745032024025504004</v>
      </c>
      <c r="AF773" s="171" t="str">
        <f>IFERROR(VLOOKUP(AD773,TD!$J$66:$K$89,2,0)," ")</f>
        <v>PM/0131/0104/45030040255</v>
      </c>
      <c r="AG773" s="133" t="s">
        <v>385</v>
      </c>
      <c r="AH773" s="179" t="s">
        <v>194</v>
      </c>
      <c r="AI773" s="185" t="str">
        <f>CONCATENATE(PAA[[#This Row],[Id Interno]],"-",PAA[[#This Row],[tipo de Contrato (TH talento humano - B/S bienes y/o servicios)]],"-",S773,"-",T773,"-",PAA[[#This Row],[Objeto de la contratación]])</f>
        <v>20260748-TH-8173-2--ADICIÓN Y PRÓRROGA AL CONTRATO DE PRESTACIÓN DE SERVICIOS # 256-2026, cuyo objeto es:  "Prestación de servicios para realizar la gestión administrativa requerida en la estación de bomberos asignada, para el desarrollo de los programas a cargo de la Subdirección Operativa-S.O."</v>
      </c>
    </row>
    <row r="774" spans="2:35" ht="70" x14ac:dyDescent="0.35">
      <c r="B774" s="149">
        <v>20260749</v>
      </c>
      <c r="C774" s="120" t="s">
        <v>1040</v>
      </c>
      <c r="D774" s="128" t="s">
        <v>105</v>
      </c>
      <c r="E774" s="128" t="s">
        <v>363</v>
      </c>
      <c r="F774" s="128" t="s">
        <v>145</v>
      </c>
      <c r="G774" s="214" t="s">
        <v>382</v>
      </c>
      <c r="H774" s="215">
        <v>2</v>
      </c>
      <c r="I774" s="215">
        <v>0</v>
      </c>
      <c r="J774" s="130">
        <v>5980000</v>
      </c>
      <c r="K774" s="131" t="s">
        <v>398</v>
      </c>
      <c r="L774" s="175" t="s">
        <v>158</v>
      </c>
      <c r="M774" s="176" t="s">
        <v>421</v>
      </c>
      <c r="N774" s="128" t="s">
        <v>198</v>
      </c>
      <c r="O774" s="176" t="s">
        <v>890</v>
      </c>
      <c r="P774" s="176" t="s">
        <v>348</v>
      </c>
      <c r="Q774" s="132">
        <v>80111600</v>
      </c>
      <c r="R774" s="176" t="s">
        <v>211</v>
      </c>
      <c r="S774" s="176" t="str">
        <f>MID(PAA[[#This Row],[Meta Proyecto de Inversión]],1,4)</f>
        <v>8173</v>
      </c>
      <c r="T774" s="176" t="str">
        <f>MID(PAA[[#This Row],[Meta Proyecto de Inversión]],6,2)</f>
        <v>2-</v>
      </c>
      <c r="U774" s="177" t="str">
        <f>IFERROR(VLOOKUP(N774,TD!$B$50:$F$54,2,0)," ")</f>
        <v>O230117</v>
      </c>
      <c r="V774" s="177" t="str">
        <f>IFERROR(VLOOKUP(N774,TD!$B$50:$F$54,3,0)," ")</f>
        <v>4503</v>
      </c>
      <c r="W774" s="177">
        <f>IFERROR(VLOOKUP(N774,TD!$B$50:$F$54,4,0)," ")</f>
        <v>20240255</v>
      </c>
      <c r="X774" s="176" t="s">
        <v>164</v>
      </c>
      <c r="Y774" s="171" t="str">
        <f>IFERROR(VLOOKUP(X774,TD!$J$51:$K$64,2,0)," ")</f>
        <v>Servicio de atención a incidentes y emergencias.</v>
      </c>
      <c r="Z774" s="178" t="str">
        <f>CONCATENATE(X774,"-",Y774)</f>
        <v>04-Servicio de atención a incidentes y emergencias.</v>
      </c>
      <c r="AA774" s="176" t="s">
        <v>221</v>
      </c>
      <c r="AB774" s="171" t="str">
        <f>IFERROR(VLOOKUP(AA774,TD!$N$51:$O$66,2,0)," ")</f>
        <v>Servicio de atención a emergencias y desastres</v>
      </c>
      <c r="AC774" s="178" t="str">
        <f>CONCATENATE(AA774,"_",AB774)</f>
        <v>004_Servicio de atención a emergencias y desastres</v>
      </c>
      <c r="AD774" s="178" t="str">
        <f>CONCATENATE(Z774," ",AC774)</f>
        <v>04-Servicio de atención a incidentes y emergencias. 004_Servicio de atención a emergencias y desastres</v>
      </c>
      <c r="AE774" s="177" t="str">
        <f>CONCATENATE(U774,V774,W774,X774,AA774)</f>
        <v>O23011745032024025504004</v>
      </c>
      <c r="AF774" s="171" t="str">
        <f>IFERROR(VLOOKUP(AD774,TD!$J$66:$K$89,2,0)," ")</f>
        <v>PM/0131/0104/45030040255</v>
      </c>
      <c r="AG774" s="133" t="s">
        <v>385</v>
      </c>
      <c r="AH774" s="179" t="s">
        <v>194</v>
      </c>
      <c r="AI774" s="185" t="str">
        <f>CONCATENATE(PAA[[#This Row],[Id Interno]],"-",PAA[[#This Row],[tipo de Contrato (TH talento humano - B/S bienes y/o servicios)]],"-",S774,"-",T774,"-",PAA[[#This Row],[Objeto de la contratación]])</f>
        <v>20260749-TH-8173-2--ADICIÓN Y PRÓRROGA AL CONTRATO DE PRESTACIÓN DE SERVICIOS # 345-2026, cuyo objeto es:  "Prestación de servicios para realizar la gestión administrativa requerida en la estación de bomberos asignada, para el desarrollo de los programas a cargo de la Subdirección Operativa-S.O."</v>
      </c>
    </row>
    <row r="775" spans="2:35" ht="84" x14ac:dyDescent="0.35">
      <c r="B775" s="149">
        <v>20260750</v>
      </c>
      <c r="C775" s="120" t="s">
        <v>1041</v>
      </c>
      <c r="D775" s="128" t="s">
        <v>105</v>
      </c>
      <c r="E775" s="128" t="s">
        <v>363</v>
      </c>
      <c r="F775" s="128" t="s">
        <v>145</v>
      </c>
      <c r="G775" s="214" t="s">
        <v>382</v>
      </c>
      <c r="H775" s="215">
        <v>2</v>
      </c>
      <c r="I775" s="215">
        <v>0</v>
      </c>
      <c r="J775" s="130">
        <v>6200000</v>
      </c>
      <c r="K775" s="131" t="s">
        <v>398</v>
      </c>
      <c r="L775" s="175" t="s">
        <v>158</v>
      </c>
      <c r="M775" s="176" t="s">
        <v>421</v>
      </c>
      <c r="N775" s="128" t="s">
        <v>198</v>
      </c>
      <c r="O775" s="176" t="s">
        <v>890</v>
      </c>
      <c r="P775" s="176" t="s">
        <v>348</v>
      </c>
      <c r="Q775" s="132">
        <v>80111600</v>
      </c>
      <c r="R775" s="176" t="s">
        <v>211</v>
      </c>
      <c r="S775" s="176" t="str">
        <f>MID(PAA[[#This Row],[Meta Proyecto de Inversión]],1,4)</f>
        <v>8173</v>
      </c>
      <c r="T775" s="176" t="str">
        <f>MID(PAA[[#This Row],[Meta Proyecto de Inversión]],6,2)</f>
        <v>2-</v>
      </c>
      <c r="U775" s="177" t="str">
        <f>IFERROR(VLOOKUP(N775,TD!$B$50:$F$54,2,0)," ")</f>
        <v>O230117</v>
      </c>
      <c r="V775" s="177" t="str">
        <f>IFERROR(VLOOKUP(N775,TD!$B$50:$F$54,3,0)," ")</f>
        <v>4503</v>
      </c>
      <c r="W775" s="177">
        <f>IFERROR(VLOOKUP(N775,TD!$B$50:$F$54,4,0)," ")</f>
        <v>20240255</v>
      </c>
      <c r="X775" s="176" t="s">
        <v>164</v>
      </c>
      <c r="Y775" s="171" t="str">
        <f>IFERROR(VLOOKUP(X775,TD!$J$51:$K$64,2,0)," ")</f>
        <v>Servicio de atención a incidentes y emergencias.</v>
      </c>
      <c r="Z775" s="178" t="str">
        <f>CONCATENATE(X775,"-",Y775)</f>
        <v>04-Servicio de atención a incidentes y emergencias.</v>
      </c>
      <c r="AA775" s="176" t="s">
        <v>221</v>
      </c>
      <c r="AB775" s="171" t="str">
        <f>IFERROR(VLOOKUP(AA775,TD!$N$51:$O$66,2,0)," ")</f>
        <v>Servicio de atención a emergencias y desastres</v>
      </c>
      <c r="AC775" s="178" t="str">
        <f>CONCATENATE(AA775,"_",AB775)</f>
        <v>004_Servicio de atención a emergencias y desastres</v>
      </c>
      <c r="AD775" s="178" t="str">
        <f>CONCATENATE(Z775," ",AC775)</f>
        <v>04-Servicio de atención a incidentes y emergencias. 004_Servicio de atención a emergencias y desastres</v>
      </c>
      <c r="AE775" s="177" t="str">
        <f>CONCATENATE(U775,V775,W775,X775,AA775)</f>
        <v>O23011745032024025504004</v>
      </c>
      <c r="AF775" s="171" t="str">
        <f>IFERROR(VLOOKUP(AD775,TD!$J$66:$K$89,2,0)," ")</f>
        <v>PM/0131/0104/45030040255</v>
      </c>
      <c r="AG775" s="133" t="s">
        <v>385</v>
      </c>
      <c r="AH775" s="179" t="s">
        <v>194</v>
      </c>
      <c r="AI775" s="185" t="str">
        <f>CONCATENATE(PAA[[#This Row],[Id Interno]],"-",PAA[[#This Row],[tipo de Contrato (TH talento humano - B/S bienes y/o servicios)]],"-",S775,"-",T775,"-",PAA[[#This Row],[Objeto de la contratación]])</f>
        <v>20260750-TH-8173-2--ADICIÓN Y PRÓRROGA AL CONTRATO DE PRESTACIÓN DE SERVICIOS # 101-2026, cuyo objeto es: Prestación de servicios de apoyo al proceso de comunicaciones en emergencias del centro de coordinación y comunicaciones (c.c.c.), para el desarrollo de los programas a cargo de la Subdirección Operativa-S.O.</v>
      </c>
    </row>
    <row r="776" spans="2:35" ht="84" x14ac:dyDescent="0.35">
      <c r="B776" s="149">
        <v>20260751</v>
      </c>
      <c r="C776" s="120" t="s">
        <v>1042</v>
      </c>
      <c r="D776" s="128" t="s">
        <v>105</v>
      </c>
      <c r="E776" s="128" t="s">
        <v>363</v>
      </c>
      <c r="F776" s="128" t="s">
        <v>145</v>
      </c>
      <c r="G776" s="214" t="s">
        <v>382</v>
      </c>
      <c r="H776" s="215">
        <v>2</v>
      </c>
      <c r="I776" s="215">
        <v>0</v>
      </c>
      <c r="J776" s="130">
        <v>6200000</v>
      </c>
      <c r="K776" s="131" t="s">
        <v>398</v>
      </c>
      <c r="L776" s="175" t="s">
        <v>158</v>
      </c>
      <c r="M776" s="176" t="s">
        <v>421</v>
      </c>
      <c r="N776" s="128" t="s">
        <v>198</v>
      </c>
      <c r="O776" s="176" t="s">
        <v>890</v>
      </c>
      <c r="P776" s="176" t="s">
        <v>348</v>
      </c>
      <c r="Q776" s="132">
        <v>80111600</v>
      </c>
      <c r="R776" s="176" t="s">
        <v>211</v>
      </c>
      <c r="S776" s="176" t="str">
        <f>MID(PAA[[#This Row],[Meta Proyecto de Inversión]],1,4)</f>
        <v>8173</v>
      </c>
      <c r="T776" s="176" t="str">
        <f>MID(PAA[[#This Row],[Meta Proyecto de Inversión]],6,2)</f>
        <v>2-</v>
      </c>
      <c r="U776" s="177" t="str">
        <f>IFERROR(VLOOKUP(N776,TD!$B$50:$F$54,2,0)," ")</f>
        <v>O230117</v>
      </c>
      <c r="V776" s="177" t="str">
        <f>IFERROR(VLOOKUP(N776,TD!$B$50:$F$54,3,0)," ")</f>
        <v>4503</v>
      </c>
      <c r="W776" s="177">
        <f>IFERROR(VLOOKUP(N776,TD!$B$50:$F$54,4,0)," ")</f>
        <v>20240255</v>
      </c>
      <c r="X776" s="176" t="s">
        <v>164</v>
      </c>
      <c r="Y776" s="171" t="str">
        <f>IFERROR(VLOOKUP(X776,TD!$J$51:$K$64,2,0)," ")</f>
        <v>Servicio de atención a incidentes y emergencias.</v>
      </c>
      <c r="Z776" s="178" t="str">
        <f>CONCATENATE(X776,"-",Y776)</f>
        <v>04-Servicio de atención a incidentes y emergencias.</v>
      </c>
      <c r="AA776" s="176" t="s">
        <v>221</v>
      </c>
      <c r="AB776" s="171" t="str">
        <f>IFERROR(VLOOKUP(AA776,TD!$N$51:$O$66,2,0)," ")</f>
        <v>Servicio de atención a emergencias y desastres</v>
      </c>
      <c r="AC776" s="178" t="str">
        <f>CONCATENATE(AA776,"_",AB776)</f>
        <v>004_Servicio de atención a emergencias y desastres</v>
      </c>
      <c r="AD776" s="178" t="str">
        <f>CONCATENATE(Z776," ",AC776)</f>
        <v>04-Servicio de atención a incidentes y emergencias. 004_Servicio de atención a emergencias y desastres</v>
      </c>
      <c r="AE776" s="177" t="str">
        <f>CONCATENATE(U776,V776,W776,X776,AA776)</f>
        <v>O23011745032024025504004</v>
      </c>
      <c r="AF776" s="171" t="str">
        <f>IFERROR(VLOOKUP(AD776,TD!$J$66:$K$89,2,0)," ")</f>
        <v>PM/0131/0104/45030040255</v>
      </c>
      <c r="AG776" s="133" t="s">
        <v>385</v>
      </c>
      <c r="AH776" s="179" t="s">
        <v>194</v>
      </c>
      <c r="AI776" s="185" t="str">
        <f>CONCATENATE(PAA[[#This Row],[Id Interno]],"-",PAA[[#This Row],[tipo de Contrato (TH talento humano - B/S bienes y/o servicios)]],"-",S776,"-",T776,"-",PAA[[#This Row],[Objeto de la contratación]])</f>
        <v>20260751-TH-8173-2--ADICIÓN Y PRÓRROGA AL CONTRATO DE PRESTACIÓN DE SERVICIOS # 132-2026, cuyo objeto es: Prestación de servicios de apoyo al proceso de comunicaciones en emergencias del centro de coordinación y comunicaciones (c.c.c.), para el desarrollo de los programas a cargo de la Subdirección Operativa-S.O.</v>
      </c>
    </row>
    <row r="777" spans="2:35" ht="84" x14ac:dyDescent="0.35">
      <c r="B777" s="149">
        <v>20260752</v>
      </c>
      <c r="C777" s="120" t="s">
        <v>1043</v>
      </c>
      <c r="D777" s="128" t="s">
        <v>105</v>
      </c>
      <c r="E777" s="128" t="s">
        <v>363</v>
      </c>
      <c r="F777" s="128" t="s">
        <v>145</v>
      </c>
      <c r="G777" s="214" t="s">
        <v>382</v>
      </c>
      <c r="H777" s="215">
        <v>1</v>
      </c>
      <c r="I777" s="215">
        <v>0</v>
      </c>
      <c r="J777" s="130">
        <v>3100000</v>
      </c>
      <c r="K777" s="131" t="s">
        <v>398</v>
      </c>
      <c r="L777" s="175" t="s">
        <v>158</v>
      </c>
      <c r="M777" s="176" t="s">
        <v>421</v>
      </c>
      <c r="N777" s="128" t="s">
        <v>198</v>
      </c>
      <c r="O777" s="176" t="s">
        <v>890</v>
      </c>
      <c r="P777" s="176" t="s">
        <v>348</v>
      </c>
      <c r="Q777" s="132">
        <v>80111600</v>
      </c>
      <c r="R777" s="176" t="s">
        <v>211</v>
      </c>
      <c r="S777" s="176" t="str">
        <f>MID(PAA[[#This Row],[Meta Proyecto de Inversión]],1,4)</f>
        <v>8173</v>
      </c>
      <c r="T777" s="176" t="str">
        <f>MID(PAA[[#This Row],[Meta Proyecto de Inversión]],6,2)</f>
        <v>2-</v>
      </c>
      <c r="U777" s="177" t="str">
        <f>IFERROR(VLOOKUP(N777,TD!$B$50:$F$54,2,0)," ")</f>
        <v>O230117</v>
      </c>
      <c r="V777" s="177" t="str">
        <f>IFERROR(VLOOKUP(N777,TD!$B$50:$F$54,3,0)," ")</f>
        <v>4503</v>
      </c>
      <c r="W777" s="177">
        <f>IFERROR(VLOOKUP(N777,TD!$B$50:$F$54,4,0)," ")</f>
        <v>20240255</v>
      </c>
      <c r="X777" s="176" t="s">
        <v>164</v>
      </c>
      <c r="Y777" s="171" t="str">
        <f>IFERROR(VLOOKUP(X777,TD!$J$51:$K$64,2,0)," ")</f>
        <v>Servicio de atención a incidentes y emergencias.</v>
      </c>
      <c r="Z777" s="178" t="str">
        <f>CONCATENATE(X777,"-",Y777)</f>
        <v>04-Servicio de atención a incidentes y emergencias.</v>
      </c>
      <c r="AA777" s="176" t="s">
        <v>221</v>
      </c>
      <c r="AB777" s="171" t="str">
        <f>IFERROR(VLOOKUP(AA777,TD!$N$51:$O$66,2,0)," ")</f>
        <v>Servicio de atención a emergencias y desastres</v>
      </c>
      <c r="AC777" s="178" t="str">
        <f>CONCATENATE(AA777,"_",AB777)</f>
        <v>004_Servicio de atención a emergencias y desastres</v>
      </c>
      <c r="AD777" s="178" t="str">
        <f>CONCATENATE(Z777," ",AC777)</f>
        <v>04-Servicio de atención a incidentes y emergencias. 004_Servicio de atención a emergencias y desastres</v>
      </c>
      <c r="AE777" s="177" t="str">
        <f>CONCATENATE(U777,V777,W777,X777,AA777)</f>
        <v>O23011745032024025504004</v>
      </c>
      <c r="AF777" s="171" t="str">
        <f>IFERROR(VLOOKUP(AD777,TD!$J$66:$K$89,2,0)," ")</f>
        <v>PM/0131/0104/45030040255</v>
      </c>
      <c r="AG777" s="133" t="s">
        <v>385</v>
      </c>
      <c r="AH777" s="179" t="s">
        <v>194</v>
      </c>
      <c r="AI777" s="185" t="str">
        <f>CONCATENATE(PAA[[#This Row],[Id Interno]],"-",PAA[[#This Row],[tipo de Contrato (TH talento humano - B/S bienes y/o servicios)]],"-",S777,"-",T777,"-",PAA[[#This Row],[Objeto de la contratación]])</f>
        <v>20260752-TH-8173-2--ADICIÓN Y PRÓRROGA AL CONTRATO DE PRESTACIÓN DE SERVICIOS # 134-2026, cuyo objeto es: Prestación de servicios de apoyo al proceso de comunicaciones en emergencias del centro de coordinación y comunicaciones (c.c.c.), para el desarrollo de los programas a cargo de la Subdirección Operativa-S.O.</v>
      </c>
    </row>
    <row r="778" spans="2:35" ht="70" x14ac:dyDescent="0.35">
      <c r="B778" s="149">
        <v>20260753</v>
      </c>
      <c r="C778" s="120" t="s">
        <v>1044</v>
      </c>
      <c r="D778" s="128" t="s">
        <v>105</v>
      </c>
      <c r="E778" s="128" t="s">
        <v>363</v>
      </c>
      <c r="F778" s="128" t="s">
        <v>145</v>
      </c>
      <c r="G778" s="214" t="s">
        <v>382</v>
      </c>
      <c r="H778" s="215">
        <v>2</v>
      </c>
      <c r="I778" s="215">
        <v>0</v>
      </c>
      <c r="J778" s="130">
        <v>6200000</v>
      </c>
      <c r="K778" s="131" t="s">
        <v>398</v>
      </c>
      <c r="L778" s="175" t="s">
        <v>158</v>
      </c>
      <c r="M778" s="176" t="s">
        <v>421</v>
      </c>
      <c r="N778" s="128" t="s">
        <v>198</v>
      </c>
      <c r="O778" s="176" t="s">
        <v>890</v>
      </c>
      <c r="P778" s="176" t="s">
        <v>348</v>
      </c>
      <c r="Q778" s="132">
        <v>80111600</v>
      </c>
      <c r="R778" s="176" t="s">
        <v>211</v>
      </c>
      <c r="S778" s="176" t="str">
        <f>MID(PAA[[#This Row],[Meta Proyecto de Inversión]],1,4)</f>
        <v>8173</v>
      </c>
      <c r="T778" s="176" t="str">
        <f>MID(PAA[[#This Row],[Meta Proyecto de Inversión]],6,2)</f>
        <v>2-</v>
      </c>
      <c r="U778" s="177" t="str">
        <f>IFERROR(VLOOKUP(N778,TD!$B$50:$F$54,2,0)," ")</f>
        <v>O230117</v>
      </c>
      <c r="V778" s="177" t="str">
        <f>IFERROR(VLOOKUP(N778,TD!$B$50:$F$54,3,0)," ")</f>
        <v>4503</v>
      </c>
      <c r="W778" s="177">
        <f>IFERROR(VLOOKUP(N778,TD!$B$50:$F$54,4,0)," ")</f>
        <v>20240255</v>
      </c>
      <c r="X778" s="176" t="s">
        <v>164</v>
      </c>
      <c r="Y778" s="171" t="str">
        <f>IFERROR(VLOOKUP(X778,TD!$J$51:$K$64,2,0)," ")</f>
        <v>Servicio de atención a incidentes y emergencias.</v>
      </c>
      <c r="Z778" s="178" t="str">
        <f>CONCATENATE(X778,"-",Y778)</f>
        <v>04-Servicio de atención a incidentes y emergencias.</v>
      </c>
      <c r="AA778" s="176" t="s">
        <v>221</v>
      </c>
      <c r="AB778" s="171" t="str">
        <f>IFERROR(VLOOKUP(AA778,TD!$N$51:$O$66,2,0)," ")</f>
        <v>Servicio de atención a emergencias y desastres</v>
      </c>
      <c r="AC778" s="178" t="str">
        <f>CONCATENATE(AA778,"_",AB778)</f>
        <v>004_Servicio de atención a emergencias y desastres</v>
      </c>
      <c r="AD778" s="178" t="str">
        <f>CONCATENATE(Z778," ",AC778)</f>
        <v>04-Servicio de atención a incidentes y emergencias. 004_Servicio de atención a emergencias y desastres</v>
      </c>
      <c r="AE778" s="177" t="str">
        <f>CONCATENATE(U778,V778,W778,X778,AA778)</f>
        <v>O23011745032024025504004</v>
      </c>
      <c r="AF778" s="171" t="str">
        <f>IFERROR(VLOOKUP(AD778,TD!$J$66:$K$89,2,0)," ")</f>
        <v>PM/0131/0104/45030040255</v>
      </c>
      <c r="AG778" s="133" t="s">
        <v>385</v>
      </c>
      <c r="AH778" s="179" t="s">
        <v>194</v>
      </c>
      <c r="AI778" s="185" t="str">
        <f>CONCATENATE(PAA[[#This Row],[Id Interno]],"-",PAA[[#This Row],[tipo de Contrato (TH talento humano - B/S bienes y/o servicios)]],"-",S778,"-",T778,"-",PAA[[#This Row],[Objeto de la contratación]])</f>
        <v>20260753-TH-8173-2--ADICIÓN Y PRÓRROGA AL CONTRATO DE PRESTACIÓN DE SERVICIOS # 135-2026, cuyo objeto es: Prestación de servicios de apoyo al proceso de comunicaciones en emergencias del centro de coordinación y comunicaciones (c.c.c.), para el desarrollo de los programas a cargo de la Subdirección Operativa-S.O.</v>
      </c>
    </row>
    <row r="779" spans="2:35" ht="84" x14ac:dyDescent="0.35">
      <c r="B779" s="149">
        <v>20260754</v>
      </c>
      <c r="C779" s="120" t="s">
        <v>1045</v>
      </c>
      <c r="D779" s="128" t="s">
        <v>105</v>
      </c>
      <c r="E779" s="128" t="s">
        <v>363</v>
      </c>
      <c r="F779" s="128" t="s">
        <v>145</v>
      </c>
      <c r="G779" s="214" t="s">
        <v>382</v>
      </c>
      <c r="H779" s="215">
        <v>2</v>
      </c>
      <c r="I779" s="215">
        <v>0</v>
      </c>
      <c r="J779" s="130">
        <v>6200000</v>
      </c>
      <c r="K779" s="131" t="s">
        <v>398</v>
      </c>
      <c r="L779" s="175" t="s">
        <v>158</v>
      </c>
      <c r="M779" s="176" t="s">
        <v>421</v>
      </c>
      <c r="N779" s="128" t="s">
        <v>198</v>
      </c>
      <c r="O779" s="176" t="s">
        <v>890</v>
      </c>
      <c r="P779" s="176" t="s">
        <v>348</v>
      </c>
      <c r="Q779" s="132">
        <v>80111600</v>
      </c>
      <c r="R779" s="176" t="s">
        <v>211</v>
      </c>
      <c r="S779" s="176" t="str">
        <f>MID(PAA[[#This Row],[Meta Proyecto de Inversión]],1,4)</f>
        <v>8173</v>
      </c>
      <c r="T779" s="176" t="str">
        <f>MID(PAA[[#This Row],[Meta Proyecto de Inversión]],6,2)</f>
        <v>2-</v>
      </c>
      <c r="U779" s="177" t="str">
        <f>IFERROR(VLOOKUP(N779,TD!$B$50:$F$54,2,0)," ")</f>
        <v>O230117</v>
      </c>
      <c r="V779" s="177" t="str">
        <f>IFERROR(VLOOKUP(N779,TD!$B$50:$F$54,3,0)," ")</f>
        <v>4503</v>
      </c>
      <c r="W779" s="177">
        <f>IFERROR(VLOOKUP(N779,TD!$B$50:$F$54,4,0)," ")</f>
        <v>20240255</v>
      </c>
      <c r="X779" s="176" t="s">
        <v>164</v>
      </c>
      <c r="Y779" s="171" t="str">
        <f>IFERROR(VLOOKUP(X779,TD!$J$51:$K$64,2,0)," ")</f>
        <v>Servicio de atención a incidentes y emergencias.</v>
      </c>
      <c r="Z779" s="178" t="str">
        <f>CONCATENATE(X779,"-",Y779)</f>
        <v>04-Servicio de atención a incidentes y emergencias.</v>
      </c>
      <c r="AA779" s="176" t="s">
        <v>221</v>
      </c>
      <c r="AB779" s="171" t="str">
        <f>IFERROR(VLOOKUP(AA779,TD!$N$51:$O$66,2,0)," ")</f>
        <v>Servicio de atención a emergencias y desastres</v>
      </c>
      <c r="AC779" s="178" t="str">
        <f>CONCATENATE(AA779,"_",AB779)</f>
        <v>004_Servicio de atención a emergencias y desastres</v>
      </c>
      <c r="AD779" s="178" t="str">
        <f>CONCATENATE(Z779," ",AC779)</f>
        <v>04-Servicio de atención a incidentes y emergencias. 004_Servicio de atención a emergencias y desastres</v>
      </c>
      <c r="AE779" s="177" t="str">
        <f>CONCATENATE(U779,V779,W779,X779,AA779)</f>
        <v>O23011745032024025504004</v>
      </c>
      <c r="AF779" s="171" t="str">
        <f>IFERROR(VLOOKUP(AD779,TD!$J$66:$K$89,2,0)," ")</f>
        <v>PM/0131/0104/45030040255</v>
      </c>
      <c r="AG779" s="133" t="s">
        <v>385</v>
      </c>
      <c r="AH779" s="179" t="s">
        <v>194</v>
      </c>
      <c r="AI779" s="185" t="str">
        <f>CONCATENATE(PAA[[#This Row],[Id Interno]],"-",PAA[[#This Row],[tipo de Contrato (TH talento humano - B/S bienes y/o servicios)]],"-",S779,"-",T779,"-",PAA[[#This Row],[Objeto de la contratación]])</f>
        <v>20260754-TH-8173-2--ADICIÓN Y PRÓRROGA AL CONTRATO DE PRESTACIÓN DE SERVICIOS # 175-2026, cuyo objeto es: Prestación de servicios de apoyo al proceso de comunicaciones en emergencias del centro de coordinación y comunicaciones (c.c.c.), para el desarrollo de los programas a cargo de la Subdirección Operativa-S.O.</v>
      </c>
    </row>
    <row r="780" spans="2:35" ht="84" x14ac:dyDescent="0.35">
      <c r="B780" s="140">
        <v>20260755</v>
      </c>
      <c r="C780" s="120" t="s">
        <v>1052</v>
      </c>
      <c r="D780" s="128" t="s">
        <v>88</v>
      </c>
      <c r="E780" s="128" t="s">
        <v>402</v>
      </c>
      <c r="F780" s="128" t="s">
        <v>111</v>
      </c>
      <c r="G780" s="129" t="s">
        <v>377</v>
      </c>
      <c r="H780" s="135">
        <v>12</v>
      </c>
      <c r="I780" s="135">
        <v>0</v>
      </c>
      <c r="J780" s="130">
        <v>15000000</v>
      </c>
      <c r="K780" s="131" t="s">
        <v>398</v>
      </c>
      <c r="L780" s="175" t="s">
        <v>157</v>
      </c>
      <c r="M780" s="176" t="s">
        <v>483</v>
      </c>
      <c r="N780" s="128" t="s">
        <v>198</v>
      </c>
      <c r="O780" s="176" t="s">
        <v>890</v>
      </c>
      <c r="P780" s="176" t="s">
        <v>348</v>
      </c>
      <c r="Q780" s="132">
        <v>25172500</v>
      </c>
      <c r="R780" s="176" t="s">
        <v>213</v>
      </c>
      <c r="S780" s="176" t="str">
        <f>MID(PAA[[#This Row],[Meta Proyecto de Inversión]],1,4)</f>
        <v>8173</v>
      </c>
      <c r="T780" s="176" t="str">
        <f>MID(PAA[[#This Row],[Meta Proyecto de Inversión]],6,2)</f>
        <v>4-</v>
      </c>
      <c r="U780" s="177" t="str">
        <f>IFERROR(VLOOKUP(N780,TD!$B$50:$F$54,2,0)," ")</f>
        <v>O230117</v>
      </c>
      <c r="V780" s="177" t="str">
        <f>IFERROR(VLOOKUP(N780,TD!$B$50:$F$54,3,0)," ")</f>
        <v>4503</v>
      </c>
      <c r="W780" s="177">
        <f>IFERROR(VLOOKUP(N780,TD!$B$50:$F$54,4,0)," ")</f>
        <v>20240255</v>
      </c>
      <c r="X780" s="176" t="s">
        <v>176</v>
      </c>
      <c r="Y780" s="171" t="str">
        <f>IFERROR(VLOOKUP(X780,TD!$J$51:$K$64,2,0)," ")</f>
        <v>Servicio de mantenimiento, dotación (HEA´s y equipo menor) y adquisición de vehiculos   especializados para la atención de emergencias.</v>
      </c>
      <c r="Z780" s="178" t="str">
        <f>CONCATENATE(X780,"-",Y780)</f>
        <v>09-Servicio de mantenimiento, dotación (HEA´s y equipo menor) y adquisición de vehiculos   especializados para la atención de emergencias.</v>
      </c>
      <c r="AA780" s="176" t="s">
        <v>221</v>
      </c>
      <c r="AB780" s="171" t="str">
        <f>IFERROR(VLOOKUP(AA780,TD!$N$51:$O$66,2,0)," ")</f>
        <v>Servicio de atención a emergencias y desastres</v>
      </c>
      <c r="AC780" s="178" t="str">
        <f>CONCATENATE(AA780,"_",AB780)</f>
        <v>004_Servicio de atención a emergencias y desastres</v>
      </c>
      <c r="AD780" s="178" t="str">
        <f>CONCATENATE(Z780," ",AC780)</f>
        <v>09-Servicio de mantenimiento, dotación (HEA´s y equipo menor) y adquisición de vehiculos   especializados para la atención de emergencias. 004_Servicio de atención a emergencias y desastres</v>
      </c>
      <c r="AE780" s="177" t="str">
        <f>CONCATENATE(U780,V780,W780,X780,AA780)</f>
        <v>O23011745032024025509004</v>
      </c>
      <c r="AF780" s="171" t="str">
        <f>IFERROR(VLOOKUP(AD780,TD!$J$66:$K$89,2,0)," ")</f>
        <v>PM/0131/0109/45030040255</v>
      </c>
      <c r="AG780" s="133" t="s">
        <v>549</v>
      </c>
      <c r="AH780" s="179" t="s">
        <v>194</v>
      </c>
      <c r="AI780" s="185" t="str">
        <f>CONCATENATE(PAA[[#This Row],[Id Interno]],"-",PAA[[#This Row],[tipo de Contrato (TH talento humano - B/S bienes y/o servicios)]],"-",S780,"-",T780,"-",PAA[[#This Row],[Objeto de la contratación]])</f>
        <v>20260755-BS-8173-4--Adición y prórroga del Contrato 732-2025 cuyo objeto “Prestar el servicio de instalación, alineación, balanceo y conexos, incluyendo el suministro de llantas a los vehículos del parque automotor de la U.A.E. Cuerpo Oficial de Bomberos de Bogotá - SBLG.”</v>
      </c>
    </row>
    <row r="781" spans="2:35" ht="70" x14ac:dyDescent="0.35">
      <c r="B781" s="140">
        <v>20260756</v>
      </c>
      <c r="C781" s="120" t="s">
        <v>1053</v>
      </c>
      <c r="D781" s="128" t="s">
        <v>92</v>
      </c>
      <c r="E781" s="128" t="s">
        <v>402</v>
      </c>
      <c r="F781" s="128" t="s">
        <v>89</v>
      </c>
      <c r="G781" s="129" t="s">
        <v>377</v>
      </c>
      <c r="H781" s="135">
        <v>12</v>
      </c>
      <c r="I781" s="135">
        <v>0</v>
      </c>
      <c r="J781" s="130">
        <v>1569006</v>
      </c>
      <c r="K781" s="131" t="s">
        <v>398</v>
      </c>
      <c r="L781" s="175" t="s">
        <v>157</v>
      </c>
      <c r="M781" s="176" t="s">
        <v>483</v>
      </c>
      <c r="N781" s="128" t="s">
        <v>330</v>
      </c>
      <c r="O781" s="176" t="s">
        <v>889</v>
      </c>
      <c r="P781" s="176" t="s">
        <v>161</v>
      </c>
      <c r="Q781" s="132">
        <v>78181505</v>
      </c>
      <c r="R781" s="176" t="s">
        <v>331</v>
      </c>
      <c r="S781" s="176" t="str">
        <f>MID(PAA[[#This Row],[Meta Proyecto de Inversión]],1,4)</f>
        <v>No a</v>
      </c>
      <c r="T781" s="176" t="str">
        <f>MID(PAA[[#This Row],[Meta Proyecto de Inversión]],6,2)</f>
        <v>li</v>
      </c>
      <c r="U781" s="177" t="str">
        <f>IFERROR(VLOOKUP(N781,TD!$B$50:$F$54,2,0)," ")</f>
        <v>NA</v>
      </c>
      <c r="V781" s="177" t="str">
        <f>IFERROR(VLOOKUP(N781,TD!$B$50:$F$54,3,0)," ")</f>
        <v>NA</v>
      </c>
      <c r="W781" s="177" t="str">
        <f>IFERROR(VLOOKUP(N781,TD!$B$50:$F$54,4,0)," ")</f>
        <v>NA</v>
      </c>
      <c r="X781" s="176" t="s">
        <v>335</v>
      </c>
      <c r="Y781" s="171" t="str">
        <f>IFERROR(VLOOKUP(X781,TD!$J$51:$K$64,2,0)," ")</f>
        <v>N/A</v>
      </c>
      <c r="Z781" s="178" t="str">
        <f>CONCATENATE(X781,"-",Y781)</f>
        <v>N/A-N/A</v>
      </c>
      <c r="AA781" s="176" t="s">
        <v>335</v>
      </c>
      <c r="AB781" s="171" t="str">
        <f>IFERROR(VLOOKUP(AA781,TD!$N$51:$O$66,2,0)," ")</f>
        <v>N/A</v>
      </c>
      <c r="AC781" s="178" t="str">
        <f>CONCATENATE(AA781,"_",AB781)</f>
        <v>N/A_N/A</v>
      </c>
      <c r="AD781" s="178" t="str">
        <f>CONCATENATE(Z781," ",AC781)</f>
        <v>N/A-N/A N/A_N/A</v>
      </c>
      <c r="AE781" s="177" t="str">
        <f>CONCATENATE(U781,V781,W781,X781,AA781)</f>
        <v>NANANAN/AN/A</v>
      </c>
      <c r="AF781" s="171" t="str">
        <f>IFERROR(VLOOKUP(AD781,TD!$J$66:$K$89,2,0)," ")</f>
        <v>N/A</v>
      </c>
      <c r="AG781" s="133" t="s">
        <v>332</v>
      </c>
      <c r="AH781" s="179" t="s">
        <v>194</v>
      </c>
      <c r="AI781" s="185" t="str">
        <f>CONCATENATE(PAA[[#This Row],[Id Interno]],"-",PAA[[#This Row],[tipo de Contrato (TH talento humano - B/S bienes y/o servicios)]],"-",S781,"-",T781,"-",PAA[[#This Row],[Objeto de la contratación]])</f>
        <v>20260756-BS-No a-li-Adición y prórroga del Contrato 467 de 2025, cuyo objeto “Contratar el servicio de revisión técnico mecánica y de emisión de gases contaminantes para los vehículos que forman parte del parque automotor de la Unidad Administrativa Especial Cuerpo Oficial de Bomberos de Bogotá - UAECOB-SBLG”</v>
      </c>
    </row>
    <row r="782" spans="2:35" ht="70" x14ac:dyDescent="0.35">
      <c r="B782" s="140">
        <v>20260757</v>
      </c>
      <c r="C782" s="120" t="s">
        <v>1066</v>
      </c>
      <c r="D782" s="128" t="s">
        <v>105</v>
      </c>
      <c r="E782" s="128" t="s">
        <v>363</v>
      </c>
      <c r="F782" s="128" t="s">
        <v>144</v>
      </c>
      <c r="G782" s="129" t="s">
        <v>377</v>
      </c>
      <c r="H782" s="135">
        <v>3</v>
      </c>
      <c r="I782" s="135">
        <v>0</v>
      </c>
      <c r="J782" s="130">
        <v>15000000</v>
      </c>
      <c r="K782" s="131" t="s">
        <v>398</v>
      </c>
      <c r="L782" s="175" t="s">
        <v>150</v>
      </c>
      <c r="M782" s="176" t="s">
        <v>401</v>
      </c>
      <c r="N782" s="128" t="s">
        <v>197</v>
      </c>
      <c r="O782" s="176" t="s">
        <v>889</v>
      </c>
      <c r="P782" s="176" t="s">
        <v>348</v>
      </c>
      <c r="Q782" s="132">
        <v>80111600</v>
      </c>
      <c r="R782" s="176" t="s">
        <v>209</v>
      </c>
      <c r="S782" s="176" t="str">
        <f>MID(PAA[[#This Row],[Meta Proyecto de Inversión]],1,4)</f>
        <v>8126</v>
      </c>
      <c r="T782" s="176" t="str">
        <f>MID(PAA[[#This Row],[Meta Proyecto de Inversión]],6,2)</f>
        <v>10</v>
      </c>
      <c r="U782" s="177" t="str">
        <f>IFERROR(VLOOKUP(N782,TD!$B$50:$F$54,2,0)," ")</f>
        <v>O230117</v>
      </c>
      <c r="V782" s="177" t="str">
        <f>IFERROR(VLOOKUP(N782,TD!$B$50:$F$54,3,0)," ")</f>
        <v>4599</v>
      </c>
      <c r="W782" s="177">
        <f>IFERROR(VLOOKUP(N782,TD!$B$50:$F$54,4,0)," ")</f>
        <v>20240207</v>
      </c>
      <c r="X782" s="176" t="s">
        <v>182</v>
      </c>
      <c r="Y782" s="171" t="str">
        <f>IFERROR(VLOOKUP(X782,TD!$J$51:$K$64,2,0)," ")</f>
        <v>Servicios para la planeación y sistemas de gestión y comunicación estratégica</v>
      </c>
      <c r="Z782" s="178" t="str">
        <f>CONCATENATE(X782,"-",Y782)</f>
        <v>13-Servicios para la planeación y sistemas de gestión y comunicación estratégica</v>
      </c>
      <c r="AA782" s="176" t="s">
        <v>231</v>
      </c>
      <c r="AB782" s="171" t="str">
        <f>IFERROR(VLOOKUP(AA782,TD!$N$51:$O$66,2,0)," ")</f>
        <v>Documentos de planeación</v>
      </c>
      <c r="AC782" s="178" t="str">
        <f>CONCATENATE(AA782,"_",AB782)</f>
        <v>019_Documentos de planeación</v>
      </c>
      <c r="AD782" s="178" t="str">
        <f>CONCATENATE(Z782," ",AC782)</f>
        <v>13-Servicios para la planeación y sistemas de gestión y comunicación estratégica 019_Documentos de planeación</v>
      </c>
      <c r="AE782" s="177" t="str">
        <f>CONCATENATE(U782,V782,W782,X782,AA782)</f>
        <v>O23011745992024020713019</v>
      </c>
      <c r="AF782" s="171" t="str">
        <f>IFERROR(VLOOKUP(AD782,TD!$J$66:$K$89,2,0)," ")</f>
        <v>PM/0131/0113/45990190207</v>
      </c>
      <c r="AG782" s="133" t="s">
        <v>385</v>
      </c>
      <c r="AH782" s="179" t="s">
        <v>194</v>
      </c>
      <c r="AI782" s="185" t="str">
        <f>CONCATENATE(PAA[[#This Row],[Id Interno]],"-",PAA[[#This Row],[tipo de Contrato (TH talento humano - B/S bienes y/o servicios)]],"-",S782,"-",T782,"-",PAA[[#This Row],[Objeto de la contratación]])</f>
        <v>20260757-TH-8126-10-Adición y prórroga al Contrato 678 de 2025 con objeto "Prestación de servicios profesionales a la gestión en la Dirección para el acompañamiento en las labores administrativas en asuntos de comunicaciones y prensa de la UAECOB"</v>
      </c>
    </row>
    <row r="783" spans="2:35" ht="56" x14ac:dyDescent="0.35">
      <c r="B783" s="140">
        <v>20260758</v>
      </c>
      <c r="C783" s="120" t="s">
        <v>1054</v>
      </c>
      <c r="D783" s="128" t="s">
        <v>83</v>
      </c>
      <c r="E783" s="128" t="s">
        <v>402</v>
      </c>
      <c r="F783" s="128" t="s">
        <v>89</v>
      </c>
      <c r="G783" s="129" t="s">
        <v>377</v>
      </c>
      <c r="H783" s="135">
        <v>4</v>
      </c>
      <c r="I783" s="135">
        <v>0</v>
      </c>
      <c r="J783" s="130">
        <v>150000000</v>
      </c>
      <c r="K783" s="131" t="s">
        <v>398</v>
      </c>
      <c r="L783" s="175" t="s">
        <v>154</v>
      </c>
      <c r="M783" s="176" t="s">
        <v>438</v>
      </c>
      <c r="N783" s="128" t="s">
        <v>330</v>
      </c>
      <c r="O783" s="176" t="s">
        <v>889</v>
      </c>
      <c r="P783" s="176" t="s">
        <v>161</v>
      </c>
      <c r="Q783" s="132" t="s">
        <v>618</v>
      </c>
      <c r="R783" s="176" t="s">
        <v>331</v>
      </c>
      <c r="S783" s="176" t="str">
        <f>MID(PAA[[#This Row],[Meta Proyecto de Inversión]],1,4)</f>
        <v>No a</v>
      </c>
      <c r="T783" s="176" t="str">
        <f>MID(PAA[[#This Row],[Meta Proyecto de Inversión]],6,2)</f>
        <v>li</v>
      </c>
      <c r="U783" s="177" t="str">
        <f>IFERROR(VLOOKUP(N783,TD!$B$50:$F$54,2,0)," ")</f>
        <v>NA</v>
      </c>
      <c r="V783" s="177" t="str">
        <f>IFERROR(VLOOKUP(N783,TD!$B$50:$F$54,3,0)," ")</f>
        <v>NA</v>
      </c>
      <c r="W783" s="177" t="str">
        <f>IFERROR(VLOOKUP(N783,TD!$B$50:$F$54,4,0)," ")</f>
        <v>NA</v>
      </c>
      <c r="X783" s="176" t="s">
        <v>335</v>
      </c>
      <c r="Y783" s="171" t="str">
        <f>IFERROR(VLOOKUP(X783,TD!$J$51:$K$64,2,0)," ")</f>
        <v>N/A</v>
      </c>
      <c r="Z783" s="178" t="str">
        <f>CONCATENATE(X783,"-",Y783)</f>
        <v>N/A-N/A</v>
      </c>
      <c r="AA783" s="176" t="s">
        <v>335</v>
      </c>
      <c r="AB783" s="171" t="str">
        <f>IFERROR(VLOOKUP(AA783,TD!$N$51:$O$66,2,0)," ")</f>
        <v>N/A</v>
      </c>
      <c r="AC783" s="178" t="str">
        <f>CONCATENATE(AA783,"_",AB783)</f>
        <v>N/A_N/A</v>
      </c>
      <c r="AD783" s="178" t="str">
        <f>CONCATENATE(Z783," ",AC783)</f>
        <v>N/A-N/A N/A_N/A</v>
      </c>
      <c r="AE783" s="177" t="str">
        <f>CONCATENATE(U783,V783,W783,X783,AA783)</f>
        <v>NANANAN/AN/A</v>
      </c>
      <c r="AF783" s="171" t="str">
        <f>IFERROR(VLOOKUP(AD783,TD!$J$66:$K$89,2,0)," ")</f>
        <v>N/A</v>
      </c>
      <c r="AG783" s="133" t="s">
        <v>332</v>
      </c>
      <c r="AH783" s="179" t="s">
        <v>194</v>
      </c>
      <c r="AI783" s="185" t="str">
        <f>CONCATENATE(PAA[[#This Row],[Id Interno]],"-",PAA[[#This Row],[tipo de Contrato (TH talento humano - B/S bienes y/o servicios)]],"-",S783,"-",T783,"-",PAA[[#This Row],[Objeto de la contratación]])</f>
        <v>20260758-BS-No a-li-Adición y Prórroga CONTRATO DE PRESTACION DE SERVICIOS 560 DE 2025 cuyo objeto es "SGH -Contratar la realización de los exámenes Médicos Ocupacionales para el personal de la UAE Cuerpo Oficial de Bomberos de Bogotá"</v>
      </c>
    </row>
    <row r="784" spans="2:35" ht="98" x14ac:dyDescent="0.35">
      <c r="B784" s="140">
        <v>20260759</v>
      </c>
      <c r="C784" s="120" t="s">
        <v>1055</v>
      </c>
      <c r="D784" s="128" t="s">
        <v>83</v>
      </c>
      <c r="E784" s="128" t="s">
        <v>402</v>
      </c>
      <c r="F784" s="128" t="s">
        <v>89</v>
      </c>
      <c r="G784" s="129" t="s">
        <v>378</v>
      </c>
      <c r="H784" s="135">
        <v>6</v>
      </c>
      <c r="I784" s="135">
        <v>0</v>
      </c>
      <c r="J784" s="130">
        <v>200000000</v>
      </c>
      <c r="K784" s="131" t="s">
        <v>398</v>
      </c>
      <c r="L784" s="175" t="s">
        <v>154</v>
      </c>
      <c r="M784" s="176" t="s">
        <v>438</v>
      </c>
      <c r="N784" s="128" t="s">
        <v>198</v>
      </c>
      <c r="O784" s="176" t="s">
        <v>890</v>
      </c>
      <c r="P784" s="176" t="s">
        <v>348</v>
      </c>
      <c r="Q784" s="132" t="s">
        <v>467</v>
      </c>
      <c r="R784" s="176" t="s">
        <v>218</v>
      </c>
      <c r="S784" s="176" t="str">
        <f>MID(PAA[[#This Row],[Meta Proyecto de Inversión]],1,4)</f>
        <v>8173</v>
      </c>
      <c r="T784" s="176" t="str">
        <f>MID(PAA[[#This Row],[Meta Proyecto de Inversión]],6,2)</f>
        <v>9-</v>
      </c>
      <c r="U784" s="177" t="str">
        <f>IFERROR(VLOOKUP(N784,TD!$B$50:$F$54,2,0)," ")</f>
        <v>O230117</v>
      </c>
      <c r="V784" s="177" t="str">
        <f>IFERROR(VLOOKUP(N784,TD!$B$50:$F$54,3,0)," ")</f>
        <v>4503</v>
      </c>
      <c r="W784" s="177">
        <f>IFERROR(VLOOKUP(N784,TD!$B$50:$F$54,4,0)," ")</f>
        <v>20240255</v>
      </c>
      <c r="X784" s="176" t="s">
        <v>172</v>
      </c>
      <c r="Y784" s="171" t="str">
        <f>IFERROR(VLOOKUP(X784,TD!$J$51:$K$64,2,0)," ")</f>
        <v>Servicio de formación en gestión del riesgo de incendios para el personal UAECOB</v>
      </c>
      <c r="Z784" s="178" t="str">
        <f>CONCATENATE(X784,"-",Y784)</f>
        <v>07-Servicio de formación en gestión del riesgo de incendios para el personal UAECOB</v>
      </c>
      <c r="AA784" s="176" t="s">
        <v>222</v>
      </c>
      <c r="AB784" s="171" t="str">
        <f>IFERROR(VLOOKUP(AA784,TD!$N$51:$O$66,2,0)," ")</f>
        <v>Servicio de educación informal</v>
      </c>
      <c r="AC784" s="178" t="str">
        <f>CONCATENATE(AA784,"_",AB784)</f>
        <v>002_Servicio de educación informal</v>
      </c>
      <c r="AD784" s="178" t="str">
        <f>CONCATENATE(Z784," ",AC784)</f>
        <v>07-Servicio de formación en gestión del riesgo de incendios para el personal UAECOB 002_Servicio de educación informal</v>
      </c>
      <c r="AE784" s="177" t="str">
        <f>CONCATENATE(U784,V784,W784,X784,AA784)</f>
        <v>O23011745032024025507002</v>
      </c>
      <c r="AF784" s="171" t="str">
        <f>IFERROR(VLOOKUP(AD784,TD!$J$66:$K$89,2,0)," ")</f>
        <v>PM/0131/0107/45030020255</v>
      </c>
      <c r="AG784" s="133" t="s">
        <v>868</v>
      </c>
      <c r="AH784" s="179" t="s">
        <v>193</v>
      </c>
      <c r="AI784" s="185" t="str">
        <f>CONCATENATE(PAA[[#This Row],[Id Interno]],"-",PAA[[#This Row],[tipo de Contrato (TH talento humano - B/S bienes y/o servicios)]],"-",S784,"-",T784,"-",PAA[[#This Row],[Objeto de la contratación]])</f>
        <v>20260759-BS-8173-9--SGH - Prestar los servicios de capacitación, formación y entrenamiento mediante la realización de cursos para soporte operacional, dirigidos al personal operativo y a los grupos especializados de la UAE del Cuerpo Oficial de Bomberos Bogotá, con el fin de fortalecer las competencias técnicas y la capacidad de respuesta ante emergencias, de conformidad con las necesidades institucionales.</v>
      </c>
    </row>
    <row r="785" spans="2:35" ht="84" x14ac:dyDescent="0.35">
      <c r="B785" s="149">
        <v>20260760</v>
      </c>
      <c r="C785" s="120" t="s">
        <v>1056</v>
      </c>
      <c r="D785" s="128" t="s">
        <v>105</v>
      </c>
      <c r="E785" s="128" t="s">
        <v>363</v>
      </c>
      <c r="F785" s="128" t="s">
        <v>144</v>
      </c>
      <c r="G785" s="129" t="s">
        <v>373</v>
      </c>
      <c r="H785" s="135">
        <v>2</v>
      </c>
      <c r="I785" s="135">
        <v>0</v>
      </c>
      <c r="J785" s="130">
        <v>10322174</v>
      </c>
      <c r="K785" s="131" t="s">
        <v>398</v>
      </c>
      <c r="L785" s="175" t="s">
        <v>155</v>
      </c>
      <c r="M785" s="176" t="s">
        <v>422</v>
      </c>
      <c r="N785" s="128" t="s">
        <v>197</v>
      </c>
      <c r="O785" s="176" t="s">
        <v>889</v>
      </c>
      <c r="P785" s="176" t="s">
        <v>348</v>
      </c>
      <c r="Q785" s="132" t="s">
        <v>728</v>
      </c>
      <c r="R785" s="176" t="s">
        <v>208</v>
      </c>
      <c r="S785" s="176" t="str">
        <f>MID(PAA[[#This Row],[Meta Proyecto de Inversión]],1,4)</f>
        <v>8126</v>
      </c>
      <c r="T785" s="176" t="str">
        <f>MID(PAA[[#This Row],[Meta Proyecto de Inversión]],6,2)</f>
        <v>9-</v>
      </c>
      <c r="U785" s="177" t="str">
        <f>IFERROR(VLOOKUP(N785,TD!$B$50:$F$54,2,0)," ")</f>
        <v>O230117</v>
      </c>
      <c r="V785" s="177" t="str">
        <f>IFERROR(VLOOKUP(N785,TD!$B$50:$F$54,3,0)," ")</f>
        <v>4599</v>
      </c>
      <c r="W785" s="177">
        <f>IFERROR(VLOOKUP(N785,TD!$B$50:$F$54,4,0)," ")</f>
        <v>20240207</v>
      </c>
      <c r="X785" s="176" t="s">
        <v>174</v>
      </c>
      <c r="Y785" s="171" t="str">
        <f>IFERROR(VLOOKUP(X785,TD!$J$51:$K$64,2,0)," ")</f>
        <v>Infraestructura física, mantenimiento y dotación (Sedes construidas, mantenidas reforzadas)</v>
      </c>
      <c r="Z785" s="178" t="str">
        <f>CONCATENATE(X785,"-",Y785)</f>
        <v>08-Infraestructura física, mantenimiento y dotación (Sedes construidas, mantenidas reforzadas)</v>
      </c>
      <c r="AA785" s="176" t="s">
        <v>227</v>
      </c>
      <c r="AB785" s="171" t="str">
        <f>IFERROR(VLOOKUP(AA785,TD!$N$51:$O$66,2,0)," ")</f>
        <v>Sedes mantenidas</v>
      </c>
      <c r="AC785" s="178" t="str">
        <f>CONCATENATE(AA785,"_",AB785)</f>
        <v>016_Sedes mantenidas</v>
      </c>
      <c r="AD785" s="178" t="str">
        <f>CONCATENATE(Z785," ",AC785)</f>
        <v>08-Infraestructura física, mantenimiento y dotación (Sedes construidas, mantenidas reforzadas) 016_Sedes mantenidas</v>
      </c>
      <c r="AE785" s="177" t="str">
        <f>CONCATENATE(U785,V785,W785,X785,AA785)</f>
        <v>O23011745992024020708016</v>
      </c>
      <c r="AF785" s="171" t="str">
        <f>IFERROR(VLOOKUP(AD785,TD!$J$66:$K$89,2,0)," ")</f>
        <v>PM/0131/0108/45990160207</v>
      </c>
      <c r="AG785" s="133" t="s">
        <v>385</v>
      </c>
      <c r="AH785" s="179" t="s">
        <v>194</v>
      </c>
      <c r="AI785" s="185" t="str">
        <f>CONCATENATE(PAA[[#This Row],[Id Interno]],"-",PAA[[#This Row],[tipo de Contrato (TH talento humano - B/S bienes y/o servicios)]],"-",S785,"-",T785,"-",PAA[[#This Row],[Objeto de la contratación]])</f>
        <v>20260760-TH-8126-9--Adición y prórroga No. 1 al contrato 315 de 2026 que tiene como objeto " Prestación de servicios profesionales para la implementación, consolidación, seguimiento y reporte de los lineamientos ambientales establecidos en el Plan Institucional de Gestión Ambiental (PIGA) en cada una de las sedes de la UAE Cuerpo Oficial de Bomberos Bogotá-SGC.</v>
      </c>
    </row>
    <row r="786" spans="2:35" ht="56" x14ac:dyDescent="0.35">
      <c r="B786" s="149">
        <v>20260761</v>
      </c>
      <c r="C786" s="120" t="s">
        <v>1057</v>
      </c>
      <c r="D786" s="128" t="s">
        <v>114</v>
      </c>
      <c r="E786" s="128" t="s">
        <v>402</v>
      </c>
      <c r="F786" s="128" t="s">
        <v>89</v>
      </c>
      <c r="G786" s="129" t="s">
        <v>377</v>
      </c>
      <c r="H786" s="135">
        <v>2</v>
      </c>
      <c r="I786" s="135">
        <v>0</v>
      </c>
      <c r="J786" s="130">
        <v>32733508</v>
      </c>
      <c r="K786" s="131" t="s">
        <v>398</v>
      </c>
      <c r="L786" s="175" t="s">
        <v>155</v>
      </c>
      <c r="M786" s="176" t="s">
        <v>422</v>
      </c>
      <c r="N786" s="128" t="s">
        <v>330</v>
      </c>
      <c r="O786" s="176" t="s">
        <v>889</v>
      </c>
      <c r="P786" s="176" t="s">
        <v>161</v>
      </c>
      <c r="Q786" s="132" t="s">
        <v>729</v>
      </c>
      <c r="R786" s="176" t="s">
        <v>331</v>
      </c>
      <c r="S786" s="176" t="str">
        <f>MID(PAA[[#This Row],[Meta Proyecto de Inversión]],1,4)</f>
        <v>No a</v>
      </c>
      <c r="T786" s="176" t="str">
        <f>MID(PAA[[#This Row],[Meta Proyecto de Inversión]],6,2)</f>
        <v>li</v>
      </c>
      <c r="U786" s="177" t="str">
        <f>IFERROR(VLOOKUP(N786,TD!$B$50:$F$54,2,0)," ")</f>
        <v>NA</v>
      </c>
      <c r="V786" s="177" t="str">
        <f>IFERROR(VLOOKUP(N786,TD!$B$50:$F$54,3,0)," ")</f>
        <v>NA</v>
      </c>
      <c r="W786" s="177" t="str">
        <f>IFERROR(VLOOKUP(N786,TD!$B$50:$F$54,4,0)," ")</f>
        <v>NA</v>
      </c>
      <c r="X786" s="176" t="s">
        <v>335</v>
      </c>
      <c r="Y786" s="171" t="str">
        <f>IFERROR(VLOOKUP(X786,TD!$J$51:$K$64,2,0)," ")</f>
        <v>N/A</v>
      </c>
      <c r="Z786" s="178" t="str">
        <f>CONCATENATE(X786,"-",Y786)</f>
        <v>N/A-N/A</v>
      </c>
      <c r="AA786" s="176" t="s">
        <v>335</v>
      </c>
      <c r="AB786" s="171" t="str">
        <f>IFERROR(VLOOKUP(AA786,TD!$N$51:$O$66,2,0)," ")</f>
        <v>N/A</v>
      </c>
      <c r="AC786" s="178" t="str">
        <f>CONCATENATE(AA786,"_",AB786)</f>
        <v>N/A_N/A</v>
      </c>
      <c r="AD786" s="178" t="str">
        <f>CONCATENATE(Z786," ",AC786)</f>
        <v>N/A-N/A N/A_N/A</v>
      </c>
      <c r="AE786" s="177" t="str">
        <f>CONCATENATE(U786,V786,W786,X786,AA786)</f>
        <v>NANANAN/AN/A</v>
      </c>
      <c r="AF786" s="171" t="str">
        <f>IFERROR(VLOOKUP(AD786,TD!$J$66:$K$89,2,0)," ")</f>
        <v>N/A</v>
      </c>
      <c r="AG786" s="133" t="s">
        <v>332</v>
      </c>
      <c r="AH786" s="179" t="s">
        <v>194</v>
      </c>
      <c r="AI786" s="185" t="str">
        <f>CONCATENATE(PAA[[#This Row],[Id Interno]],"-",PAA[[#This Row],[tipo de Contrato (TH talento humano - B/S bienes y/o servicios)]],"-",S786,"-",T786,"-",PAA[[#This Row],[Objeto de la contratación]])</f>
        <v>20260761-BS-No a-li-Adición y prórroga No. 1 al contrato 466 de 2026 que tiene como objeto " Contratar la prestación del servicio de aseo y cafetería incluido insumos para la Unidad Administrativa Especial Cuerpo Oficial de Bomberos Bogotá -SGC</v>
      </c>
    </row>
    <row r="787" spans="2:35" ht="70" x14ac:dyDescent="0.35">
      <c r="B787" s="149">
        <v>20260762</v>
      </c>
      <c r="C787" s="120" t="s">
        <v>1058</v>
      </c>
      <c r="D787" s="128" t="s">
        <v>88</v>
      </c>
      <c r="E787" s="128" t="s">
        <v>402</v>
      </c>
      <c r="F787" s="128" t="s">
        <v>101</v>
      </c>
      <c r="G787" s="129" t="s">
        <v>378</v>
      </c>
      <c r="H787" s="135">
        <v>1</v>
      </c>
      <c r="I787" s="135">
        <v>0</v>
      </c>
      <c r="J787" s="130">
        <v>11474832</v>
      </c>
      <c r="K787" s="131" t="s">
        <v>398</v>
      </c>
      <c r="L787" s="175" t="s">
        <v>155</v>
      </c>
      <c r="M787" s="176" t="s">
        <v>422</v>
      </c>
      <c r="N787" s="128" t="s">
        <v>198</v>
      </c>
      <c r="O787" s="176" t="s">
        <v>890</v>
      </c>
      <c r="P787" s="176" t="s">
        <v>348</v>
      </c>
      <c r="Q787" s="132" t="s">
        <v>1059</v>
      </c>
      <c r="R787" s="176" t="s">
        <v>351</v>
      </c>
      <c r="S787" s="176" t="str">
        <f>MID(PAA[[#This Row],[Meta Proyecto de Inversión]],1,4)</f>
        <v>8173</v>
      </c>
      <c r="T787" s="176" t="str">
        <f>MID(PAA[[#This Row],[Meta Proyecto de Inversión]],6,2)</f>
        <v>11</v>
      </c>
      <c r="U787" s="177" t="str">
        <f>IFERROR(VLOOKUP(N787,TD!$B$50:$F$54,2,0)," ")</f>
        <v>O230117</v>
      </c>
      <c r="V787" s="177" t="str">
        <f>IFERROR(VLOOKUP(N787,TD!$B$50:$F$54,3,0)," ")</f>
        <v>4503</v>
      </c>
      <c r="W787" s="177">
        <f>IFERROR(VLOOKUP(N787,TD!$B$50:$F$54,4,0)," ")</f>
        <v>20240255</v>
      </c>
      <c r="X787" s="176">
        <v>14</v>
      </c>
      <c r="Y787" s="171" t="str">
        <f>IFERROR(VLOOKUP(X787,TD!$J$51:$K$64,2,0)," ")</f>
        <v xml:space="preserve">Infraestructura física misional construida mantenida y dotada </v>
      </c>
      <c r="Z787" s="178" t="str">
        <f>CONCATENATE(X787,"-",Y787)</f>
        <v xml:space="preserve">14-Infraestructura física misional construida mantenida y dotada </v>
      </c>
      <c r="AA787" s="176" t="s">
        <v>225</v>
      </c>
      <c r="AB787" s="171" t="str">
        <f>IFERROR(VLOOKUP(AA787,TD!$N$51:$O$66,2,0)," ")</f>
        <v>Estaciones de bomberos adecuadas</v>
      </c>
      <c r="AC787" s="178" t="str">
        <f>CONCATENATE(AA787,"_",AB787)</f>
        <v>014_Estaciones de bomberos adecuadas</v>
      </c>
      <c r="AD787" s="178" t="str">
        <f>CONCATENATE(Z787," ",AC787)</f>
        <v>14-Infraestructura física misional construida mantenida y dotada  014_Estaciones de bomberos adecuadas</v>
      </c>
      <c r="AE787" s="177" t="str">
        <f>CONCATENATE(U787,V787,W787,X787,AA787)</f>
        <v>O23011745032024025514014</v>
      </c>
      <c r="AF787" s="171" t="str">
        <f>IFERROR(VLOOKUP(AD787,TD!$J$66:$K$89,2,0)," ")</f>
        <v>PM/0131/0114/45030140255</v>
      </c>
      <c r="AG787" s="133" t="s">
        <v>354</v>
      </c>
      <c r="AH787" s="179" t="s">
        <v>194</v>
      </c>
      <c r="AI787" s="185" t="str">
        <f>CONCATENATE(PAA[[#This Row],[Id Interno]],"-",PAA[[#This Row],[tipo de Contrato (TH talento humano - B/S bienes y/o servicios)]],"-",S787,"-",T787,"-",PAA[[#This Row],[Objeto de la contratación]])</f>
        <v>20260762-BS-8173-11-Adición No. 1  prórroga No. 3 al contrato 703 de 2025 con objeto" Adquisición de elementos para el fortalecimiento de la imagen institucional y la identidad visual de la UAECOB-SGC.</v>
      </c>
    </row>
    <row r="788" spans="2:35" ht="112" x14ac:dyDescent="0.35">
      <c r="B788" s="149">
        <v>20260763</v>
      </c>
      <c r="C788" s="120" t="s">
        <v>1060</v>
      </c>
      <c r="D788" s="128" t="s">
        <v>88</v>
      </c>
      <c r="E788" s="128" t="s">
        <v>402</v>
      </c>
      <c r="F788" s="128" t="s">
        <v>101</v>
      </c>
      <c r="G788" s="129" t="s">
        <v>377</v>
      </c>
      <c r="H788" s="135">
        <v>1</v>
      </c>
      <c r="I788" s="135">
        <v>0</v>
      </c>
      <c r="J788" s="130">
        <v>47790000</v>
      </c>
      <c r="K788" s="131" t="s">
        <v>398</v>
      </c>
      <c r="L788" s="175" t="s">
        <v>155</v>
      </c>
      <c r="M788" s="176" t="s">
        <v>422</v>
      </c>
      <c r="N788" s="128" t="s">
        <v>198</v>
      </c>
      <c r="O788" s="176" t="s">
        <v>890</v>
      </c>
      <c r="P788" s="176" t="s">
        <v>348</v>
      </c>
      <c r="Q788" s="132" t="s">
        <v>731</v>
      </c>
      <c r="R788" s="176" t="s">
        <v>351</v>
      </c>
      <c r="S788" s="176" t="str">
        <f>MID(PAA[[#This Row],[Meta Proyecto de Inversión]],1,4)</f>
        <v>8173</v>
      </c>
      <c r="T788" s="176" t="str">
        <f>MID(PAA[[#This Row],[Meta Proyecto de Inversión]],6,2)</f>
        <v>11</v>
      </c>
      <c r="U788" s="177" t="str">
        <f>IFERROR(VLOOKUP(N788,TD!$B$50:$F$54,2,0)," ")</f>
        <v>O230117</v>
      </c>
      <c r="V788" s="177" t="str">
        <f>IFERROR(VLOOKUP(N788,TD!$B$50:$F$54,3,0)," ")</f>
        <v>4503</v>
      </c>
      <c r="W788" s="177">
        <f>IFERROR(VLOOKUP(N788,TD!$B$50:$F$54,4,0)," ")</f>
        <v>20240255</v>
      </c>
      <c r="X788" s="176">
        <v>14</v>
      </c>
      <c r="Y788" s="171" t="str">
        <f>IFERROR(VLOOKUP(X788,TD!$J$51:$K$64,2,0)," ")</f>
        <v xml:space="preserve">Infraestructura física misional construida mantenida y dotada </v>
      </c>
      <c r="Z788" s="178" t="str">
        <f>CONCATENATE(X788,"-",Y788)</f>
        <v xml:space="preserve">14-Infraestructura física misional construida mantenida y dotada </v>
      </c>
      <c r="AA788" s="176" t="s">
        <v>225</v>
      </c>
      <c r="AB788" s="171" t="str">
        <f>IFERROR(VLOOKUP(AA788,TD!$N$51:$O$66,2,0)," ")</f>
        <v>Estaciones de bomberos adecuadas</v>
      </c>
      <c r="AC788" s="178" t="str">
        <f>CONCATENATE(AA788,"_",AB788)</f>
        <v>014_Estaciones de bomberos adecuadas</v>
      </c>
      <c r="AD788" s="178" t="str">
        <f>CONCATENATE(Z788," ",AC788)</f>
        <v>14-Infraestructura física misional construida mantenida y dotada  014_Estaciones de bomberos adecuadas</v>
      </c>
      <c r="AE788" s="177" t="str">
        <f>CONCATENATE(U788,V788,W788,X788,AA788)</f>
        <v>O23011745032024025514014</v>
      </c>
      <c r="AF788" s="171" t="str">
        <f>IFERROR(VLOOKUP(AD788,TD!$J$66:$K$89,2,0)," ")</f>
        <v>PM/0131/0114/45030140255</v>
      </c>
      <c r="AG788" s="133" t="s">
        <v>355</v>
      </c>
      <c r="AH788" s="179" t="s">
        <v>194</v>
      </c>
      <c r="AI788" s="185" t="str">
        <f>CONCATENATE(PAA[[#This Row],[Id Interno]],"-",PAA[[#This Row],[tipo de Contrato (TH talento humano - B/S bienes y/o servicios)]],"-",S788,"-",T788,"-",PAA[[#This Row],[Objeto de la contratación]])</f>
        <v>20260763-BS-8173-11-Adición No. 1 prórroga No. 3 al contrato 721 de 2025 con objeto "Adquisición de mobiliario y elementos para la dotación de las instalaciones de la UAE Cuerpo Oficial de Bomberos Bogotá- SGC.</v>
      </c>
    </row>
    <row r="789" spans="2:35" ht="98" x14ac:dyDescent="0.35">
      <c r="B789" s="149">
        <v>20260764</v>
      </c>
      <c r="C789" s="120" t="s">
        <v>1061</v>
      </c>
      <c r="D789" s="128" t="s">
        <v>119</v>
      </c>
      <c r="E789" s="128" t="s">
        <v>402</v>
      </c>
      <c r="F789" s="128" t="s">
        <v>128</v>
      </c>
      <c r="G789" s="129" t="s">
        <v>377</v>
      </c>
      <c r="H789" s="135">
        <v>0</v>
      </c>
      <c r="I789" s="135">
        <v>0</v>
      </c>
      <c r="J789" s="130">
        <v>11378345</v>
      </c>
      <c r="K789" s="131" t="s">
        <v>398</v>
      </c>
      <c r="L789" s="175" t="s">
        <v>155</v>
      </c>
      <c r="M789" s="176" t="s">
        <v>422</v>
      </c>
      <c r="N789" s="128" t="s">
        <v>198</v>
      </c>
      <c r="O789" s="176" t="s">
        <v>890</v>
      </c>
      <c r="P789" s="176" t="s">
        <v>162</v>
      </c>
      <c r="Q789" s="132" t="s">
        <v>335</v>
      </c>
      <c r="R789" s="176" t="s">
        <v>216</v>
      </c>
      <c r="S789" s="176" t="str">
        <f>MID(PAA[[#This Row],[Meta Proyecto de Inversión]],1,4)</f>
        <v>8173</v>
      </c>
      <c r="T789" s="176" t="str">
        <f>MID(PAA[[#This Row],[Meta Proyecto de Inversión]],6,2)</f>
        <v>7-</v>
      </c>
      <c r="U789" s="177" t="str">
        <f>IFERROR(VLOOKUP(N789,TD!$B$50:$F$54,2,0)," ")</f>
        <v>O230117</v>
      </c>
      <c r="V789" s="177" t="str">
        <f>IFERROR(VLOOKUP(N789,TD!$B$50:$F$54,3,0)," ")</f>
        <v>4503</v>
      </c>
      <c r="W789" s="177">
        <f>IFERROR(VLOOKUP(N789,TD!$B$50:$F$54,4,0)," ")</f>
        <v>20240255</v>
      </c>
      <c r="X789" s="176" t="s">
        <v>174</v>
      </c>
      <c r="Y789" s="171" t="str">
        <f>IFERROR(VLOOKUP(X789,TD!$J$51:$K$64,2,0)," ")</f>
        <v>Infraestructura física, mantenimiento y dotación (Sedes construidas, mantenidas reforzadas)</v>
      </c>
      <c r="Z789" s="178" t="str">
        <f>CONCATENATE(X789,"-",Y789)</f>
        <v>08-Infraestructura física, mantenimiento y dotación (Sedes construidas, mantenidas reforzadas)</v>
      </c>
      <c r="AA789" s="176" t="s">
        <v>282</v>
      </c>
      <c r="AB789" s="171" t="str">
        <f>IFERROR(VLOOKUP(AA789,TD!$N$51:$O$66,2,0)," ")</f>
        <v>Documentos de lineamientos técnicos</v>
      </c>
      <c r="AC789" s="178" t="str">
        <f>CONCATENATE(AA789,"_",AB789)</f>
        <v>031__Documentos de lineamientos técnicos</v>
      </c>
      <c r="AD789" s="178" t="str">
        <f>CONCATENATE(Z789," ",AC789)</f>
        <v>08-Infraestructura física, mantenimiento y dotación (Sedes construidas, mantenidas reforzadas) 031__Documentos de lineamientos técnicos</v>
      </c>
      <c r="AE789" s="177" t="str">
        <f>CONCATENATE(U789,V789,W789,X789,AA789)</f>
        <v>O23011745032024025508031_</v>
      </c>
      <c r="AF789" s="171" t="str">
        <f>IFERROR(VLOOKUP(AD789,TD!$J$66:$K$89,2,0)," ")</f>
        <v>PM/0131/0108/45030310255</v>
      </c>
      <c r="AG789" s="133" t="s">
        <v>550</v>
      </c>
      <c r="AH789" s="179" t="s">
        <v>194</v>
      </c>
      <c r="AI789" s="185" t="str">
        <f>CONCATENATE(PAA[[#This Row],[Id Interno]],"-",PAA[[#This Row],[tipo de Contrato (TH talento humano - B/S bienes y/o servicios)]],"-",S789,"-",T789,"-",PAA[[#This Row],[Objeto de la contratación]])</f>
        <v>20260764-BS-8173-7--Reconocimiento y pago Pasivo Exigible contrato de consultoria No 569 de 2023 suscrito con INGENIERIA DE BOMBAS Y PLANTAS S.A.S.,  cuyo objeto es Mantenimiento correctivo y/o preventivo, suministros y repuestos de los equipos hidroneumáticos, motobombas eléctricas, bombas sumergibles, tableros de control y fuerza y demás equipos de bombeo instalados en las estaciones de bomberos de la UAE Cuerpo oficial de Bomberos -SGC,</v>
      </c>
    </row>
    <row r="790" spans="2:35" ht="56" x14ac:dyDescent="0.35">
      <c r="B790" s="140">
        <v>20260765</v>
      </c>
      <c r="C790" s="120" t="s">
        <v>1063</v>
      </c>
      <c r="D790" s="128" t="s">
        <v>92</v>
      </c>
      <c r="E790" s="128" t="s">
        <v>402</v>
      </c>
      <c r="F790" s="128" t="s">
        <v>101</v>
      </c>
      <c r="G790" s="129" t="s">
        <v>379</v>
      </c>
      <c r="H790" s="135">
        <v>3</v>
      </c>
      <c r="I790" s="135">
        <v>0</v>
      </c>
      <c r="J790" s="130">
        <v>20000000</v>
      </c>
      <c r="K790" s="131" t="s">
        <v>398</v>
      </c>
      <c r="L790" s="175" t="s">
        <v>156</v>
      </c>
      <c r="M790" s="176" t="s">
        <v>484</v>
      </c>
      <c r="N790" s="128" t="s">
        <v>198</v>
      </c>
      <c r="O790" s="176" t="s">
        <v>890</v>
      </c>
      <c r="P790" s="176" t="s">
        <v>348</v>
      </c>
      <c r="Q790" s="132" t="s">
        <v>1064</v>
      </c>
      <c r="R790" s="176" t="s">
        <v>210</v>
      </c>
      <c r="S790" s="176" t="str">
        <f>MID(PAA[[#This Row],[Meta Proyecto de Inversión]],1,4)</f>
        <v>8173</v>
      </c>
      <c r="T790" s="176" t="str">
        <f>MID(PAA[[#This Row],[Meta Proyecto de Inversión]],6,2)</f>
        <v>1-</v>
      </c>
      <c r="U790" s="177" t="str">
        <f>IFERROR(VLOOKUP(N790,TD!$B$50:$F$54,2,0)," ")</f>
        <v>O230117</v>
      </c>
      <c r="V790" s="177" t="str">
        <f>IFERROR(VLOOKUP(N790,TD!$B$50:$F$54,3,0)," ")</f>
        <v>4503</v>
      </c>
      <c r="W790" s="177">
        <f>IFERROR(VLOOKUP(N790,TD!$B$50:$F$54,4,0)," ")</f>
        <v>20240255</v>
      </c>
      <c r="X790" s="176" t="s">
        <v>166</v>
      </c>
      <c r="Y790" s="171" t="str">
        <f>IFERROR(VLOOKUP(X790,TD!$J$51:$K$64,2,0)," ")</f>
        <v>Servicio de capacitaciones en gestión del riesgo de incendios  a la ciudadania.</v>
      </c>
      <c r="Z790" s="178" t="str">
        <f>CONCATENATE(X790,"-",Y790)</f>
        <v>05-Servicio de capacitaciones en gestión del riesgo de incendios  a la ciudadania.</v>
      </c>
      <c r="AA790" s="176" t="s">
        <v>223</v>
      </c>
      <c r="AB790" s="171" t="str">
        <f>IFERROR(VLOOKUP(AA790,TD!$N$51:$O$66,2,0)," ")</f>
        <v>Servicio prevención y control de incendios</v>
      </c>
      <c r="AC790" s="178" t="str">
        <f>CONCATENATE(AA790,"_",AB790)</f>
        <v>035_Servicio prevención y control de incendios</v>
      </c>
      <c r="AD790" s="178" t="str">
        <f>CONCATENATE(Z790," ",AC790)</f>
        <v>05-Servicio de capacitaciones en gestión del riesgo de incendios  a la ciudadania. 035_Servicio prevención y control de incendios</v>
      </c>
      <c r="AE790" s="177" t="str">
        <f>CONCATENATE(U790,V790,W790,X790,AA790)</f>
        <v>O23011745032024025505035</v>
      </c>
      <c r="AF790" s="171" t="str">
        <f>IFERROR(VLOOKUP(AD790,TD!$J$66:$K$89,2,0)," ")</f>
        <v>PM/0131/0105/45030350255</v>
      </c>
      <c r="AG790" s="133" t="s">
        <v>80</v>
      </c>
      <c r="AH790" s="179" t="s">
        <v>193</v>
      </c>
      <c r="AI790" s="185" t="str">
        <f>CONCATENATE(PAA[[#This Row],[Id Interno]],"-",PAA[[#This Row],[tipo de Contrato (TH talento humano - B/S bienes y/o servicios)]],"-",S790,"-",T790,"-",PAA[[#This Row],[Objeto de la contratación]])</f>
        <v>20260765-BS-8173-1--Adquisición de herramientas, equipo y accesorios para el desarrollo de actividades de reduccion del riesgo adelantados por la Subdirección de Gestión del Riesgo_SGR</v>
      </c>
    </row>
    <row r="791" spans="2:35" ht="42" x14ac:dyDescent="0.35">
      <c r="B791" s="140">
        <v>20260766</v>
      </c>
      <c r="C791" s="120" t="s">
        <v>998</v>
      </c>
      <c r="D791" s="128" t="s">
        <v>105</v>
      </c>
      <c r="E791" s="128" t="s">
        <v>402</v>
      </c>
      <c r="F791" s="128" t="s">
        <v>130</v>
      </c>
      <c r="G791" s="129" t="s">
        <v>380</v>
      </c>
      <c r="H791" s="135">
        <v>12</v>
      </c>
      <c r="I791" s="135">
        <v>0</v>
      </c>
      <c r="J791" s="130">
        <v>60013535</v>
      </c>
      <c r="K791" s="131" t="s">
        <v>398</v>
      </c>
      <c r="L791" s="175" t="s">
        <v>151</v>
      </c>
      <c r="M791" s="176" t="s">
        <v>401</v>
      </c>
      <c r="N791" s="128" t="s">
        <v>330</v>
      </c>
      <c r="O791" s="176" t="s">
        <v>889</v>
      </c>
      <c r="P791" s="176" t="s">
        <v>161</v>
      </c>
      <c r="Q791" s="132" t="s">
        <v>992</v>
      </c>
      <c r="R791" s="176" t="s">
        <v>331</v>
      </c>
      <c r="S791" s="176" t="str">
        <f>MID(PAA[[#This Row],[Meta Proyecto de Inversión]],1,4)</f>
        <v>No a</v>
      </c>
      <c r="T791" s="176" t="str">
        <f>MID(PAA[[#This Row],[Meta Proyecto de Inversión]],6,2)</f>
        <v>li</v>
      </c>
      <c r="U791" s="177" t="str">
        <f>IFERROR(VLOOKUP(N791,TD!$B$50:$F$54,2,0)," ")</f>
        <v>NA</v>
      </c>
      <c r="V791" s="177" t="str">
        <f>IFERROR(VLOOKUP(N791,TD!$B$50:$F$54,3,0)," ")</f>
        <v>NA</v>
      </c>
      <c r="W791" s="177" t="str">
        <f>IFERROR(VLOOKUP(N791,TD!$B$50:$F$54,4,0)," ")</f>
        <v>NA</v>
      </c>
      <c r="X791" s="176" t="s">
        <v>335</v>
      </c>
      <c r="Y791" s="171" t="str">
        <f>IFERROR(VLOOKUP(X791,TD!$J$51:$K$64,2,0)," ")</f>
        <v>N/A</v>
      </c>
      <c r="Z791" s="178" t="str">
        <f>CONCATENATE(X791,"-",Y791)</f>
        <v>N/A-N/A</v>
      </c>
      <c r="AA791" s="176" t="s">
        <v>335</v>
      </c>
      <c r="AB791" s="171" t="str">
        <f>IFERROR(VLOOKUP(AA791,TD!$N$51:$O$66,2,0)," ")</f>
        <v>N/A</v>
      </c>
      <c r="AC791" s="178" t="str">
        <f>CONCATENATE(AA791,"_",AB791)</f>
        <v>N/A_N/A</v>
      </c>
      <c r="AD791" s="178" t="str">
        <f>CONCATENATE(Z791," ",AC791)</f>
        <v>N/A-N/A N/A_N/A</v>
      </c>
      <c r="AE791" s="177" t="str">
        <f>CONCATENATE(U791,V791,W791,X791,AA791)</f>
        <v>NANANAN/AN/A</v>
      </c>
      <c r="AF791" s="171" t="str">
        <f>IFERROR(VLOOKUP(AD791,TD!$J$66:$K$89,2,0)," ")</f>
        <v>N/A</v>
      </c>
      <c r="AG791" s="133" t="s">
        <v>345</v>
      </c>
      <c r="AH791" s="179" t="s">
        <v>193</v>
      </c>
      <c r="AI791" s="185" t="str">
        <f>CONCATENATE(PAA[[#This Row],[Id Interno]],"-",PAA[[#This Row],[tipo de Contrato (TH talento humano - B/S bienes y/o servicios)]],"-",S791,"-",T791,"-",PAA[[#This Row],[Objeto de la contratación]])</f>
        <v>20260766-BS-No a-li-Contratar el servicio de soporte y mantenimiento del sistema de gestión documental  para la U.A.E. Cuerpo Oficial de Bomberos de Bogotá- TIC</v>
      </c>
    </row>
    <row r="792" spans="2:35" ht="84" x14ac:dyDescent="0.35">
      <c r="B792" s="140">
        <v>20260767</v>
      </c>
      <c r="C792" s="120" t="s">
        <v>1067</v>
      </c>
      <c r="D792" s="128" t="s">
        <v>105</v>
      </c>
      <c r="E792" s="128" t="s">
        <v>363</v>
      </c>
      <c r="F792" s="128" t="s">
        <v>144</v>
      </c>
      <c r="G792" s="129" t="s">
        <v>379</v>
      </c>
      <c r="H792" s="135">
        <v>5</v>
      </c>
      <c r="I792" s="135">
        <v>9</v>
      </c>
      <c r="J792" s="130">
        <v>29150000</v>
      </c>
      <c r="K792" s="131" t="s">
        <v>398</v>
      </c>
      <c r="L792" s="175" t="s">
        <v>151</v>
      </c>
      <c r="M792" s="176" t="s">
        <v>401</v>
      </c>
      <c r="N792" s="128" t="s">
        <v>197</v>
      </c>
      <c r="O792" s="176" t="s">
        <v>889</v>
      </c>
      <c r="P792" s="176" t="s">
        <v>348</v>
      </c>
      <c r="Q792" s="132">
        <v>80111600</v>
      </c>
      <c r="R792" s="176" t="s">
        <v>203</v>
      </c>
      <c r="S792" s="176" t="str">
        <f>MID(PAA[[#This Row],[Meta Proyecto de Inversión]],1,4)</f>
        <v>8126</v>
      </c>
      <c r="T792" s="176" t="str">
        <f>MID(PAA[[#This Row],[Meta Proyecto de Inversión]],6,2)</f>
        <v>4-</v>
      </c>
      <c r="U792" s="177" t="str">
        <f>IFERROR(VLOOKUP(N792,TD!$B$50:$F$54,2,0)," ")</f>
        <v>O230117</v>
      </c>
      <c r="V792" s="177" t="str">
        <f>IFERROR(VLOOKUP(N792,TD!$B$50:$F$54,3,0)," ")</f>
        <v>4599</v>
      </c>
      <c r="W792" s="177">
        <f>IFERROR(VLOOKUP(N792,TD!$B$50:$F$54,4,0)," ")</f>
        <v>20240207</v>
      </c>
      <c r="X792" s="176" t="s">
        <v>168</v>
      </c>
      <c r="Y792" s="171" t="str">
        <f>IFERROR(VLOOKUP(X792,TD!$J$51:$K$64,2,0)," ")</f>
        <v>Infraestructura Tecnológica   (Sistemas de Información y Tecnologia)</v>
      </c>
      <c r="Z792" s="178" t="str">
        <f>CONCATENATE(X792,"-",Y792)</f>
        <v>11-Infraestructura Tecnológica   (Sistemas de Información y Tecnologia)</v>
      </c>
      <c r="AA792" s="176" t="s">
        <v>228</v>
      </c>
      <c r="AB792" s="171" t="str">
        <f>IFERROR(VLOOKUP(AA792,TD!$N$51:$O$66,2,0)," ")</f>
        <v>Servicios tecnológicos</v>
      </c>
      <c r="AC792" s="178" t="str">
        <f>CONCATENATE(AA792,"_",AB792)</f>
        <v>007_Servicios tecnológicos</v>
      </c>
      <c r="AD792" s="178" t="str">
        <f>CONCATENATE(Z792," ",AC792)</f>
        <v>11-Infraestructura Tecnológica   (Sistemas de Información y Tecnologia) 007_Servicios tecnológicos</v>
      </c>
      <c r="AE792" s="177" t="str">
        <f>CONCATENATE(U792,V792,W792,X792,AA792)</f>
        <v>O23011745992024020711007</v>
      </c>
      <c r="AF792" s="171" t="str">
        <f>IFERROR(VLOOKUP(AD792,TD!$J$66:$K$89,2,0)," ")</f>
        <v>PM/0131/0111/45990070207</v>
      </c>
      <c r="AG792" s="133" t="s">
        <v>385</v>
      </c>
      <c r="AH792" s="179" t="s">
        <v>193</v>
      </c>
      <c r="AI792" s="185" t="str">
        <f>CONCATENATE(PAA[[#This Row],[Id Interno]],"-",PAA[[#This Row],[tipo de Contrato (TH talento humano - B/S bienes y/o servicios)]],"-",S792,"-",T792,"-",PAA[[#This Row],[Objeto de la contratación]])</f>
        <v>20260767-TH-8126-4--Prestar servicios profesionales para apoyar la gestión, seguimiento y fortalecimiento de los servicios tecnológicos que respaldan el funcionamiento institucional en las sedes y puntos de atención de la U.A.E. Cuerpo Oficial de Bomberos de Bogotá D.C., a cargo del Área de Tecnologías de la Información y las Comunicaciones.</v>
      </c>
    </row>
    <row r="793" spans="2:35" ht="70" x14ac:dyDescent="0.35">
      <c r="B793" s="140">
        <v>20260768</v>
      </c>
      <c r="C793" s="120" t="s">
        <v>1068</v>
      </c>
      <c r="D793" s="128" t="s">
        <v>105</v>
      </c>
      <c r="E793" s="128" t="s">
        <v>363</v>
      </c>
      <c r="F793" s="128" t="s">
        <v>144</v>
      </c>
      <c r="G793" s="129" t="s">
        <v>379</v>
      </c>
      <c r="H793" s="135">
        <v>6</v>
      </c>
      <c r="I793" s="135">
        <v>22</v>
      </c>
      <c r="J793" s="130">
        <v>54466667</v>
      </c>
      <c r="K793" s="131" t="s">
        <v>398</v>
      </c>
      <c r="L793" s="175" t="s">
        <v>151</v>
      </c>
      <c r="M793" s="176" t="s">
        <v>401</v>
      </c>
      <c r="N793" s="128" t="s">
        <v>197</v>
      </c>
      <c r="O793" s="176" t="s">
        <v>889</v>
      </c>
      <c r="P793" s="176" t="s">
        <v>348</v>
      </c>
      <c r="Q793" s="132">
        <v>80111600</v>
      </c>
      <c r="R793" s="176" t="s">
        <v>203</v>
      </c>
      <c r="S793" s="176" t="str">
        <f>MID(PAA[[#This Row],[Meta Proyecto de Inversión]],1,4)</f>
        <v>8126</v>
      </c>
      <c r="T793" s="176" t="str">
        <f>MID(PAA[[#This Row],[Meta Proyecto de Inversión]],6,2)</f>
        <v>4-</v>
      </c>
      <c r="U793" s="177" t="str">
        <f>IFERROR(VLOOKUP(N793,TD!$B$50:$F$54,2,0)," ")</f>
        <v>O230117</v>
      </c>
      <c r="V793" s="177" t="str">
        <f>IFERROR(VLOOKUP(N793,TD!$B$50:$F$54,3,0)," ")</f>
        <v>4599</v>
      </c>
      <c r="W793" s="177">
        <f>IFERROR(VLOOKUP(N793,TD!$B$50:$F$54,4,0)," ")</f>
        <v>20240207</v>
      </c>
      <c r="X793" s="176" t="s">
        <v>168</v>
      </c>
      <c r="Y793" s="171" t="str">
        <f>IFERROR(VLOOKUP(X793,TD!$J$51:$K$64,2,0)," ")</f>
        <v>Infraestructura Tecnológica   (Sistemas de Información y Tecnologia)</v>
      </c>
      <c r="Z793" s="178" t="str">
        <f>CONCATENATE(X793,"-",Y793)</f>
        <v>11-Infraestructura Tecnológica   (Sistemas de Información y Tecnologia)</v>
      </c>
      <c r="AA793" s="176" t="s">
        <v>228</v>
      </c>
      <c r="AB793" s="171" t="str">
        <f>IFERROR(VLOOKUP(AA793,TD!$N$51:$O$66,2,0)," ")</f>
        <v>Servicios tecnológicos</v>
      </c>
      <c r="AC793" s="178" t="str">
        <f>CONCATENATE(AA793,"_",AB793)</f>
        <v>007_Servicios tecnológicos</v>
      </c>
      <c r="AD793" s="178" t="str">
        <f>CONCATENATE(Z793," ",AC793)</f>
        <v>11-Infraestructura Tecnológica   (Sistemas de Información y Tecnologia) 007_Servicios tecnológicos</v>
      </c>
      <c r="AE793" s="177" t="str">
        <f>CONCATENATE(U793,V793,W793,X793,AA793)</f>
        <v>O23011745992024020711007</v>
      </c>
      <c r="AF793" s="171" t="str">
        <f>IFERROR(VLOOKUP(AD793,TD!$J$66:$K$89,2,0)," ")</f>
        <v>PM/0131/0111/45990070207</v>
      </c>
      <c r="AG793" s="133" t="s">
        <v>385</v>
      </c>
      <c r="AH793" s="179" t="s">
        <v>193</v>
      </c>
      <c r="AI793" s="185" t="str">
        <f>CONCATENATE(PAA[[#This Row],[Id Interno]],"-",PAA[[#This Row],[tipo de Contrato (TH talento humano - B/S bienes y/o servicios)]],"-",S793,"-",T793,"-",PAA[[#This Row],[Objeto de la contratación]])</f>
        <v>20260768-TH-8126-4--Prestar servicios profesionales para apoyar la revisión, seguimiento y fortalecimiento funcional del Sistema Integrado de Administración de Personal – SIAP, a cargo del Área de Tecnologías de la Información y las Comunicaciones de la U.A.E. Cuerpo Oficial de Bomberos de Bogotá</v>
      </c>
    </row>
    <row r="794" spans="2:35" ht="98" x14ac:dyDescent="0.35">
      <c r="B794" s="140">
        <v>20260770</v>
      </c>
      <c r="C794" s="120" t="s">
        <v>1069</v>
      </c>
      <c r="D794" s="128" t="s">
        <v>105</v>
      </c>
      <c r="E794" s="128" t="s">
        <v>363</v>
      </c>
      <c r="F794" s="128" t="s">
        <v>144</v>
      </c>
      <c r="G794" s="129" t="s">
        <v>380</v>
      </c>
      <c r="H794" s="135">
        <v>3</v>
      </c>
      <c r="I794" s="135">
        <v>0</v>
      </c>
      <c r="J794" s="130">
        <v>21000000</v>
      </c>
      <c r="K794" s="131" t="s">
        <v>398</v>
      </c>
      <c r="L794" s="175" t="s">
        <v>151</v>
      </c>
      <c r="M794" s="176" t="s">
        <v>401</v>
      </c>
      <c r="N794" s="128" t="s">
        <v>197</v>
      </c>
      <c r="O794" s="176" t="s">
        <v>889</v>
      </c>
      <c r="P794" s="176" t="s">
        <v>348</v>
      </c>
      <c r="Q794" s="132">
        <v>80111600</v>
      </c>
      <c r="R794" s="176" t="s">
        <v>203</v>
      </c>
      <c r="S794" s="176" t="str">
        <f>MID(PAA[[#This Row],[Meta Proyecto de Inversión]],1,4)</f>
        <v>8126</v>
      </c>
      <c r="T794" s="176" t="str">
        <f>MID(PAA[[#This Row],[Meta Proyecto de Inversión]],6,2)</f>
        <v>4-</v>
      </c>
      <c r="U794" s="177" t="str">
        <f>IFERROR(VLOOKUP(N794,TD!$B$50:$F$54,2,0)," ")</f>
        <v>O230117</v>
      </c>
      <c r="V794" s="177" t="str">
        <f>IFERROR(VLOOKUP(N794,TD!$B$50:$F$54,3,0)," ")</f>
        <v>4599</v>
      </c>
      <c r="W794" s="177">
        <f>IFERROR(VLOOKUP(N794,TD!$B$50:$F$54,4,0)," ")</f>
        <v>20240207</v>
      </c>
      <c r="X794" s="176" t="s">
        <v>168</v>
      </c>
      <c r="Y794" s="171" t="str">
        <f>IFERROR(VLOOKUP(X794,TD!$J$51:$K$64,2,0)," ")</f>
        <v>Infraestructura Tecnológica   (Sistemas de Información y Tecnologia)</v>
      </c>
      <c r="Z794" s="178" t="str">
        <f>CONCATENATE(X794,"-",Y794)</f>
        <v>11-Infraestructura Tecnológica   (Sistemas de Información y Tecnologia)</v>
      </c>
      <c r="AA794" s="176" t="s">
        <v>228</v>
      </c>
      <c r="AB794" s="171" t="str">
        <f>IFERROR(VLOOKUP(AA794,TD!$N$51:$O$66,2,0)," ")</f>
        <v>Servicios tecnológicos</v>
      </c>
      <c r="AC794" s="178" t="str">
        <f>CONCATENATE(AA794,"_",AB794)</f>
        <v>007_Servicios tecnológicos</v>
      </c>
      <c r="AD794" s="178" t="str">
        <f>CONCATENATE(Z794," ",AC794)</f>
        <v>11-Infraestructura Tecnológica   (Sistemas de Información y Tecnologia) 007_Servicios tecnológicos</v>
      </c>
      <c r="AE794" s="177" t="str">
        <f>CONCATENATE(U794,V794,W794,X794,AA794)</f>
        <v>O23011745992024020711007</v>
      </c>
      <c r="AF794" s="171" t="str">
        <f>IFERROR(VLOOKUP(AD794,TD!$J$66:$K$89,2,0)," ")</f>
        <v>PM/0131/0111/45990070207</v>
      </c>
      <c r="AG794" s="133" t="s">
        <v>385</v>
      </c>
      <c r="AH794" s="179" t="s">
        <v>194</v>
      </c>
      <c r="AI794" s="185" t="str">
        <f>CONCATENATE(PAA[[#This Row],[Id Interno]],"-",PAA[[#This Row],[tipo de Contrato (TH talento humano - B/S bienes y/o servicios)]],"-",S794,"-",T794,"-",PAA[[#This Row],[Objeto de la contratación]])</f>
        <v>20260770-TH-8126-4--Adición y prórroga al contrato No. 84 de 2026 cuyo objeto es: Prestar los servicios profesionales en la implementación y mejoramiento de las herramientas tecnológicas de colaboración, creadas como soporte a los procesos y procedimientos misionales de la entidad, a cargo del área de Tecnologías de la Información y las Comunicaciones de la U.A.E. Cuerpo Oficial de Bomberos Bogotá</v>
      </c>
    </row>
    <row r="795" spans="2:35" ht="70" x14ac:dyDescent="0.35">
      <c r="B795" s="140">
        <v>20260771</v>
      </c>
      <c r="C795" s="120" t="s">
        <v>1070</v>
      </c>
      <c r="D795" s="128" t="s">
        <v>105</v>
      </c>
      <c r="E795" s="128" t="s">
        <v>363</v>
      </c>
      <c r="F795" s="128" t="s">
        <v>145</v>
      </c>
      <c r="G795" s="129" t="s">
        <v>379</v>
      </c>
      <c r="H795" s="135">
        <v>5</v>
      </c>
      <c r="I795" s="135">
        <v>15</v>
      </c>
      <c r="J795" s="130">
        <v>24695000</v>
      </c>
      <c r="K795" s="131" t="s">
        <v>398</v>
      </c>
      <c r="L795" s="175" t="s">
        <v>151</v>
      </c>
      <c r="M795" s="176" t="s">
        <v>401</v>
      </c>
      <c r="N795" s="128" t="s">
        <v>197</v>
      </c>
      <c r="O795" s="176" t="s">
        <v>889</v>
      </c>
      <c r="P795" s="176" t="s">
        <v>348</v>
      </c>
      <c r="Q795" s="132">
        <v>80111600</v>
      </c>
      <c r="R795" s="176" t="s">
        <v>203</v>
      </c>
      <c r="S795" s="176" t="str">
        <f>MID(PAA[[#This Row],[Meta Proyecto de Inversión]],1,4)</f>
        <v>8126</v>
      </c>
      <c r="T795" s="176" t="str">
        <f>MID(PAA[[#This Row],[Meta Proyecto de Inversión]],6,2)</f>
        <v>4-</v>
      </c>
      <c r="U795" s="177" t="str">
        <f>IFERROR(VLOOKUP(N795,TD!$B$50:$F$54,2,0)," ")</f>
        <v>O230117</v>
      </c>
      <c r="V795" s="177" t="str">
        <f>IFERROR(VLOOKUP(N795,TD!$B$50:$F$54,3,0)," ")</f>
        <v>4599</v>
      </c>
      <c r="W795" s="177">
        <f>IFERROR(VLOOKUP(N795,TD!$B$50:$F$54,4,0)," ")</f>
        <v>20240207</v>
      </c>
      <c r="X795" s="176" t="s">
        <v>168</v>
      </c>
      <c r="Y795" s="171" t="str">
        <f>IFERROR(VLOOKUP(X795,TD!$J$51:$K$64,2,0)," ")</f>
        <v>Infraestructura Tecnológica   (Sistemas de Información y Tecnologia)</v>
      </c>
      <c r="Z795" s="178" t="str">
        <f>CONCATENATE(X795,"-",Y795)</f>
        <v>11-Infraestructura Tecnológica   (Sistemas de Información y Tecnologia)</v>
      </c>
      <c r="AA795" s="176" t="s">
        <v>228</v>
      </c>
      <c r="AB795" s="171" t="str">
        <f>IFERROR(VLOOKUP(AA795,TD!$N$51:$O$66,2,0)," ")</f>
        <v>Servicios tecnológicos</v>
      </c>
      <c r="AC795" s="178" t="str">
        <f>CONCATENATE(AA795,"_",AB795)</f>
        <v>007_Servicios tecnológicos</v>
      </c>
      <c r="AD795" s="178" t="str">
        <f>CONCATENATE(Z795," ",AC795)</f>
        <v>11-Infraestructura Tecnológica   (Sistemas de Información y Tecnologia) 007_Servicios tecnológicos</v>
      </c>
      <c r="AE795" s="177" t="str">
        <f>CONCATENATE(U795,V795,W795,X795,AA795)</f>
        <v>O23011745992024020711007</v>
      </c>
      <c r="AF795" s="171" t="str">
        <f>IFERROR(VLOOKUP(AD795,TD!$J$66:$K$89,2,0)," ")</f>
        <v>PM/0131/0111/45990070207</v>
      </c>
      <c r="AG795" s="133" t="s">
        <v>385</v>
      </c>
      <c r="AH795" s="179" t="s">
        <v>193</v>
      </c>
      <c r="AI795" s="185" t="str">
        <f>CONCATENATE(PAA[[#This Row],[Id Interno]],"-",PAA[[#This Row],[tipo de Contrato (TH talento humano - B/S bienes y/o servicios)]],"-",S795,"-",T795,"-",PAA[[#This Row],[Objeto de la contratación]])</f>
        <v>20260771-TH-8126-4--Prestar servicios de apoyo a la gestión para acompañar la revisión, organización y validación de información asociada a las herramientas tecnológicas a cargo del Área de Tecnologías de la Información y las Comunicaciones de la U.A.E. Cuerpo Oficial de Bomberos de Bogotá.</v>
      </c>
    </row>
    <row r="796" spans="2:35" ht="70" x14ac:dyDescent="0.35">
      <c r="B796" s="140">
        <v>20260772</v>
      </c>
      <c r="C796" s="120" t="s">
        <v>1071</v>
      </c>
      <c r="D796" s="128" t="s">
        <v>105</v>
      </c>
      <c r="E796" s="128" t="s">
        <v>363</v>
      </c>
      <c r="F796" s="128" t="s">
        <v>144</v>
      </c>
      <c r="G796" s="129" t="s">
        <v>380</v>
      </c>
      <c r="H796" s="135">
        <v>3</v>
      </c>
      <c r="I796" s="135">
        <v>0</v>
      </c>
      <c r="J796" s="130">
        <v>15000000</v>
      </c>
      <c r="K796" s="131" t="s">
        <v>398</v>
      </c>
      <c r="L796" s="175" t="s">
        <v>151</v>
      </c>
      <c r="M796" s="176" t="s">
        <v>401</v>
      </c>
      <c r="N796" s="128" t="s">
        <v>197</v>
      </c>
      <c r="O796" s="176" t="s">
        <v>889</v>
      </c>
      <c r="P796" s="176" t="s">
        <v>348</v>
      </c>
      <c r="Q796" s="132">
        <v>80111600</v>
      </c>
      <c r="R796" s="176" t="s">
        <v>203</v>
      </c>
      <c r="S796" s="176" t="str">
        <f>MID(PAA[[#This Row],[Meta Proyecto de Inversión]],1,4)</f>
        <v>8126</v>
      </c>
      <c r="T796" s="176" t="str">
        <f>MID(PAA[[#This Row],[Meta Proyecto de Inversión]],6,2)</f>
        <v>4-</v>
      </c>
      <c r="U796" s="177" t="str">
        <f>IFERROR(VLOOKUP(N796,TD!$B$50:$F$54,2,0)," ")</f>
        <v>O230117</v>
      </c>
      <c r="V796" s="177" t="str">
        <f>IFERROR(VLOOKUP(N796,TD!$B$50:$F$54,3,0)," ")</f>
        <v>4599</v>
      </c>
      <c r="W796" s="177">
        <f>IFERROR(VLOOKUP(N796,TD!$B$50:$F$54,4,0)," ")</f>
        <v>20240207</v>
      </c>
      <c r="X796" s="176" t="s">
        <v>168</v>
      </c>
      <c r="Y796" s="171" t="str">
        <f>IFERROR(VLOOKUP(X796,TD!$J$51:$K$64,2,0)," ")</f>
        <v>Infraestructura Tecnológica   (Sistemas de Información y Tecnologia)</v>
      </c>
      <c r="Z796" s="178" t="str">
        <f>CONCATENATE(X796,"-",Y796)</f>
        <v>11-Infraestructura Tecnológica   (Sistemas de Información y Tecnologia)</v>
      </c>
      <c r="AA796" s="176" t="s">
        <v>228</v>
      </c>
      <c r="AB796" s="171" t="str">
        <f>IFERROR(VLOOKUP(AA796,TD!$N$51:$O$66,2,0)," ")</f>
        <v>Servicios tecnológicos</v>
      </c>
      <c r="AC796" s="178" t="str">
        <f>CONCATENATE(AA796,"_",AB796)</f>
        <v>007_Servicios tecnológicos</v>
      </c>
      <c r="AD796" s="178" t="str">
        <f>CONCATENATE(Z796," ",AC796)</f>
        <v>11-Infraestructura Tecnológica   (Sistemas de Información y Tecnologia) 007_Servicios tecnológicos</v>
      </c>
      <c r="AE796" s="177" t="str">
        <f>CONCATENATE(U796,V796,W796,X796,AA796)</f>
        <v>O23011745992024020711007</v>
      </c>
      <c r="AF796" s="171" t="str">
        <f>IFERROR(VLOOKUP(AD796,TD!$J$66:$K$89,2,0)," ")</f>
        <v>PM/0131/0111/45990070207</v>
      </c>
      <c r="AG796" s="133" t="s">
        <v>385</v>
      </c>
      <c r="AH796" s="179" t="s">
        <v>194</v>
      </c>
      <c r="AI796" s="185" t="str">
        <f>CONCATENATE(PAA[[#This Row],[Id Interno]],"-",PAA[[#This Row],[tipo de Contrato (TH talento humano - B/S bienes y/o servicios)]],"-",S796,"-",T796,"-",PAA[[#This Row],[Objeto de la contratación]])</f>
        <v>20260772-TH-8126-4--Adición y prórroga al contrato No. 90 de 2026 cuyo objeto es: Prestar los servicios profesionales en apoyo a la estructuración e implementación, de las herramientas misionales, creadas como soporte a los procesos y procedimientos de la U.A.E. Cuerpo Oficial de Bomberos de Bogotá.</v>
      </c>
    </row>
    <row r="797" spans="2:35" ht="56" x14ac:dyDescent="0.35">
      <c r="B797" s="140">
        <v>20260773</v>
      </c>
      <c r="C797" s="120" t="s">
        <v>1072</v>
      </c>
      <c r="D797" s="128" t="s">
        <v>105</v>
      </c>
      <c r="E797" s="128" t="s">
        <v>363</v>
      </c>
      <c r="F797" s="128" t="s">
        <v>144</v>
      </c>
      <c r="G797" s="129" t="s">
        <v>380</v>
      </c>
      <c r="H797" s="135">
        <v>4</v>
      </c>
      <c r="I797" s="135">
        <v>21</v>
      </c>
      <c r="J797" s="130">
        <v>24256700</v>
      </c>
      <c r="K797" s="131" t="s">
        <v>398</v>
      </c>
      <c r="L797" s="175" t="s">
        <v>151</v>
      </c>
      <c r="M797" s="176" t="s">
        <v>401</v>
      </c>
      <c r="N797" s="128" t="s">
        <v>197</v>
      </c>
      <c r="O797" s="176" t="s">
        <v>889</v>
      </c>
      <c r="P797" s="176" t="s">
        <v>348</v>
      </c>
      <c r="Q797" s="132">
        <v>80111600</v>
      </c>
      <c r="R797" s="176" t="s">
        <v>203</v>
      </c>
      <c r="S797" s="176" t="str">
        <f>MID(PAA[[#This Row],[Meta Proyecto de Inversión]],1,4)</f>
        <v>8126</v>
      </c>
      <c r="T797" s="165" t="str">
        <f>MID(PAA[[#This Row],[Meta Proyecto de Inversión]],6,2)</f>
        <v>4-</v>
      </c>
      <c r="U797" s="177" t="str">
        <f>IFERROR(VLOOKUP(N797,TD!$B$50:$F$54,2,0)," ")</f>
        <v>O230117</v>
      </c>
      <c r="V797" s="177" t="str">
        <f>IFERROR(VLOOKUP(N797,TD!$B$50:$F$54,3,0)," ")</f>
        <v>4599</v>
      </c>
      <c r="W797" s="177">
        <f>IFERROR(VLOOKUP(N797,TD!$B$50:$F$54,4,0)," ")</f>
        <v>20240207</v>
      </c>
      <c r="X797" s="176" t="s">
        <v>168</v>
      </c>
      <c r="Y797" s="171" t="str">
        <f>IFERROR(VLOOKUP(X797,TD!$J$51:$K$64,2,0)," ")</f>
        <v>Infraestructura Tecnológica   (Sistemas de Información y Tecnologia)</v>
      </c>
      <c r="Z797" s="178" t="str">
        <f>CONCATENATE(X797,"-",Y797)</f>
        <v>11-Infraestructura Tecnológica   (Sistemas de Información y Tecnologia)</v>
      </c>
      <c r="AA797" s="176" t="s">
        <v>228</v>
      </c>
      <c r="AB797" s="171" t="str">
        <f>IFERROR(VLOOKUP(AA797,TD!$N$51:$O$66,2,0)," ")</f>
        <v>Servicios tecnológicos</v>
      </c>
      <c r="AC797" s="178" t="str">
        <f>CONCATENATE(AA797,"_",AB797)</f>
        <v>007_Servicios tecnológicos</v>
      </c>
      <c r="AD797" s="178" t="str">
        <f>CONCATENATE(Z797," ",AC797)</f>
        <v>11-Infraestructura Tecnológica   (Sistemas de Información y Tecnologia) 007_Servicios tecnológicos</v>
      </c>
      <c r="AE797" s="177" t="str">
        <f>CONCATENATE(U797,V797,W797,X797,AA797)</f>
        <v>O23011745992024020711007</v>
      </c>
      <c r="AF797" s="171" t="str">
        <f>IFERROR(VLOOKUP(AD797,TD!$J$66:$K$89,2,0)," ")</f>
        <v>PM/0131/0111/45990070207</v>
      </c>
      <c r="AG797" s="133" t="s">
        <v>385</v>
      </c>
      <c r="AH797" s="179" t="s">
        <v>193</v>
      </c>
      <c r="AI797" s="185" t="str">
        <f>CONCATENATE(PAA[[#This Row],[Id Interno]],"-",PAA[[#This Row],[tipo de Contrato (TH talento humano - B/S bienes y/o servicios)]],"-",S797,"-",T797,"-",PAA[[#This Row],[Objeto de la contratación]])</f>
        <v>20260773-TH-8126-4--Prestar servicios profesionales para apoyar el seguimiento, fortalecimiento y mejora funcional de las herramientas misionales que sirven de soporte a los procesos y procedimientos de la U.A.E. Cuerpo Oficial de Bomberos de Bogotá.</v>
      </c>
    </row>
    <row r="798" spans="2:35" ht="70" x14ac:dyDescent="0.35">
      <c r="B798" s="140">
        <v>20260774</v>
      </c>
      <c r="C798" s="120" t="s">
        <v>1073</v>
      </c>
      <c r="D798" s="128" t="s">
        <v>105</v>
      </c>
      <c r="E798" s="128" t="s">
        <v>363</v>
      </c>
      <c r="F798" s="128" t="s">
        <v>145</v>
      </c>
      <c r="G798" s="129" t="s">
        <v>380</v>
      </c>
      <c r="H798" s="135">
        <v>4</v>
      </c>
      <c r="I798" s="135">
        <v>22</v>
      </c>
      <c r="J798" s="130">
        <v>18933333</v>
      </c>
      <c r="K798" s="131" t="s">
        <v>398</v>
      </c>
      <c r="L798" s="175" t="s">
        <v>151</v>
      </c>
      <c r="M798" s="176" t="s">
        <v>401</v>
      </c>
      <c r="N798" s="128" t="s">
        <v>197</v>
      </c>
      <c r="O798" s="176" t="s">
        <v>889</v>
      </c>
      <c r="P798" s="176" t="s">
        <v>348</v>
      </c>
      <c r="Q798" s="132">
        <v>80111600</v>
      </c>
      <c r="R798" s="176" t="s">
        <v>204</v>
      </c>
      <c r="S798" s="176" t="str">
        <f>MID(PAA[[#This Row],[Meta Proyecto de Inversión]],1,4)</f>
        <v>8126</v>
      </c>
      <c r="T798" s="165" t="str">
        <f>MID(PAA[[#This Row],[Meta Proyecto de Inversión]],6,2)</f>
        <v>5-</v>
      </c>
      <c r="U798" s="177" t="str">
        <f>IFERROR(VLOOKUP(N798,TD!$B$50:$F$54,2,0)," ")</f>
        <v>O230117</v>
      </c>
      <c r="V798" s="177" t="str">
        <f>IFERROR(VLOOKUP(N798,TD!$B$50:$F$54,3,0)," ")</f>
        <v>4599</v>
      </c>
      <c r="W798" s="177">
        <f>IFERROR(VLOOKUP(N798,TD!$B$50:$F$54,4,0)," ")</f>
        <v>20240207</v>
      </c>
      <c r="X798" s="176" t="s">
        <v>168</v>
      </c>
      <c r="Y798" s="171" t="str">
        <f>IFERROR(VLOOKUP(X798,TD!$J$51:$K$64,2,0)," ")</f>
        <v>Infraestructura Tecnológica   (Sistemas de Información y Tecnologia)</v>
      </c>
      <c r="Z798" s="178" t="str">
        <f>CONCATENATE(X798,"-",Y798)</f>
        <v>11-Infraestructura Tecnológica   (Sistemas de Información y Tecnologia)</v>
      </c>
      <c r="AA798" s="176" t="s">
        <v>228</v>
      </c>
      <c r="AB798" s="171" t="str">
        <f>IFERROR(VLOOKUP(AA798,TD!$N$51:$O$66,2,0)," ")</f>
        <v>Servicios tecnológicos</v>
      </c>
      <c r="AC798" s="178" t="str">
        <f>CONCATENATE(AA798,"_",AB798)</f>
        <v>007_Servicios tecnológicos</v>
      </c>
      <c r="AD798" s="178" t="str">
        <f>CONCATENATE(Z798," ",AC798)</f>
        <v>11-Infraestructura Tecnológica   (Sistemas de Información y Tecnologia) 007_Servicios tecnológicos</v>
      </c>
      <c r="AE798" s="177" t="str">
        <f>CONCATENATE(U798,V798,W798,X798,AA798)</f>
        <v>O23011745992024020711007</v>
      </c>
      <c r="AF798" s="171" t="str">
        <f>IFERROR(VLOOKUP(AD798,TD!$J$66:$K$89,2,0)," ")</f>
        <v>PM/0131/0111/45990070207</v>
      </c>
      <c r="AG798" s="133" t="s">
        <v>385</v>
      </c>
      <c r="AH798" s="179" t="s">
        <v>193</v>
      </c>
      <c r="AI798" s="185" t="str">
        <f>CONCATENATE(PAA[[#This Row],[Id Interno]],"-",PAA[[#This Row],[tipo de Contrato (TH talento humano - B/S bienes y/o servicios)]],"-",S798,"-",T798,"-",PAA[[#This Row],[Objeto de la contratación]])</f>
        <v>20260774-TH-8126-5--Prestar servicios de apoyo a la gestión para atender, registrar y hacer seguimiento a los requerimientos de soporte técnico asociados a los servicios tecnológicos del Área de Tecnologías de la Información y las Comunicaciones de la U.A.E. Cuerpo Oficial de Bomberos de Bogotá.</v>
      </c>
    </row>
    <row r="799" spans="2:35" ht="70" x14ac:dyDescent="0.35">
      <c r="B799" s="140">
        <v>20260775</v>
      </c>
      <c r="C799" s="120" t="s">
        <v>1074</v>
      </c>
      <c r="D799" s="128" t="s">
        <v>105</v>
      </c>
      <c r="E799" s="128" t="s">
        <v>363</v>
      </c>
      <c r="F799" s="128" t="s">
        <v>144</v>
      </c>
      <c r="G799" s="129" t="s">
        <v>383</v>
      </c>
      <c r="H799" s="135">
        <v>1</v>
      </c>
      <c r="I799" s="135">
        <v>3</v>
      </c>
      <c r="J799" s="130">
        <v>8580000</v>
      </c>
      <c r="K799" s="131" t="s">
        <v>398</v>
      </c>
      <c r="L799" s="175" t="s">
        <v>151</v>
      </c>
      <c r="M799" s="176" t="s">
        <v>401</v>
      </c>
      <c r="N799" s="128" t="s">
        <v>197</v>
      </c>
      <c r="O799" s="176" t="s">
        <v>889</v>
      </c>
      <c r="P799" s="176" t="s">
        <v>348</v>
      </c>
      <c r="Q799" s="132">
        <v>80111600</v>
      </c>
      <c r="R799" s="176" t="s">
        <v>205</v>
      </c>
      <c r="S799" s="176" t="str">
        <f>MID(PAA[[#This Row],[Meta Proyecto de Inversión]],1,4)</f>
        <v>8126</v>
      </c>
      <c r="T799" s="176" t="str">
        <f>MID(PAA[[#This Row],[Meta Proyecto de Inversión]],6,2)</f>
        <v>6-</v>
      </c>
      <c r="U799" s="177" t="str">
        <f>IFERROR(VLOOKUP(N799,TD!$B$50:$F$54,2,0)," ")</f>
        <v>O230117</v>
      </c>
      <c r="V799" s="177" t="str">
        <f>IFERROR(VLOOKUP(N799,TD!$B$50:$F$54,3,0)," ")</f>
        <v>4599</v>
      </c>
      <c r="W799" s="177">
        <f>IFERROR(VLOOKUP(N799,TD!$B$50:$F$54,4,0)," ")</f>
        <v>20240207</v>
      </c>
      <c r="X799" s="176" t="s">
        <v>168</v>
      </c>
      <c r="Y799" s="171" t="str">
        <f>IFERROR(VLOOKUP(X799,TD!$J$51:$K$64,2,0)," ")</f>
        <v>Infraestructura Tecnológica   (Sistemas de Información y Tecnologia)</v>
      </c>
      <c r="Z799" s="178" t="str">
        <f>CONCATENATE(X799,"-",Y799)</f>
        <v>11-Infraestructura Tecnológica   (Sistemas de Información y Tecnologia)</v>
      </c>
      <c r="AA799" s="176" t="s">
        <v>228</v>
      </c>
      <c r="AB799" s="171" t="str">
        <f>IFERROR(VLOOKUP(AA799,TD!$N$51:$O$66,2,0)," ")</f>
        <v>Servicios tecnológicos</v>
      </c>
      <c r="AC799" s="178" t="str">
        <f>CONCATENATE(AA799,"_",AB799)</f>
        <v>007_Servicios tecnológicos</v>
      </c>
      <c r="AD799" s="178" t="str">
        <f>CONCATENATE(Z799," ",AC799)</f>
        <v>11-Infraestructura Tecnológica   (Sistemas de Información y Tecnologia) 007_Servicios tecnológicos</v>
      </c>
      <c r="AE799" s="177" t="str">
        <f>CONCATENATE(U799,V799,W799,X799,AA799)</f>
        <v>O23011745992024020711007</v>
      </c>
      <c r="AF799" s="171" t="str">
        <f>IFERROR(VLOOKUP(AD799,TD!$J$66:$K$89,2,0)," ")</f>
        <v>PM/0131/0111/45990070207</v>
      </c>
      <c r="AG799" s="133" t="s">
        <v>385</v>
      </c>
      <c r="AH799" s="179" t="s">
        <v>194</v>
      </c>
      <c r="AI799" s="185" t="str">
        <f>CONCATENATE(PAA[[#This Row],[Id Interno]],"-",PAA[[#This Row],[tipo de Contrato (TH talento humano - B/S bienes y/o servicios)]],"-",S799,"-",T799,"-",PAA[[#This Row],[Objeto de la contratación]])</f>
        <v>20260775-TH-8126-6--Adición y prórroga al contrato No. 158 de 2026 cuyo objeto es: Prestar servicios profesionales para apoyar la implementación, seguimiento y fortalecimiento del Sistema de Gestión de Seguridad de la Información (SGSI) y de la política de Gobierno Digital de la UAE Cuerpo Oficial de Bomberos de Bogotá</v>
      </c>
    </row>
    <row r="800" spans="2:35" ht="84" x14ac:dyDescent="0.35">
      <c r="B800" s="140">
        <v>20260777</v>
      </c>
      <c r="C800" s="120" t="s">
        <v>1075</v>
      </c>
      <c r="D800" s="128" t="s">
        <v>105</v>
      </c>
      <c r="E800" s="128" t="s">
        <v>363</v>
      </c>
      <c r="F800" s="128" t="s">
        <v>144</v>
      </c>
      <c r="G800" s="129" t="s">
        <v>384</v>
      </c>
      <c r="H800" s="135">
        <v>0</v>
      </c>
      <c r="I800" s="135">
        <v>26</v>
      </c>
      <c r="J800" s="130">
        <v>6760000</v>
      </c>
      <c r="K800" s="131" t="s">
        <v>398</v>
      </c>
      <c r="L800" s="175" t="s">
        <v>151</v>
      </c>
      <c r="M800" s="176" t="s">
        <v>401</v>
      </c>
      <c r="N800" s="128" t="s">
        <v>197</v>
      </c>
      <c r="O800" s="176" t="s">
        <v>889</v>
      </c>
      <c r="P800" s="176" t="s">
        <v>348</v>
      </c>
      <c r="Q800" s="132">
        <v>80111600</v>
      </c>
      <c r="R800" s="176" t="s">
        <v>204</v>
      </c>
      <c r="S800" s="176" t="str">
        <f>MID(PAA[[#This Row],[Meta Proyecto de Inversión]],1,4)</f>
        <v>8126</v>
      </c>
      <c r="T800" s="176" t="str">
        <f>MID(PAA[[#This Row],[Meta Proyecto de Inversión]],6,2)</f>
        <v>5-</v>
      </c>
      <c r="U800" s="177" t="str">
        <f>IFERROR(VLOOKUP(N800,TD!$B$50:$F$54,2,0)," ")</f>
        <v>O230117</v>
      </c>
      <c r="V800" s="177" t="str">
        <f>IFERROR(VLOOKUP(N800,TD!$B$50:$F$54,3,0)," ")</f>
        <v>4599</v>
      </c>
      <c r="W800" s="177">
        <f>IFERROR(VLOOKUP(N800,TD!$B$50:$F$54,4,0)," ")</f>
        <v>20240207</v>
      </c>
      <c r="X800" s="176" t="s">
        <v>168</v>
      </c>
      <c r="Y800" s="171" t="str">
        <f>IFERROR(VLOOKUP(X800,TD!$J$51:$K$64,2,0)," ")</f>
        <v>Infraestructura Tecnológica   (Sistemas de Información y Tecnologia)</v>
      </c>
      <c r="Z800" s="178" t="str">
        <f>CONCATENATE(X800,"-",Y800)</f>
        <v>11-Infraestructura Tecnológica   (Sistemas de Información y Tecnologia)</v>
      </c>
      <c r="AA800" s="176" t="s">
        <v>228</v>
      </c>
      <c r="AB800" s="171" t="str">
        <f>IFERROR(VLOOKUP(AA800,TD!$N$51:$O$66,2,0)," ")</f>
        <v>Servicios tecnológicos</v>
      </c>
      <c r="AC800" s="178" t="str">
        <f>CONCATENATE(AA800,"_",AB800)</f>
        <v>007_Servicios tecnológicos</v>
      </c>
      <c r="AD800" s="178" t="str">
        <f>CONCATENATE(Z800," ",AC800)</f>
        <v>11-Infraestructura Tecnológica   (Sistemas de Información y Tecnologia) 007_Servicios tecnológicos</v>
      </c>
      <c r="AE800" s="177" t="str">
        <f>CONCATENATE(U800,V800,W800,X800,AA800)</f>
        <v>O23011745992024020711007</v>
      </c>
      <c r="AF800" s="171" t="str">
        <f>IFERROR(VLOOKUP(AD800,TD!$J$66:$K$89,2,0)," ")</f>
        <v>PM/0131/0111/45990070207</v>
      </c>
      <c r="AG800" s="133" t="s">
        <v>385</v>
      </c>
      <c r="AH800" s="179" t="s">
        <v>194</v>
      </c>
      <c r="AI800" s="185" t="str">
        <f>CONCATENATE(PAA[[#This Row],[Id Interno]],"-",PAA[[#This Row],[tipo de Contrato (TH talento humano - B/S bienes y/o servicios)]],"-",S800,"-",T800,"-",PAA[[#This Row],[Objeto de la contratación]])</f>
        <v>20260777-TH-8126-5--Adición y prórroga al contrato No. 374 de 2026 cuyo objeto es: Prestar servicios profesionales de apoyo a la administración y gestión de servidores físicos, virtuales y servicios en la nube de la entidad, garantizando su disponibilidad y seguridad operativa el marco de la infraestructura tecnológica de la entidad a cargo del área de Tecnologías de la Información y las Comunicaciones</v>
      </c>
    </row>
    <row r="801" spans="2:35" ht="84" x14ac:dyDescent="0.35">
      <c r="B801" s="140">
        <v>20260778</v>
      </c>
      <c r="C801" s="120" t="s">
        <v>1076</v>
      </c>
      <c r="D801" s="128" t="s">
        <v>105</v>
      </c>
      <c r="E801" s="128" t="s">
        <v>363</v>
      </c>
      <c r="F801" s="128" t="s">
        <v>144</v>
      </c>
      <c r="G801" s="129" t="s">
        <v>384</v>
      </c>
      <c r="H801" s="135">
        <v>0</v>
      </c>
      <c r="I801" s="135">
        <v>25</v>
      </c>
      <c r="J801" s="130">
        <v>4583333</v>
      </c>
      <c r="K801" s="131" t="s">
        <v>398</v>
      </c>
      <c r="L801" s="175" t="s">
        <v>151</v>
      </c>
      <c r="M801" s="176" t="s">
        <v>401</v>
      </c>
      <c r="N801" s="128" t="s">
        <v>197</v>
      </c>
      <c r="O801" s="176" t="s">
        <v>889</v>
      </c>
      <c r="P801" s="176" t="s">
        <v>348</v>
      </c>
      <c r="Q801" s="132">
        <v>80111600</v>
      </c>
      <c r="R801" s="176" t="s">
        <v>206</v>
      </c>
      <c r="S801" s="176" t="str">
        <f>MID(PAA[[#This Row],[Meta Proyecto de Inversión]],1,4)</f>
        <v>8126</v>
      </c>
      <c r="T801" s="176" t="str">
        <f>MID(PAA[[#This Row],[Meta Proyecto de Inversión]],6,2)</f>
        <v>7-</v>
      </c>
      <c r="U801" s="177" t="str">
        <f>IFERROR(VLOOKUP(N801,TD!$B$50:$F$54,2,0)," ")</f>
        <v>O230117</v>
      </c>
      <c r="V801" s="177" t="str">
        <f>IFERROR(VLOOKUP(N801,TD!$B$50:$F$54,3,0)," ")</f>
        <v>4599</v>
      </c>
      <c r="W801" s="177">
        <f>IFERROR(VLOOKUP(N801,TD!$B$50:$F$54,4,0)," ")</f>
        <v>20240207</v>
      </c>
      <c r="X801" s="176" t="s">
        <v>168</v>
      </c>
      <c r="Y801" s="171" t="str">
        <f>IFERROR(VLOOKUP(X801,TD!$J$51:$K$64,2,0)," ")</f>
        <v>Infraestructura Tecnológica   (Sistemas de Información y Tecnologia)</v>
      </c>
      <c r="Z801" s="178" t="str">
        <f>CONCATENATE(X801,"-",Y801)</f>
        <v>11-Infraestructura Tecnológica   (Sistemas de Información y Tecnologia)</v>
      </c>
      <c r="AA801" s="176" t="s">
        <v>228</v>
      </c>
      <c r="AB801" s="171" t="str">
        <f>IFERROR(VLOOKUP(AA801,TD!$N$51:$O$66,2,0)," ")</f>
        <v>Servicios tecnológicos</v>
      </c>
      <c r="AC801" s="178" t="str">
        <f>CONCATENATE(AA801,"_",AB801)</f>
        <v>007_Servicios tecnológicos</v>
      </c>
      <c r="AD801" s="178" t="str">
        <f>CONCATENATE(Z801," ",AC801)</f>
        <v>11-Infraestructura Tecnológica   (Sistemas de Información y Tecnologia) 007_Servicios tecnológicos</v>
      </c>
      <c r="AE801" s="177" t="str">
        <f>CONCATENATE(U801,V801,W801,X801,AA801)</f>
        <v>O23011745992024020711007</v>
      </c>
      <c r="AF801" s="171" t="str">
        <f>IFERROR(VLOOKUP(AD801,TD!$J$66:$K$89,2,0)," ")</f>
        <v>PM/0131/0111/45990070207</v>
      </c>
      <c r="AG801" s="133" t="s">
        <v>385</v>
      </c>
      <c r="AH801" s="179" t="s">
        <v>194</v>
      </c>
      <c r="AI801" s="185" t="str">
        <f>CONCATENATE(PAA[[#This Row],[Id Interno]],"-",PAA[[#This Row],[tipo de Contrato (TH talento humano - B/S bienes y/o servicios)]],"-",S801,"-",T801,"-",PAA[[#This Row],[Objeto de la contratación]])</f>
        <v>20260778-TH-8126-7--Adición y prórroga al contrato No. 118 de 2026 cuyo objeto es: Prestar servicios profesionales orientados a la gestión, administración y monitoreo de la seguridad perimetral y de acceso a la información institucional, en el marco de la infraestructura tecnológica de la entidad a cargo del área de Tecnologías de la Información y las Comunicaciones.</v>
      </c>
    </row>
    <row r="802" spans="2:35" ht="70" x14ac:dyDescent="0.35">
      <c r="B802" s="146">
        <v>20260781</v>
      </c>
      <c r="C802" s="99" t="s">
        <v>1078</v>
      </c>
      <c r="D802" s="23" t="s">
        <v>105</v>
      </c>
      <c r="E802" s="23" t="s">
        <v>363</v>
      </c>
      <c r="F802" s="23" t="s">
        <v>145</v>
      </c>
      <c r="G802" s="127" t="s">
        <v>384</v>
      </c>
      <c r="H802" s="134">
        <v>0</v>
      </c>
      <c r="I802" s="134">
        <v>22</v>
      </c>
      <c r="J802" s="125">
        <v>2933333</v>
      </c>
      <c r="K802" s="88" t="s">
        <v>398</v>
      </c>
      <c r="L802" s="162" t="s">
        <v>151</v>
      </c>
      <c r="M802" s="165" t="s">
        <v>401</v>
      </c>
      <c r="N802" s="23" t="s">
        <v>197</v>
      </c>
      <c r="O802" s="165" t="s">
        <v>889</v>
      </c>
      <c r="P802" s="165" t="s">
        <v>348</v>
      </c>
      <c r="Q802" s="53">
        <v>80111600</v>
      </c>
      <c r="R802" s="165" t="s">
        <v>204</v>
      </c>
      <c r="S802" s="165" t="str">
        <f>MID(PAA[[#This Row],[Meta Proyecto de Inversión]],1,4)</f>
        <v>8126</v>
      </c>
      <c r="T802" s="165" t="str">
        <f>MID(PAA[[#This Row],[Meta Proyecto de Inversión]],6,2)</f>
        <v>5-</v>
      </c>
      <c r="U802" s="166" t="str">
        <f>IFERROR(VLOOKUP(N802,TD!$B$50:$F$54,2,0)," ")</f>
        <v>O230117</v>
      </c>
      <c r="V802" s="166" t="str">
        <f>IFERROR(VLOOKUP(N802,TD!$B$50:$F$54,3,0)," ")</f>
        <v>4599</v>
      </c>
      <c r="W802" s="166">
        <f>IFERROR(VLOOKUP(N802,TD!$B$50:$F$54,4,0)," ")</f>
        <v>20240207</v>
      </c>
      <c r="X802" s="165" t="s">
        <v>168</v>
      </c>
      <c r="Y802" s="171" t="str">
        <f>IFERROR(VLOOKUP(X802,TD!$J$51:$K$64,2,0)," ")</f>
        <v>Infraestructura Tecnológica   (Sistemas de Información y Tecnologia)</v>
      </c>
      <c r="Z802" s="167" t="str">
        <f>CONCATENATE(X802,"-",Y802)</f>
        <v>11-Infraestructura Tecnológica   (Sistemas de Información y Tecnologia)</v>
      </c>
      <c r="AA802" s="165" t="s">
        <v>228</v>
      </c>
      <c r="AB802" s="171" t="str">
        <f>IFERROR(VLOOKUP(AA802,TD!$N$51:$O$66,2,0)," ")</f>
        <v>Servicios tecnológicos</v>
      </c>
      <c r="AC802" s="167" t="str">
        <f>CONCATENATE(AA802,"_",AB802)</f>
        <v>007_Servicios tecnológicos</v>
      </c>
      <c r="AD802" s="167" t="str">
        <f>CONCATENATE(Z802," ",AC802)</f>
        <v>11-Infraestructura Tecnológica   (Sistemas de Información y Tecnologia) 007_Servicios tecnológicos</v>
      </c>
      <c r="AE802" s="166" t="str">
        <f>CONCATENATE(U802,V802,W802,X802,AA802)</f>
        <v>O23011745992024020711007</v>
      </c>
      <c r="AF802" s="171" t="str">
        <f>IFERROR(VLOOKUP(AD802,TD!$J$66:$K$89,2,0)," ")</f>
        <v>PM/0131/0111/45990070207</v>
      </c>
      <c r="AG802" s="117" t="s">
        <v>385</v>
      </c>
      <c r="AH802" s="174" t="s">
        <v>194</v>
      </c>
      <c r="AI802" s="185" t="str">
        <f>CONCATENATE(PAA[[#This Row],[Id Interno]],"-",PAA[[#This Row],[tipo de Contrato (TH talento humano - B/S bienes y/o servicios)]],"-",S802,"-",T802,"-",PAA[[#This Row],[Objeto de la contratación]])</f>
        <v>20260781-TH-8126-5--Adicion y prorroga al contrato No. 156 de 2026 cuyo objeto es: Prestar los servicios de apoyo a la gestión para desarrollar actividades de soporte técnico nivel (1 y 2) que requiera el área de Tecnologías de la Información y las Comunicaciones de la U.A.E. Cuerpo Oficial de Bomberos Bogotá</v>
      </c>
    </row>
    <row r="803" spans="2:35" ht="84" x14ac:dyDescent="0.35">
      <c r="B803" s="146">
        <v>20260782</v>
      </c>
      <c r="C803" s="99" t="s">
        <v>1079</v>
      </c>
      <c r="D803" s="23" t="s">
        <v>105</v>
      </c>
      <c r="E803" s="23" t="s">
        <v>363</v>
      </c>
      <c r="F803" s="23" t="s">
        <v>144</v>
      </c>
      <c r="G803" s="127" t="s">
        <v>384</v>
      </c>
      <c r="H803" s="134">
        <v>0</v>
      </c>
      <c r="I803" s="134">
        <v>22</v>
      </c>
      <c r="J803" s="125">
        <v>5720000</v>
      </c>
      <c r="K803" s="88" t="s">
        <v>398</v>
      </c>
      <c r="L803" s="162" t="s">
        <v>151</v>
      </c>
      <c r="M803" s="165" t="s">
        <v>401</v>
      </c>
      <c r="N803" s="23" t="s">
        <v>197</v>
      </c>
      <c r="O803" s="165" t="s">
        <v>889</v>
      </c>
      <c r="P803" s="165" t="s">
        <v>348</v>
      </c>
      <c r="Q803" s="53">
        <v>80111600</v>
      </c>
      <c r="R803" s="165" t="s">
        <v>206</v>
      </c>
      <c r="S803" s="165" t="str">
        <f>MID(PAA[[#This Row],[Meta Proyecto de Inversión]],1,4)</f>
        <v>8126</v>
      </c>
      <c r="T803" s="165" t="str">
        <f>MID(PAA[[#This Row],[Meta Proyecto de Inversión]],6,2)</f>
        <v>7-</v>
      </c>
      <c r="U803" s="166" t="str">
        <f>IFERROR(VLOOKUP(N803,TD!$B$50:$F$54,2,0)," ")</f>
        <v>O230117</v>
      </c>
      <c r="V803" s="166" t="str">
        <f>IFERROR(VLOOKUP(N803,TD!$B$50:$F$54,3,0)," ")</f>
        <v>4599</v>
      </c>
      <c r="W803" s="166">
        <f>IFERROR(VLOOKUP(N803,TD!$B$50:$F$54,4,0)," ")</f>
        <v>20240207</v>
      </c>
      <c r="X803" s="165" t="s">
        <v>168</v>
      </c>
      <c r="Y803" s="171" t="str">
        <f>IFERROR(VLOOKUP(X803,TD!$J$51:$K$64,2,0)," ")</f>
        <v>Infraestructura Tecnológica   (Sistemas de Información y Tecnologia)</v>
      </c>
      <c r="Z803" s="167" t="str">
        <f>CONCATENATE(X803,"-",Y803)</f>
        <v>11-Infraestructura Tecnológica   (Sistemas de Información y Tecnologia)</v>
      </c>
      <c r="AA803" s="165" t="s">
        <v>228</v>
      </c>
      <c r="AB803" s="171" t="str">
        <f>IFERROR(VLOOKUP(AA803,TD!$N$51:$O$66,2,0)," ")</f>
        <v>Servicios tecnológicos</v>
      </c>
      <c r="AC803" s="167" t="str">
        <f>CONCATENATE(AA803,"_",AB803)</f>
        <v>007_Servicios tecnológicos</v>
      </c>
      <c r="AD803" s="167" t="str">
        <f>CONCATENATE(Z803," ",AC803)</f>
        <v>11-Infraestructura Tecnológica   (Sistemas de Información y Tecnologia) 007_Servicios tecnológicos</v>
      </c>
      <c r="AE803" s="166" t="str">
        <f>CONCATENATE(U803,V803,W803,X803,AA803)</f>
        <v>O23011745992024020711007</v>
      </c>
      <c r="AF803" s="171" t="str">
        <f>IFERROR(VLOOKUP(AD803,TD!$J$66:$K$89,2,0)," ")</f>
        <v>PM/0131/0111/45990070207</v>
      </c>
      <c r="AG803" s="117" t="s">
        <v>385</v>
      </c>
      <c r="AH803" s="174" t="s">
        <v>194</v>
      </c>
      <c r="AI803" s="185" t="str">
        <f>CONCATENATE(PAA[[#This Row],[Id Interno]],"-",PAA[[#This Row],[tipo de Contrato (TH talento humano - B/S bienes y/o servicios)]],"-",S803,"-",T803,"-",PAA[[#This Row],[Objeto de la contratación]])</f>
        <v>20260782-TH-8126-7--Adición y prórroga al contrato No. 240 de 2026 cuyo objeto es:  Prestar los servicios profesionales como oficial de seguridad, gestionando la implementación y mejora del Sistema de gestión de Seguridad de la información (SGSI) de la Entidad a cargo del área de Tecnologías de la Información y las Comunicaciones de la U.A.E. Cuerpo Oficial de Bomberos Bogotá</v>
      </c>
    </row>
    <row r="804" spans="2:35" ht="98" x14ac:dyDescent="0.35">
      <c r="B804" s="140">
        <v>20260783</v>
      </c>
      <c r="C804" s="120" t="s">
        <v>1080</v>
      </c>
      <c r="D804" s="128" t="s">
        <v>105</v>
      </c>
      <c r="E804" s="128" t="s">
        <v>363</v>
      </c>
      <c r="F804" s="128" t="s">
        <v>144</v>
      </c>
      <c r="G804" s="129" t="s">
        <v>383</v>
      </c>
      <c r="H804" s="135">
        <v>1</v>
      </c>
      <c r="I804" s="135">
        <v>5</v>
      </c>
      <c r="J804" s="130">
        <v>6021167</v>
      </c>
      <c r="K804" s="131" t="s">
        <v>398</v>
      </c>
      <c r="L804" s="175" t="s">
        <v>151</v>
      </c>
      <c r="M804" s="176" t="s">
        <v>401</v>
      </c>
      <c r="N804" s="128" t="s">
        <v>197</v>
      </c>
      <c r="O804" s="176" t="s">
        <v>889</v>
      </c>
      <c r="P804" s="176" t="s">
        <v>348</v>
      </c>
      <c r="Q804" s="132">
        <v>80111600</v>
      </c>
      <c r="R804" s="176" t="s">
        <v>203</v>
      </c>
      <c r="S804" s="176" t="str">
        <f>MID(PAA[[#This Row],[Meta Proyecto de Inversión]],1,4)</f>
        <v>8126</v>
      </c>
      <c r="T804" s="176" t="str">
        <f>MID(PAA[[#This Row],[Meta Proyecto de Inversión]],6,2)</f>
        <v>4-</v>
      </c>
      <c r="U804" s="177" t="str">
        <f>IFERROR(VLOOKUP(N804,TD!$B$50:$F$54,2,0)," ")</f>
        <v>O230117</v>
      </c>
      <c r="V804" s="177" t="str">
        <f>IFERROR(VLOOKUP(N804,TD!$B$50:$F$54,3,0)," ")</f>
        <v>4599</v>
      </c>
      <c r="W804" s="177">
        <f>IFERROR(VLOOKUP(N804,TD!$B$50:$F$54,4,0)," ")</f>
        <v>20240207</v>
      </c>
      <c r="X804" s="165" t="s">
        <v>168</v>
      </c>
      <c r="Y804" s="171" t="str">
        <f>IFERROR(VLOOKUP(X804,TD!$J$51:$K$64,2,0)," ")</f>
        <v>Infraestructura Tecnológica   (Sistemas de Información y Tecnologia)</v>
      </c>
      <c r="Z804" s="178" t="str">
        <f>CONCATENATE(X804,"-",Y804)</f>
        <v>11-Infraestructura Tecnológica   (Sistemas de Información y Tecnologia)</v>
      </c>
      <c r="AA804" s="165" t="s">
        <v>228</v>
      </c>
      <c r="AB804" s="171" t="str">
        <f>IFERROR(VLOOKUP(AA804,TD!$N$51:$O$66,2,0)," ")</f>
        <v>Servicios tecnológicos</v>
      </c>
      <c r="AC804" s="178" t="str">
        <f>CONCATENATE(AA804,"_",AB804)</f>
        <v>007_Servicios tecnológicos</v>
      </c>
      <c r="AD804" s="178" t="str">
        <f>CONCATENATE(Z804," ",AC804)</f>
        <v>11-Infraestructura Tecnológica   (Sistemas de Información y Tecnologia) 007_Servicios tecnológicos</v>
      </c>
      <c r="AE804" s="177" t="str">
        <f>CONCATENATE(U804,V804,W804,X804,AA804)</f>
        <v>O23011745992024020711007</v>
      </c>
      <c r="AF804" s="171" t="str">
        <f>IFERROR(VLOOKUP(AD804,TD!$J$66:$K$89,2,0)," ")</f>
        <v>PM/0131/0111/45990070207</v>
      </c>
      <c r="AG804" s="117" t="s">
        <v>385</v>
      </c>
      <c r="AH804" s="174" t="s">
        <v>194</v>
      </c>
      <c r="AI804" s="185" t="str">
        <f>CONCATENATE(PAA[[#This Row],[Id Interno]],"-",PAA[[#This Row],[tipo de Contrato (TH talento humano - B/S bienes y/o servicios)]],"-",S804,"-",T804,"-",PAA[[#This Row],[Objeto de la contratación]])</f>
        <v>20260783-TH-8126-4--Adición y prórroga al contrato No. 247 de 2026 cuyo objeto es: Prestar servicios profesionales para la administración, mantenimiento y optimización de las bases de datos institucionales de la U.A.E. Cuerpo Oficial de Bomberos Bogotá, asegurando su disponibilidad y respaldo oportuno de la infraestructura tecnológica a cargo del área de Tecnologías de la Información y las Comunicaciones.</v>
      </c>
    </row>
    <row r="805" spans="2:35" ht="84" x14ac:dyDescent="0.35">
      <c r="B805" s="140">
        <v>20260784</v>
      </c>
      <c r="C805" s="120" t="s">
        <v>1082</v>
      </c>
      <c r="D805" s="128" t="s">
        <v>105</v>
      </c>
      <c r="E805" s="128" t="s">
        <v>363</v>
      </c>
      <c r="F805" s="128" t="s">
        <v>144</v>
      </c>
      <c r="G805" s="129" t="s">
        <v>384</v>
      </c>
      <c r="H805" s="135">
        <v>0</v>
      </c>
      <c r="I805" s="135">
        <v>15</v>
      </c>
      <c r="J805" s="130">
        <v>4200000</v>
      </c>
      <c r="K805" s="131" t="s">
        <v>398</v>
      </c>
      <c r="L805" s="175" t="s">
        <v>151</v>
      </c>
      <c r="M805" s="176" t="s">
        <v>401</v>
      </c>
      <c r="N805" s="128" t="s">
        <v>197</v>
      </c>
      <c r="O805" s="176" t="s">
        <v>889</v>
      </c>
      <c r="P805" s="176" t="s">
        <v>348</v>
      </c>
      <c r="Q805" s="132">
        <v>80111600</v>
      </c>
      <c r="R805" s="176" t="s">
        <v>204</v>
      </c>
      <c r="S805" s="176" t="str">
        <f>MID(PAA[[#This Row],[Meta Proyecto de Inversión]],1,4)</f>
        <v>8126</v>
      </c>
      <c r="T805" s="176" t="str">
        <f>MID(PAA[[#This Row],[Meta Proyecto de Inversión]],6,2)</f>
        <v>5-</v>
      </c>
      <c r="U805" s="177" t="str">
        <f>IFERROR(VLOOKUP(N805,TD!$B$50:$F$54,2,0)," ")</f>
        <v>O230117</v>
      </c>
      <c r="V805" s="177" t="str">
        <f>IFERROR(VLOOKUP(N805,TD!$B$50:$F$54,3,0)," ")</f>
        <v>4599</v>
      </c>
      <c r="W805" s="177">
        <f>IFERROR(VLOOKUP(N805,TD!$B$50:$F$54,4,0)," ")</f>
        <v>20240207</v>
      </c>
      <c r="X805" s="176" t="s">
        <v>168</v>
      </c>
      <c r="Y805" s="171" t="str">
        <f>IFERROR(VLOOKUP(X805,TD!$J$51:$K$64,2,0)," ")</f>
        <v>Infraestructura Tecnológica   (Sistemas de Información y Tecnologia)</v>
      </c>
      <c r="Z805" s="178" t="str">
        <f>CONCATENATE(X805,"-",Y805)</f>
        <v>11-Infraestructura Tecnológica   (Sistemas de Información y Tecnologia)</v>
      </c>
      <c r="AA805" s="176" t="s">
        <v>228</v>
      </c>
      <c r="AB805" s="171" t="str">
        <f>IFERROR(VLOOKUP(AA805,TD!$N$51:$O$66,2,0)," ")</f>
        <v>Servicios tecnológicos</v>
      </c>
      <c r="AC805" s="178" t="str">
        <f>CONCATENATE(AA805,"_",AB805)</f>
        <v>007_Servicios tecnológicos</v>
      </c>
      <c r="AD805" s="178" t="str">
        <f>CONCATENATE(Z805," ",AC805)</f>
        <v>11-Infraestructura Tecnológica   (Sistemas de Información y Tecnologia) 007_Servicios tecnológicos</v>
      </c>
      <c r="AE805" s="177" t="str">
        <f>CONCATENATE(U805,V805,W805,X805,AA805)</f>
        <v>O23011745992024020711007</v>
      </c>
      <c r="AF805" s="171" t="str">
        <f>IFERROR(VLOOKUP(AD805,TD!$J$66:$K$89,2,0)," ")</f>
        <v>PM/0131/0111/45990070207</v>
      </c>
      <c r="AG805" s="133" t="s">
        <v>385</v>
      </c>
      <c r="AH805" s="179" t="s">
        <v>194</v>
      </c>
      <c r="AI805" s="185" t="str">
        <f>CONCATENATE(PAA[[#This Row],[Id Interno]],"-",PAA[[#This Row],[tipo de Contrato (TH talento humano - B/S bienes y/o servicios)]],"-",S805,"-",T805,"-",PAA[[#This Row],[Objeto de la contratación]])</f>
        <v>20260784-TH-8126-5--Adición y prórroga al contrato No. 17 de 2026 cuyo objeto es: Prestar servicios profesionales en la administración y gestión de la infraestructura de redes y comunicaciones de la entidad, garantizando su operatividad, disponibilidad y seguridad de la infraestructura tecnológica a cargo del área de Tecnologías de la Información y las Comunicaciones.</v>
      </c>
    </row>
    <row r="806" spans="2:35" ht="56" x14ac:dyDescent="0.35">
      <c r="B806" s="160">
        <v>20260785</v>
      </c>
      <c r="C806" s="99" t="s">
        <v>1083</v>
      </c>
      <c r="D806" s="99" t="s">
        <v>105</v>
      </c>
      <c r="E806" s="99" t="s">
        <v>363</v>
      </c>
      <c r="F806" s="99" t="s">
        <v>144</v>
      </c>
      <c r="G806" s="127" t="s">
        <v>379</v>
      </c>
      <c r="H806" s="153">
        <v>5</v>
      </c>
      <c r="I806" s="153">
        <v>4</v>
      </c>
      <c r="J806" s="117">
        <v>30800000</v>
      </c>
      <c r="K806" s="151" t="s">
        <v>398</v>
      </c>
      <c r="L806" s="163" t="s">
        <v>151</v>
      </c>
      <c r="M806" s="170" t="s">
        <v>401</v>
      </c>
      <c r="N806" s="99" t="s">
        <v>197</v>
      </c>
      <c r="O806" s="170" t="s">
        <v>889</v>
      </c>
      <c r="P806" s="182" t="s">
        <v>348</v>
      </c>
      <c r="Q806" s="152">
        <v>80111600</v>
      </c>
      <c r="R806" s="170" t="s">
        <v>206</v>
      </c>
      <c r="S806" s="170" t="str">
        <f>MID(PAA[[#This Row],[Meta Proyecto de Inversión]],1,4)</f>
        <v>8126</v>
      </c>
      <c r="T806" s="170" t="str">
        <f>MID(PAA[[#This Row],[Meta Proyecto de Inversión]],6,2)</f>
        <v>7-</v>
      </c>
      <c r="U806" s="171" t="str">
        <f>IFERROR(VLOOKUP(N806,TD!$B$50:$F$54,2,0)," ")</f>
        <v>O230117</v>
      </c>
      <c r="V806" s="171" t="str">
        <f>IFERROR(VLOOKUP(N806,TD!$B$50:$F$54,3,0)," ")</f>
        <v>4599</v>
      </c>
      <c r="W806" s="171">
        <f>IFERROR(VLOOKUP(N806,TD!$B$50:$F$54,4,0)," ")</f>
        <v>20240207</v>
      </c>
      <c r="X806" s="170" t="s">
        <v>168</v>
      </c>
      <c r="Y806" s="171" t="str">
        <f>IFERROR(VLOOKUP(X806,TD!$J$51:$K$64,2,0)," ")</f>
        <v>Infraestructura Tecnológica   (Sistemas de Información y Tecnologia)</v>
      </c>
      <c r="Z806" s="170" t="str">
        <f>CONCATENATE(X806,"-",Y806)</f>
        <v>11-Infraestructura Tecnológica   (Sistemas de Información y Tecnologia)</v>
      </c>
      <c r="AA806" s="170" t="s">
        <v>228</v>
      </c>
      <c r="AB806" s="171" t="str">
        <f>IFERROR(VLOOKUP(AA806,TD!$N$51:$O$66,2,0)," ")</f>
        <v>Servicios tecnológicos</v>
      </c>
      <c r="AC806" s="170" t="str">
        <f>CONCATENATE(AA806,"_",AB806)</f>
        <v>007_Servicios tecnológicos</v>
      </c>
      <c r="AD806" s="170" t="str">
        <f>CONCATENATE(Z806," ",AC806)</f>
        <v>11-Infraestructura Tecnológica   (Sistemas de Información y Tecnologia) 007_Servicios tecnológicos</v>
      </c>
      <c r="AE806" s="171" t="str">
        <f>CONCATENATE(U806,V806,W806,X806,AA806)</f>
        <v>O23011745992024020711007</v>
      </c>
      <c r="AF806" s="171" t="str">
        <f>IFERROR(VLOOKUP(AD806,TD!$J$66:$K$89,2,0)," ")</f>
        <v>PM/0131/0111/45990070207</v>
      </c>
      <c r="AG806" s="133" t="s">
        <v>385</v>
      </c>
      <c r="AH806" s="180" t="s">
        <v>193</v>
      </c>
      <c r="AI806" s="185" t="str">
        <f>CONCATENATE(PAA[[#This Row],[Id Interno]],"-",PAA[[#This Row],[tipo de Contrato (TH talento humano - B/S bienes y/o servicios)]],"-",S806,"-",T806,"-",PAA[[#This Row],[Objeto de la contratación]])</f>
        <v>20260785-TH-8126-7--Prestar servicios profesionales jurídicos al Área de Tecnologías de la Información y las Comunicaciones de la U.A.E. Cuerpo Oficial de Bomberos de Bogotá, para apoyar la planeación, revisión y gestión contractual de los procesos a cargo del área.</v>
      </c>
    </row>
    <row r="807" spans="2:35" s="56" customFormat="1" ht="56" x14ac:dyDescent="0.35">
      <c r="B807" s="160">
        <v>20260787</v>
      </c>
      <c r="C807" s="99" t="s">
        <v>1084</v>
      </c>
      <c r="D807" s="23" t="s">
        <v>105</v>
      </c>
      <c r="E807" s="23" t="s">
        <v>363</v>
      </c>
      <c r="F807" s="23" t="s">
        <v>144</v>
      </c>
      <c r="G807" s="127" t="s">
        <v>381</v>
      </c>
      <c r="H807" s="134">
        <v>3</v>
      </c>
      <c r="I807" s="134">
        <v>18</v>
      </c>
      <c r="J807" s="125">
        <v>24624000</v>
      </c>
      <c r="K807" s="88" t="s">
        <v>398</v>
      </c>
      <c r="L807" s="162" t="s">
        <v>153</v>
      </c>
      <c r="M807" s="165" t="s">
        <v>420</v>
      </c>
      <c r="N807" s="23" t="s">
        <v>197</v>
      </c>
      <c r="O807" s="165" t="s">
        <v>889</v>
      </c>
      <c r="P807" s="165" t="s">
        <v>348</v>
      </c>
      <c r="Q807" s="53">
        <v>80111600</v>
      </c>
      <c r="R807" s="165" t="s">
        <v>208</v>
      </c>
      <c r="S807" s="165" t="str">
        <f>MID(PAA[[#This Row],[Meta Proyecto de Inversión]],1,4)</f>
        <v>8126</v>
      </c>
      <c r="T807" s="165" t="str">
        <f>MID(PAA[[#This Row],[Meta Proyecto de Inversión]],6,2)</f>
        <v>9-</v>
      </c>
      <c r="U807" s="166" t="str">
        <f>IFERROR(VLOOKUP(N807,TD!$B$50:$F$54,2,0)," ")</f>
        <v>O230117</v>
      </c>
      <c r="V807" s="166" t="str">
        <f>IFERROR(VLOOKUP(N807,TD!$B$50:$F$54,3,0)," ")</f>
        <v>4599</v>
      </c>
      <c r="W807" s="166">
        <f>IFERROR(VLOOKUP(N807,TD!$B$50:$F$54,4,0)," ")</f>
        <v>20240207</v>
      </c>
      <c r="X807" s="165" t="s">
        <v>174</v>
      </c>
      <c r="Y807" s="171" t="str">
        <f>IFERROR(VLOOKUP(X807,TD!$J$51:$K$64,2,0)," ")</f>
        <v>Infraestructura física, mantenimiento y dotación (Sedes construidas, mantenidas reforzadas)</v>
      </c>
      <c r="Z807" s="167" t="str">
        <f>CONCATENATE(X807,"-",Y807)</f>
        <v>08-Infraestructura física, mantenimiento y dotación (Sedes construidas, mantenidas reforzadas)</v>
      </c>
      <c r="AA807" s="176" t="s">
        <v>227</v>
      </c>
      <c r="AB807" s="171" t="str">
        <f>IFERROR(VLOOKUP(AA807,TD!$N$51:$O$66,2,0)," ")</f>
        <v>Sedes mantenidas</v>
      </c>
      <c r="AC807" s="167" t="str">
        <f>CONCATENATE(AA807,"_",AB807)</f>
        <v>016_Sedes mantenidas</v>
      </c>
      <c r="AD807" s="167" t="str">
        <f>CONCATENATE(Z807," ",AC807)</f>
        <v>08-Infraestructura física, mantenimiento y dotación (Sedes construidas, mantenidas reforzadas) 016_Sedes mantenidas</v>
      </c>
      <c r="AE807" s="166" t="str">
        <f>CONCATENATE(U807,V807,W807,X807,AA807)</f>
        <v>O23011745992024020708016</v>
      </c>
      <c r="AF807" s="171" t="str">
        <f>IFERROR(VLOOKUP(AD807,TD!$J$66:$K$89,2,0)," ")</f>
        <v>PM/0131/0108/45990160207</v>
      </c>
      <c r="AG807" s="133" t="s">
        <v>385</v>
      </c>
      <c r="AH807" s="174" t="s">
        <v>194</v>
      </c>
      <c r="AI807" s="185" t="str">
        <f>CONCATENATE(PAA[[#This Row],[Id Interno]],"-",PAA[[#This Row],[tipo de Contrato (TH talento humano - B/S bienes y/o servicios)]],"-",S807,"-",T807,"-",PAA[[#This Row],[Objeto de la contratación]])</f>
        <v>20260787-TH-8126-9--Adición y prórroga al contrato 335 de 2026 cuyo objeto es: "Prestar servicios profesionales para apoyar en la estructuración de las acciones de mejora, elaboración de informes y soporte de las funciones administrativas y de mejora"</v>
      </c>
    </row>
    <row r="808" spans="2:35" ht="56" x14ac:dyDescent="0.35">
      <c r="B808" s="160">
        <v>20260789</v>
      </c>
      <c r="C808" s="99" t="s">
        <v>1085</v>
      </c>
      <c r="D808" s="99" t="s">
        <v>105</v>
      </c>
      <c r="E808" s="99" t="s">
        <v>363</v>
      </c>
      <c r="F808" s="99" t="s">
        <v>144</v>
      </c>
      <c r="G808" s="127" t="s">
        <v>1086</v>
      </c>
      <c r="H808" s="153">
        <v>4</v>
      </c>
      <c r="I808" s="153">
        <v>0</v>
      </c>
      <c r="J808" s="117">
        <v>28000000</v>
      </c>
      <c r="K808" s="124" t="s">
        <v>398</v>
      </c>
      <c r="L808" s="163" t="s">
        <v>156</v>
      </c>
      <c r="M808" s="170" t="s">
        <v>484</v>
      </c>
      <c r="N808" s="99" t="s">
        <v>198</v>
      </c>
      <c r="O808" s="170" t="s">
        <v>890</v>
      </c>
      <c r="P808" s="170" t="s">
        <v>348</v>
      </c>
      <c r="Q808" s="126">
        <v>80111600</v>
      </c>
      <c r="R808" s="170" t="s">
        <v>210</v>
      </c>
      <c r="S808" s="165" t="str">
        <f>MID(PAA[[#This Row],[Meta Proyecto de Inversión]],1,4)</f>
        <v>8173</v>
      </c>
      <c r="T808" s="165" t="str">
        <f>MID(PAA[[#This Row],[Meta Proyecto de Inversión]],6,2)</f>
        <v>1-</v>
      </c>
      <c r="U808" s="171" t="str">
        <f>IFERROR(VLOOKUP(N808,TD!$B$50:$F$54,2,0)," ")</f>
        <v>O230117</v>
      </c>
      <c r="V808" s="171" t="str">
        <f>IFERROR(VLOOKUP(N808,TD!$B$50:$F$54,3,0)," ")</f>
        <v>4503</v>
      </c>
      <c r="W808" s="171">
        <f>IFERROR(VLOOKUP(N808,TD!$B$50:$F$54,4,0)," ")</f>
        <v>20240255</v>
      </c>
      <c r="X808" s="170" t="s">
        <v>166</v>
      </c>
      <c r="Y808" s="171" t="str">
        <f>IFERROR(VLOOKUP(X808,TD!$J$51:$K$64,2,0)," ")</f>
        <v>Servicio de capacitaciones en gestión del riesgo de incendios  a la ciudadania.</v>
      </c>
      <c r="Z808" s="167" t="str">
        <f>CONCATENATE(X808,"-",Y808)</f>
        <v>05-Servicio de capacitaciones en gestión del riesgo de incendios  a la ciudadania.</v>
      </c>
      <c r="AA808" s="170" t="s">
        <v>223</v>
      </c>
      <c r="AB808" s="171" t="str">
        <f>IFERROR(VLOOKUP(AA808,TD!$N$51:$O$66,2,0)," ")</f>
        <v>Servicio prevención y control de incendios</v>
      </c>
      <c r="AC808" s="167" t="str">
        <f>CONCATENATE(AA808,"_",AB808)</f>
        <v>035_Servicio prevención y control de incendios</v>
      </c>
      <c r="AD808" s="167" t="str">
        <f>CONCATENATE(Z808," ",AC808)</f>
        <v>05-Servicio de capacitaciones en gestión del riesgo de incendios  a la ciudadania. 035_Servicio prevención y control de incendios</v>
      </c>
      <c r="AE808" s="171" t="str">
        <f>CONCATENATE(U808,V808,W808,X808,AA808)</f>
        <v>O23011745032024025505035</v>
      </c>
      <c r="AF808" s="171" t="str">
        <f>IFERROR(VLOOKUP(AD808,TD!$J$66:$K$89,2,0)," ")</f>
        <v>PM/0131/0105/45030350255</v>
      </c>
      <c r="AG808" s="117" t="s">
        <v>385</v>
      </c>
      <c r="AH808" s="180" t="s">
        <v>194</v>
      </c>
      <c r="AI808" s="185" t="str">
        <f>CONCATENATE(PAA[[#This Row],[Id Interno]],"-",PAA[[#This Row],[tipo de Contrato (TH talento humano - B/S bienes y/o servicios)]],"-",S808,"-",T808,"-",PAA[[#This Row],[Objeto de la contratación]])</f>
        <v>20260789-TH-8173-1--Adicion y prorroga cto 032-2026 Prestar servicios profesionales para apoyar la planeación y gestión de las  estrategias de reducción y/o conocimiento del riesgo  para la Subdirección de Gestión del Riesgo._SGR</v>
      </c>
    </row>
    <row r="809" spans="2:35" ht="56" x14ac:dyDescent="0.35">
      <c r="B809" s="160">
        <v>20260790</v>
      </c>
      <c r="C809" s="99" t="s">
        <v>1087</v>
      </c>
      <c r="D809" s="99" t="s">
        <v>105</v>
      </c>
      <c r="E809" s="99" t="s">
        <v>363</v>
      </c>
      <c r="F809" s="99" t="s">
        <v>144</v>
      </c>
      <c r="G809" s="127" t="s">
        <v>381</v>
      </c>
      <c r="H809" s="153">
        <v>3</v>
      </c>
      <c r="I809" s="153">
        <v>0</v>
      </c>
      <c r="J809" s="117">
        <v>15000000</v>
      </c>
      <c r="K809" s="124" t="s">
        <v>398</v>
      </c>
      <c r="L809" s="163" t="s">
        <v>156</v>
      </c>
      <c r="M809" s="170" t="s">
        <v>484</v>
      </c>
      <c r="N809" s="99" t="s">
        <v>198</v>
      </c>
      <c r="O809" s="170" t="s">
        <v>890</v>
      </c>
      <c r="P809" s="170" t="s">
        <v>348</v>
      </c>
      <c r="Q809" s="126">
        <v>80111600</v>
      </c>
      <c r="R809" s="170" t="s">
        <v>210</v>
      </c>
      <c r="S809" s="165" t="str">
        <f>MID(PAA[[#This Row],[Meta Proyecto de Inversión]],1,4)</f>
        <v>8173</v>
      </c>
      <c r="T809" s="165" t="str">
        <f>MID(PAA[[#This Row],[Meta Proyecto de Inversión]],6,2)</f>
        <v>1-</v>
      </c>
      <c r="U809" s="171" t="str">
        <f>IFERROR(VLOOKUP(N809,TD!$B$50:$F$54,2,0)," ")</f>
        <v>O230117</v>
      </c>
      <c r="V809" s="171" t="str">
        <f>IFERROR(VLOOKUP(N809,TD!$B$50:$F$54,3,0)," ")</f>
        <v>4503</v>
      </c>
      <c r="W809" s="171">
        <f>IFERROR(VLOOKUP(N809,TD!$B$50:$F$54,4,0)," ")</f>
        <v>20240255</v>
      </c>
      <c r="X809" s="170" t="s">
        <v>166</v>
      </c>
      <c r="Y809" s="171" t="str">
        <f>IFERROR(VLOOKUP(X809,TD!$J$51:$K$64,2,0)," ")</f>
        <v>Servicio de capacitaciones en gestión del riesgo de incendios  a la ciudadania.</v>
      </c>
      <c r="Z809" s="167" t="str">
        <f>CONCATENATE(X809,"-",Y809)</f>
        <v>05-Servicio de capacitaciones en gestión del riesgo de incendios  a la ciudadania.</v>
      </c>
      <c r="AA809" s="170" t="s">
        <v>223</v>
      </c>
      <c r="AB809" s="171" t="str">
        <f>IFERROR(VLOOKUP(AA809,TD!$N$51:$O$66,2,0)," ")</f>
        <v>Servicio prevención y control de incendios</v>
      </c>
      <c r="AC809" s="167" t="str">
        <f>CONCATENATE(AA809,"_",AB809)</f>
        <v>035_Servicio prevención y control de incendios</v>
      </c>
      <c r="AD809" s="167" t="str">
        <f>CONCATENATE(Z809," ",AC809)</f>
        <v>05-Servicio de capacitaciones en gestión del riesgo de incendios  a la ciudadania. 035_Servicio prevención y control de incendios</v>
      </c>
      <c r="AE809" s="171" t="str">
        <f>CONCATENATE(U809,V809,W809,X809,AA809)</f>
        <v>O23011745032024025505035</v>
      </c>
      <c r="AF809" s="171" t="str">
        <f>IFERROR(VLOOKUP(AD809,TD!$J$66:$K$89,2,0)," ")</f>
        <v>PM/0131/0105/45030350255</v>
      </c>
      <c r="AG809" s="117" t="s">
        <v>385</v>
      </c>
      <c r="AH809" s="180" t="s">
        <v>194</v>
      </c>
      <c r="AI809" s="185" t="str">
        <f>CONCATENATE(PAA[[#This Row],[Id Interno]],"-",PAA[[#This Row],[tipo de Contrato (TH talento humano - B/S bienes y/o servicios)]],"-",S809,"-",T809,"-",PAA[[#This Row],[Objeto de la contratación]])</f>
        <v>20260790-TH-8173-1--Adicion y prorroga cto 167-2026  Prestar servicios profesionales en  los componentes tecnológicos e informáticos relacionados con los aspectos misionales de la Subdirección de Gestión del Riesgo._SGR</v>
      </c>
    </row>
    <row r="810" spans="2:35" ht="56" x14ac:dyDescent="0.35">
      <c r="B810" s="160">
        <v>20260791</v>
      </c>
      <c r="C810" s="99" t="s">
        <v>513</v>
      </c>
      <c r="D810" s="99" t="s">
        <v>105</v>
      </c>
      <c r="E810" s="99" t="s">
        <v>363</v>
      </c>
      <c r="F810" s="99" t="s">
        <v>144</v>
      </c>
      <c r="G810" s="127" t="s">
        <v>381</v>
      </c>
      <c r="H810" s="153">
        <v>4</v>
      </c>
      <c r="I810" s="153">
        <v>0</v>
      </c>
      <c r="J810" s="117">
        <v>28000000</v>
      </c>
      <c r="K810" s="124" t="s">
        <v>398</v>
      </c>
      <c r="L810" s="163" t="s">
        <v>156</v>
      </c>
      <c r="M810" s="170" t="s">
        <v>484</v>
      </c>
      <c r="N810" s="99" t="s">
        <v>198</v>
      </c>
      <c r="O810" s="170" t="s">
        <v>890</v>
      </c>
      <c r="P810" s="170" t="s">
        <v>348</v>
      </c>
      <c r="Q810" s="126">
        <v>80111600</v>
      </c>
      <c r="R810" s="170" t="s">
        <v>210</v>
      </c>
      <c r="S810" s="165" t="str">
        <f>MID(PAA[[#This Row],[Meta Proyecto de Inversión]],1,4)</f>
        <v>8173</v>
      </c>
      <c r="T810" s="165" t="str">
        <f>MID(PAA[[#This Row],[Meta Proyecto de Inversión]],6,2)</f>
        <v>1-</v>
      </c>
      <c r="U810" s="171" t="str">
        <f>IFERROR(VLOOKUP(N810,TD!$B$50:$F$54,2,0)," ")</f>
        <v>O230117</v>
      </c>
      <c r="V810" s="171" t="str">
        <f>IFERROR(VLOOKUP(N810,TD!$B$50:$F$54,3,0)," ")</f>
        <v>4503</v>
      </c>
      <c r="W810" s="171">
        <f>IFERROR(VLOOKUP(N810,TD!$B$50:$F$54,4,0)," ")</f>
        <v>20240255</v>
      </c>
      <c r="X810" s="170" t="s">
        <v>166</v>
      </c>
      <c r="Y810" s="171" t="str">
        <f>IFERROR(VLOOKUP(X810,TD!$J$51:$K$64,2,0)," ")</f>
        <v>Servicio de capacitaciones en gestión del riesgo de incendios  a la ciudadania.</v>
      </c>
      <c r="Z810" s="167" t="str">
        <f>CONCATENATE(X810,"-",Y810)</f>
        <v>05-Servicio de capacitaciones en gestión del riesgo de incendios  a la ciudadania.</v>
      </c>
      <c r="AA810" s="170" t="s">
        <v>223</v>
      </c>
      <c r="AB810" s="171" t="str">
        <f>IFERROR(VLOOKUP(AA810,TD!$N$51:$O$66,2,0)," ")</f>
        <v>Servicio prevención y control de incendios</v>
      </c>
      <c r="AC810" s="167" t="str">
        <f>CONCATENATE(AA810,"_",AB810)</f>
        <v>035_Servicio prevención y control de incendios</v>
      </c>
      <c r="AD810" s="167" t="str">
        <f>CONCATENATE(Z810," ",AC810)</f>
        <v>05-Servicio de capacitaciones en gestión del riesgo de incendios  a la ciudadania. 035_Servicio prevención y control de incendios</v>
      </c>
      <c r="AE810" s="171" t="str">
        <f>CONCATENATE(U810,V810,W810,X810,AA810)</f>
        <v>O23011745032024025505035</v>
      </c>
      <c r="AF810" s="171" t="str">
        <f>IFERROR(VLOOKUP(AD810,TD!$J$66:$K$89,2,0)," ")</f>
        <v>PM/0131/0105/45030350255</v>
      </c>
      <c r="AG810" s="117" t="s">
        <v>385</v>
      </c>
      <c r="AH810" s="180" t="s">
        <v>193</v>
      </c>
      <c r="AI810" s="185" t="str">
        <f>CONCATENATE(PAA[[#This Row],[Id Interno]],"-",PAA[[#This Row],[tipo de Contrato (TH talento humano - B/S bienes y/o servicios)]],"-",S810,"-",T810,"-",PAA[[#This Row],[Objeto de la contratación]])</f>
        <v>20260791-TH-8173-1--Prestar servicios profesionales en la gestión misional mediante el  análisis y seguimiento financiero de la Subdirección de Gestión del Riesgo_SGR</v>
      </c>
    </row>
    <row r="811" spans="2:35" ht="56" x14ac:dyDescent="0.35">
      <c r="B811" s="160">
        <v>20260792</v>
      </c>
      <c r="C811" s="99" t="s">
        <v>1132</v>
      </c>
      <c r="D811" s="99" t="s">
        <v>105</v>
      </c>
      <c r="E811" s="99" t="s">
        <v>363</v>
      </c>
      <c r="F811" s="99" t="s">
        <v>144</v>
      </c>
      <c r="G811" s="127" t="s">
        <v>1086</v>
      </c>
      <c r="H811" s="153">
        <v>2</v>
      </c>
      <c r="I811" s="153">
        <v>0</v>
      </c>
      <c r="J811" s="117">
        <v>14000000</v>
      </c>
      <c r="K811" s="124" t="s">
        <v>398</v>
      </c>
      <c r="L811" s="163" t="s">
        <v>156</v>
      </c>
      <c r="M811" s="170" t="s">
        <v>484</v>
      </c>
      <c r="N811" s="99" t="s">
        <v>198</v>
      </c>
      <c r="O811" s="170" t="s">
        <v>890</v>
      </c>
      <c r="P811" s="170" t="s">
        <v>348</v>
      </c>
      <c r="Q811" s="126">
        <v>80111600</v>
      </c>
      <c r="R811" s="170" t="s">
        <v>210</v>
      </c>
      <c r="S811" s="165" t="str">
        <f>MID(PAA[[#This Row],[Meta Proyecto de Inversión]],1,4)</f>
        <v>8173</v>
      </c>
      <c r="T811" s="165" t="str">
        <f>MID(PAA[[#This Row],[Meta Proyecto de Inversión]],6,2)</f>
        <v>1-</v>
      </c>
      <c r="U811" s="171" t="str">
        <f>IFERROR(VLOOKUP(N811,TD!$B$50:$F$54,2,0)," ")</f>
        <v>O230117</v>
      </c>
      <c r="V811" s="171" t="str">
        <f>IFERROR(VLOOKUP(N811,TD!$B$50:$F$54,3,0)," ")</f>
        <v>4503</v>
      </c>
      <c r="W811" s="171">
        <f>IFERROR(VLOOKUP(N811,TD!$B$50:$F$54,4,0)," ")</f>
        <v>20240255</v>
      </c>
      <c r="X811" s="170" t="s">
        <v>166</v>
      </c>
      <c r="Y811" s="171" t="str">
        <f>IFERROR(VLOOKUP(X811,TD!$J$51:$K$64,2,0)," ")</f>
        <v>Servicio de capacitaciones en gestión del riesgo de incendios  a la ciudadania.</v>
      </c>
      <c r="Z811" s="167" t="str">
        <f>CONCATENATE(X811,"-",Y811)</f>
        <v>05-Servicio de capacitaciones en gestión del riesgo de incendios  a la ciudadania.</v>
      </c>
      <c r="AA811" s="170" t="s">
        <v>223</v>
      </c>
      <c r="AB811" s="171" t="str">
        <f>IFERROR(VLOOKUP(AA811,TD!$N$51:$O$66,2,0)," ")</f>
        <v>Servicio prevención y control de incendios</v>
      </c>
      <c r="AC811" s="167" t="str">
        <f>CONCATENATE(AA811,"_",AB811)</f>
        <v>035_Servicio prevención y control de incendios</v>
      </c>
      <c r="AD811" s="167" t="str">
        <f>CONCATENATE(Z811," ",AC811)</f>
        <v>05-Servicio de capacitaciones en gestión del riesgo de incendios  a la ciudadania. 035_Servicio prevención y control de incendios</v>
      </c>
      <c r="AE811" s="171" t="str">
        <f>CONCATENATE(U811,V811,W811,X811,AA811)</f>
        <v>O23011745032024025505035</v>
      </c>
      <c r="AF811" s="171" t="str">
        <f>IFERROR(VLOOKUP(AD811,TD!$J$66:$K$89,2,0)," ")</f>
        <v>PM/0131/0105/45030350255</v>
      </c>
      <c r="AG811" s="117" t="s">
        <v>385</v>
      </c>
      <c r="AH811" s="180" t="s">
        <v>194</v>
      </c>
      <c r="AI811" s="185" t="str">
        <f>CONCATENATE(PAA[[#This Row],[Id Interno]],"-",PAA[[#This Row],[tipo de Contrato (TH talento humano - B/S bienes y/o servicios)]],"-",S811,"-",T811,"-",PAA[[#This Row],[Objeto de la contratación]])</f>
        <v>20260792-TH-8173-1--Adicion y prorroga cto 047-2026 Prestar servicios profesionales para la gestión misional  mediante la estructuración y seguimiento de procesos contractuales y asuntos jurídicos de la Subdirección de Gestión del Riesgo_SGR</v>
      </c>
    </row>
    <row r="812" spans="2:35" ht="56" x14ac:dyDescent="0.35">
      <c r="B812" s="160">
        <v>20260793</v>
      </c>
      <c r="C812" s="99" t="s">
        <v>1088</v>
      </c>
      <c r="D812" s="99" t="s">
        <v>105</v>
      </c>
      <c r="E812" s="99" t="s">
        <v>363</v>
      </c>
      <c r="F812" s="99" t="s">
        <v>144</v>
      </c>
      <c r="G812" s="127" t="s">
        <v>384</v>
      </c>
      <c r="H812" s="153">
        <v>2</v>
      </c>
      <c r="I812" s="153">
        <v>0</v>
      </c>
      <c r="J812" s="117">
        <v>14000000</v>
      </c>
      <c r="K812" s="124" t="s">
        <v>398</v>
      </c>
      <c r="L812" s="163" t="s">
        <v>156</v>
      </c>
      <c r="M812" s="170" t="s">
        <v>484</v>
      </c>
      <c r="N812" s="99" t="s">
        <v>198</v>
      </c>
      <c r="O812" s="170" t="s">
        <v>890</v>
      </c>
      <c r="P812" s="170" t="s">
        <v>348</v>
      </c>
      <c r="Q812" s="126">
        <v>80111600</v>
      </c>
      <c r="R812" s="170" t="s">
        <v>210</v>
      </c>
      <c r="S812" s="165" t="str">
        <f>MID(PAA[[#This Row],[Meta Proyecto de Inversión]],1,4)</f>
        <v>8173</v>
      </c>
      <c r="T812" s="165" t="str">
        <f>MID(PAA[[#This Row],[Meta Proyecto de Inversión]],6,2)</f>
        <v>1-</v>
      </c>
      <c r="U812" s="171" t="str">
        <f>IFERROR(VLOOKUP(N812,TD!$B$50:$F$54,2,0)," ")</f>
        <v>O230117</v>
      </c>
      <c r="V812" s="171" t="str">
        <f>IFERROR(VLOOKUP(N812,TD!$B$50:$F$54,3,0)," ")</f>
        <v>4503</v>
      </c>
      <c r="W812" s="171">
        <f>IFERROR(VLOOKUP(N812,TD!$B$50:$F$54,4,0)," ")</f>
        <v>20240255</v>
      </c>
      <c r="X812" s="170" t="s">
        <v>166</v>
      </c>
      <c r="Y812" s="171" t="str">
        <f>IFERROR(VLOOKUP(X812,TD!$J$51:$K$64,2,0)," ")</f>
        <v>Servicio de capacitaciones en gestión del riesgo de incendios  a la ciudadania.</v>
      </c>
      <c r="Z812" s="167" t="str">
        <f>CONCATENATE(X812,"-",Y812)</f>
        <v>05-Servicio de capacitaciones en gestión del riesgo de incendios  a la ciudadania.</v>
      </c>
      <c r="AA812" s="170" t="s">
        <v>223</v>
      </c>
      <c r="AB812" s="171" t="str">
        <f>IFERROR(VLOOKUP(AA812,TD!$N$51:$O$66,2,0)," ")</f>
        <v>Servicio prevención y control de incendios</v>
      </c>
      <c r="AC812" s="167" t="str">
        <f>CONCATENATE(AA812,"_",AB812)</f>
        <v>035_Servicio prevención y control de incendios</v>
      </c>
      <c r="AD812" s="167" t="str">
        <f>CONCATENATE(Z812," ",AC812)</f>
        <v>05-Servicio de capacitaciones en gestión del riesgo de incendios  a la ciudadania. 035_Servicio prevención y control de incendios</v>
      </c>
      <c r="AE812" s="171" t="str">
        <f>CONCATENATE(U812,V812,W812,X812,AA812)</f>
        <v>O23011745032024025505035</v>
      </c>
      <c r="AF812" s="171" t="str">
        <f>IFERROR(VLOOKUP(AD812,TD!$J$66:$K$89,2,0)," ")</f>
        <v>PM/0131/0105/45030350255</v>
      </c>
      <c r="AG812" s="117" t="s">
        <v>385</v>
      </c>
      <c r="AH812" s="180" t="s">
        <v>194</v>
      </c>
      <c r="AI812" s="185" t="str">
        <f>CONCATENATE(PAA[[#This Row],[Id Interno]],"-",PAA[[#This Row],[tipo de Contrato (TH talento humano - B/S bienes y/o servicios)]],"-",S812,"-",T812,"-",PAA[[#This Row],[Objeto de la contratación]])</f>
        <v xml:space="preserve">20260793-TH-8173-1--Adicion y prorroga cto 350-2026 Prestar servicios profesionales para la gestión misional en sus componentes técnico, administrativo y financiero de la Subdirección de Gestión del Riesgo_SGR. </v>
      </c>
    </row>
    <row r="813" spans="2:35" ht="56" x14ac:dyDescent="0.35">
      <c r="B813" s="160">
        <v>20260794</v>
      </c>
      <c r="C813" s="99" t="s">
        <v>1089</v>
      </c>
      <c r="D813" s="99" t="s">
        <v>105</v>
      </c>
      <c r="E813" s="99" t="s">
        <v>363</v>
      </c>
      <c r="F813" s="99" t="s">
        <v>144</v>
      </c>
      <c r="G813" s="127" t="s">
        <v>1086</v>
      </c>
      <c r="H813" s="153">
        <v>3</v>
      </c>
      <c r="I813" s="153">
        <v>0</v>
      </c>
      <c r="J813" s="117">
        <v>27300000</v>
      </c>
      <c r="K813" s="124" t="s">
        <v>398</v>
      </c>
      <c r="L813" s="163" t="s">
        <v>156</v>
      </c>
      <c r="M813" s="170" t="s">
        <v>484</v>
      </c>
      <c r="N813" s="99" t="s">
        <v>198</v>
      </c>
      <c r="O813" s="170" t="s">
        <v>890</v>
      </c>
      <c r="P813" s="170" t="s">
        <v>348</v>
      </c>
      <c r="Q813" s="126">
        <v>80111600</v>
      </c>
      <c r="R813" s="170" t="s">
        <v>210</v>
      </c>
      <c r="S813" s="165" t="str">
        <f>MID(PAA[[#This Row],[Meta Proyecto de Inversión]],1,4)</f>
        <v>8173</v>
      </c>
      <c r="T813" s="165" t="str">
        <f>MID(PAA[[#This Row],[Meta Proyecto de Inversión]],6,2)</f>
        <v>1-</v>
      </c>
      <c r="U813" s="171" t="str">
        <f>IFERROR(VLOOKUP(N813,TD!$B$50:$F$54,2,0)," ")</f>
        <v>O230117</v>
      </c>
      <c r="V813" s="171" t="str">
        <f>IFERROR(VLOOKUP(N813,TD!$B$50:$F$54,3,0)," ")</f>
        <v>4503</v>
      </c>
      <c r="W813" s="171">
        <f>IFERROR(VLOOKUP(N813,TD!$B$50:$F$54,4,0)," ")</f>
        <v>20240255</v>
      </c>
      <c r="X813" s="170" t="s">
        <v>170</v>
      </c>
      <c r="Y813" s="171" t="str">
        <f>IFERROR(VLOOKUP(X813,TD!$J$51:$K$64,2,0)," ")</f>
        <v>Servicio de inspecciones técnicas realizadas</v>
      </c>
      <c r="Z813" s="167" t="str">
        <f>CONCATENATE(X813,"-",Y813)</f>
        <v>06-Servicio de inspecciones técnicas realizadas</v>
      </c>
      <c r="AA813" s="170" t="s">
        <v>223</v>
      </c>
      <c r="AB813" s="171" t="str">
        <f>IFERROR(VLOOKUP(AA813,TD!$N$51:$O$66,2,0)," ")</f>
        <v>Servicio prevención y control de incendios</v>
      </c>
      <c r="AC813" s="167" t="str">
        <f>CONCATENATE(AA813,"_",AB813)</f>
        <v>035_Servicio prevención y control de incendios</v>
      </c>
      <c r="AD813" s="167" t="str">
        <f>CONCATENATE(Z813," ",AC813)</f>
        <v>06-Servicio de inspecciones técnicas realizadas 035_Servicio prevención y control de incendios</v>
      </c>
      <c r="AE813" s="171" t="str">
        <f>CONCATENATE(U813,V813,W813,X813,AA813)</f>
        <v>O23011745032024025506035</v>
      </c>
      <c r="AF813" s="171" t="str">
        <f>IFERROR(VLOOKUP(AD813,TD!$J$66:$K$89,2,0)," ")</f>
        <v>PM/0131/0106/45030350255</v>
      </c>
      <c r="AG813" s="117" t="s">
        <v>385</v>
      </c>
      <c r="AH813" s="180" t="s">
        <v>194</v>
      </c>
      <c r="AI813" s="185" t="str">
        <f>CONCATENATE(PAA[[#This Row],[Id Interno]],"-",PAA[[#This Row],[tipo de Contrato (TH talento humano - B/S bienes y/o servicios)]],"-",S813,"-",T813,"-",PAA[[#This Row],[Objeto de la contratación]])</f>
        <v>20260794-TH-8173-1--Adicion y prorroga cto 038-2026 Prestar servicios profesionales  liderando las actividades del proceso de inspecciones técnicas de la subdireccion de gestion del riesgo.._SGR</v>
      </c>
    </row>
    <row r="814" spans="2:35" ht="56" x14ac:dyDescent="0.35">
      <c r="B814" s="149">
        <v>20260795</v>
      </c>
      <c r="C814" s="120" t="s">
        <v>1090</v>
      </c>
      <c r="D814" s="120" t="s">
        <v>105</v>
      </c>
      <c r="E814" s="120" t="s">
        <v>363</v>
      </c>
      <c r="F814" s="120" t="s">
        <v>144</v>
      </c>
      <c r="G814" s="129" t="s">
        <v>1086</v>
      </c>
      <c r="H814" s="150">
        <v>2</v>
      </c>
      <c r="I814" s="150">
        <v>0</v>
      </c>
      <c r="J814" s="133">
        <v>10000000</v>
      </c>
      <c r="K814" s="151" t="s">
        <v>398</v>
      </c>
      <c r="L814" s="181" t="s">
        <v>156</v>
      </c>
      <c r="M814" s="182" t="s">
        <v>484</v>
      </c>
      <c r="N814" s="120" t="s">
        <v>198</v>
      </c>
      <c r="O814" s="182" t="s">
        <v>890</v>
      </c>
      <c r="P814" s="182" t="s">
        <v>348</v>
      </c>
      <c r="Q814" s="152">
        <v>80111600</v>
      </c>
      <c r="R814" s="182" t="s">
        <v>210</v>
      </c>
      <c r="S814" s="176" t="str">
        <f>MID(PAA[[#This Row],[Meta Proyecto de Inversión]],1,4)</f>
        <v>8173</v>
      </c>
      <c r="T814" s="176" t="str">
        <f>MID(PAA[[#This Row],[Meta Proyecto de Inversión]],6,2)</f>
        <v>1-</v>
      </c>
      <c r="U814" s="183" t="str">
        <f>IFERROR(VLOOKUP(N814,TD!$B$50:$F$54,2,0)," ")</f>
        <v>O230117</v>
      </c>
      <c r="V814" s="183" t="str">
        <f>IFERROR(VLOOKUP(N814,TD!$B$50:$F$54,3,0)," ")</f>
        <v>4503</v>
      </c>
      <c r="W814" s="183">
        <f>IFERROR(VLOOKUP(N814,TD!$B$50:$F$54,4,0)," ")</f>
        <v>20240255</v>
      </c>
      <c r="X814" s="182" t="s">
        <v>170</v>
      </c>
      <c r="Y814" s="171" t="str">
        <f>IFERROR(VLOOKUP(X814,TD!$J$51:$K$64,2,0)," ")</f>
        <v>Servicio de inspecciones técnicas realizadas</v>
      </c>
      <c r="Z814" s="178" t="str">
        <f>CONCATENATE(X814,"-",Y814)</f>
        <v>06-Servicio de inspecciones técnicas realizadas</v>
      </c>
      <c r="AA814" s="182" t="s">
        <v>223</v>
      </c>
      <c r="AB814" s="171" t="str">
        <f>IFERROR(VLOOKUP(AA814,TD!$N$51:$O$66,2,0)," ")</f>
        <v>Servicio prevención y control de incendios</v>
      </c>
      <c r="AC814" s="178" t="str">
        <f>CONCATENATE(AA814,"_",AB814)</f>
        <v>035_Servicio prevención y control de incendios</v>
      </c>
      <c r="AD814" s="178" t="str">
        <f>CONCATENATE(Z814," ",AC814)</f>
        <v>06-Servicio de inspecciones técnicas realizadas 035_Servicio prevención y control de incendios</v>
      </c>
      <c r="AE814" s="183" t="str">
        <f>CONCATENATE(U814,V814,W814,X814,AA814)</f>
        <v>O23011745032024025506035</v>
      </c>
      <c r="AF814" s="171" t="str">
        <f>IFERROR(VLOOKUP(AD814,TD!$J$66:$K$89,2,0)," ")</f>
        <v>PM/0131/0106/45030350255</v>
      </c>
      <c r="AG814" s="117" t="s">
        <v>385</v>
      </c>
      <c r="AH814" s="180" t="s">
        <v>194</v>
      </c>
      <c r="AI814" s="185" t="str">
        <f>CONCATENATE(PAA[[#This Row],[Id Interno]],"-",PAA[[#This Row],[tipo de Contrato (TH talento humano - B/S bienes y/o servicios)]],"-",S814,"-",T814,"-",PAA[[#This Row],[Objeto de la contratación]])</f>
        <v>20260795-TH-8173-1--Adicion y prorroga cto 219-2026 Prestar  servicios profesionales en las actividades relacionadas con la emision de conceptos a cargo de la Subdirección de Gestión del Riesgo._SGR</v>
      </c>
    </row>
    <row r="815" spans="2:35" s="56" customFormat="1" ht="92.5" customHeight="1" x14ac:dyDescent="0.35">
      <c r="B815" s="149">
        <v>20260796</v>
      </c>
      <c r="C815" s="120" t="s">
        <v>1091</v>
      </c>
      <c r="D815" s="120" t="s">
        <v>105</v>
      </c>
      <c r="E815" s="120" t="s">
        <v>363</v>
      </c>
      <c r="F815" s="120" t="s">
        <v>144</v>
      </c>
      <c r="G815" s="129" t="s">
        <v>1086</v>
      </c>
      <c r="H815" s="150">
        <v>2</v>
      </c>
      <c r="I815" s="150">
        <v>0</v>
      </c>
      <c r="J815" s="133">
        <v>10000000</v>
      </c>
      <c r="K815" s="151" t="s">
        <v>398</v>
      </c>
      <c r="L815" s="181" t="s">
        <v>156</v>
      </c>
      <c r="M815" s="182" t="s">
        <v>484</v>
      </c>
      <c r="N815" s="120" t="s">
        <v>198</v>
      </c>
      <c r="O815" s="182" t="s">
        <v>890</v>
      </c>
      <c r="P815" s="182" t="s">
        <v>348</v>
      </c>
      <c r="Q815" s="152">
        <v>80111600</v>
      </c>
      <c r="R815" s="182" t="s">
        <v>210</v>
      </c>
      <c r="S815" s="176" t="str">
        <f>MID(PAA[[#This Row],[Meta Proyecto de Inversión]],1,4)</f>
        <v>8173</v>
      </c>
      <c r="T815" s="176" t="str">
        <f>MID(PAA[[#This Row],[Meta Proyecto de Inversión]],6,2)</f>
        <v>1-</v>
      </c>
      <c r="U815" s="183" t="str">
        <f>IFERROR(VLOOKUP(N815,TD!$B$50:$F$54,2,0)," ")</f>
        <v>O230117</v>
      </c>
      <c r="V815" s="183" t="str">
        <f>IFERROR(VLOOKUP(N815,TD!$B$50:$F$54,3,0)," ")</f>
        <v>4503</v>
      </c>
      <c r="W815" s="183">
        <f>IFERROR(VLOOKUP(N815,TD!$B$50:$F$54,4,0)," ")</f>
        <v>20240255</v>
      </c>
      <c r="X815" s="182" t="s">
        <v>170</v>
      </c>
      <c r="Y815" s="171" t="str">
        <f>IFERROR(VLOOKUP(X815,TD!$J$51:$K$64,2,0)," ")</f>
        <v>Servicio de inspecciones técnicas realizadas</v>
      </c>
      <c r="Z815" s="178" t="str">
        <f>CONCATENATE(X815,"-",Y815)</f>
        <v>06-Servicio de inspecciones técnicas realizadas</v>
      </c>
      <c r="AA815" s="182" t="s">
        <v>223</v>
      </c>
      <c r="AB815" s="171" t="str">
        <f>IFERROR(VLOOKUP(AA815,TD!$N$51:$O$66,2,0)," ")</f>
        <v>Servicio prevención y control de incendios</v>
      </c>
      <c r="AC815" s="178" t="str">
        <f>CONCATENATE(AA815,"_",AB815)</f>
        <v>035_Servicio prevención y control de incendios</v>
      </c>
      <c r="AD815" s="178" t="str">
        <f>CONCATENATE(Z815," ",AC815)</f>
        <v>06-Servicio de inspecciones técnicas realizadas 035_Servicio prevención y control de incendios</v>
      </c>
      <c r="AE815" s="183" t="str">
        <f>CONCATENATE(U815,V815,W815,X815,AA815)</f>
        <v>O23011745032024025506035</v>
      </c>
      <c r="AF815" s="171" t="str">
        <f>IFERROR(VLOOKUP(AD815,TD!$J$66:$K$89,2,0)," ")</f>
        <v>PM/0131/0106/45030350255</v>
      </c>
      <c r="AG815" s="133" t="s">
        <v>385</v>
      </c>
      <c r="AH815" s="184" t="s">
        <v>194</v>
      </c>
      <c r="AI815" s="185" t="str">
        <f>CONCATENATE(PAA[[#This Row],[Id Interno]],"-",PAA[[#This Row],[tipo de Contrato (TH talento humano - B/S bienes y/o servicios)]],"-",S815,"-",T815,"-",PAA[[#This Row],[Objeto de la contratación]])</f>
        <v>20260796-TH-8173-1--Adicion y prorroga cto 104-2026 Prestar  servicios profesionales en las actividades relacionadas con la emision de conceptos a cargo de la Subdirección de Gestión del Riesgo._SGR</v>
      </c>
    </row>
    <row r="816" spans="2:35" s="56" customFormat="1" ht="56" x14ac:dyDescent="0.35">
      <c r="B816" s="160">
        <v>20260797</v>
      </c>
      <c r="C816" s="99" t="s">
        <v>1092</v>
      </c>
      <c r="D816" s="99" t="s">
        <v>105</v>
      </c>
      <c r="E816" s="99" t="s">
        <v>363</v>
      </c>
      <c r="F816" s="99" t="s">
        <v>144</v>
      </c>
      <c r="G816" s="127" t="s">
        <v>381</v>
      </c>
      <c r="H816" s="153">
        <v>3</v>
      </c>
      <c r="I816" s="153">
        <v>0</v>
      </c>
      <c r="J816" s="117">
        <v>18000000</v>
      </c>
      <c r="K816" s="124" t="s">
        <v>398</v>
      </c>
      <c r="L816" s="163" t="s">
        <v>156</v>
      </c>
      <c r="M816" s="170" t="s">
        <v>484</v>
      </c>
      <c r="N816" s="99" t="s">
        <v>198</v>
      </c>
      <c r="O816" s="170" t="s">
        <v>890</v>
      </c>
      <c r="P816" s="170" t="s">
        <v>348</v>
      </c>
      <c r="Q816" s="126">
        <v>80111600</v>
      </c>
      <c r="R816" s="170" t="s">
        <v>210</v>
      </c>
      <c r="S816" s="165" t="str">
        <f>MID(PAA[[#This Row],[Meta Proyecto de Inversión]],1,4)</f>
        <v>8173</v>
      </c>
      <c r="T816" s="165" t="str">
        <f>MID(PAA[[#This Row],[Meta Proyecto de Inversión]],6,2)</f>
        <v>1-</v>
      </c>
      <c r="U816" s="171" t="str">
        <f>IFERROR(VLOOKUP(N816,TD!$B$50:$F$54,2,0)," ")</f>
        <v>O230117</v>
      </c>
      <c r="V816" s="171" t="str">
        <f>IFERROR(VLOOKUP(N816,TD!$B$50:$F$54,3,0)," ")</f>
        <v>4503</v>
      </c>
      <c r="W816" s="171">
        <f>IFERROR(VLOOKUP(N816,TD!$B$50:$F$54,4,0)," ")</f>
        <v>20240255</v>
      </c>
      <c r="X816" s="182" t="s">
        <v>170</v>
      </c>
      <c r="Y816" s="171" t="str">
        <f>IFERROR(VLOOKUP(X816,TD!$J$51:$K$64,2,0)," ")</f>
        <v>Servicio de inspecciones técnicas realizadas</v>
      </c>
      <c r="Z816" s="167" t="str">
        <f>CONCATENATE(X816,"-",Y816)</f>
        <v>06-Servicio de inspecciones técnicas realizadas</v>
      </c>
      <c r="AA816" s="182" t="s">
        <v>223</v>
      </c>
      <c r="AB816" s="171" t="str">
        <f>IFERROR(VLOOKUP(AA816,TD!$N$51:$O$66,2,0)," ")</f>
        <v>Servicio prevención y control de incendios</v>
      </c>
      <c r="AC816" s="167" t="str">
        <f>CONCATENATE(AA816,"_",AB816)</f>
        <v>035_Servicio prevención y control de incendios</v>
      </c>
      <c r="AD816" s="167" t="str">
        <f>CONCATENATE(Z816," ",AC816)</f>
        <v>06-Servicio de inspecciones técnicas realizadas 035_Servicio prevención y control de incendios</v>
      </c>
      <c r="AE816" s="171" t="str">
        <f>CONCATENATE(U816,V816,W816,X816,AA816)</f>
        <v>O23011745032024025506035</v>
      </c>
      <c r="AF816" s="171" t="str">
        <f>IFERROR(VLOOKUP(AD816,TD!$J$66:$K$89,2,0)," ")</f>
        <v>PM/0131/0106/45030350255</v>
      </c>
      <c r="AG816" s="133" t="s">
        <v>385</v>
      </c>
      <c r="AH816" s="184" t="s">
        <v>194</v>
      </c>
      <c r="AI816" s="185" t="str">
        <f>CONCATENATE(PAA[[#This Row],[Id Interno]],"-",PAA[[#This Row],[tipo de Contrato (TH talento humano - B/S bienes y/o servicios)]],"-",S816,"-",T816,"-",PAA[[#This Row],[Objeto de la contratación]])</f>
        <v>20260797-TH-8173-1--Adicion y prorroga cto 048-2026 Prestarservicios profesionales en las actividades relacionadas con la emision de conceptos a cargo de la Subdirección de Gestión del Riesgo._SGR</v>
      </c>
    </row>
    <row r="817" spans="2:35" ht="56" x14ac:dyDescent="0.35">
      <c r="B817" s="149">
        <v>20260798</v>
      </c>
      <c r="C817" s="120" t="s">
        <v>1093</v>
      </c>
      <c r="D817" s="120" t="s">
        <v>105</v>
      </c>
      <c r="E817" s="120" t="s">
        <v>363</v>
      </c>
      <c r="F817" s="120" t="s">
        <v>144</v>
      </c>
      <c r="G817" s="129" t="s">
        <v>381</v>
      </c>
      <c r="H817" s="150">
        <v>2</v>
      </c>
      <c r="I817" s="150">
        <v>15</v>
      </c>
      <c r="J817" s="133">
        <v>15000000</v>
      </c>
      <c r="K817" s="151" t="s">
        <v>398</v>
      </c>
      <c r="L817" s="181" t="s">
        <v>156</v>
      </c>
      <c r="M817" s="182" t="s">
        <v>484</v>
      </c>
      <c r="N817" s="99" t="s">
        <v>198</v>
      </c>
      <c r="O817" s="182" t="s">
        <v>890</v>
      </c>
      <c r="P817" s="182" t="s">
        <v>348</v>
      </c>
      <c r="Q817" s="152">
        <v>80111600</v>
      </c>
      <c r="R817" s="182" t="s">
        <v>210</v>
      </c>
      <c r="S817" s="176" t="str">
        <f>MID(PAA[[#This Row],[Meta Proyecto de Inversión]],1,4)</f>
        <v>8173</v>
      </c>
      <c r="T817" s="176" t="str">
        <f>MID(PAA[[#This Row],[Meta Proyecto de Inversión]],6,2)</f>
        <v>1-</v>
      </c>
      <c r="U817" s="183" t="str">
        <f>IFERROR(VLOOKUP(N817,TD!$B$50:$F$54,2,0)," ")</f>
        <v>O230117</v>
      </c>
      <c r="V817" s="183" t="str">
        <f>IFERROR(VLOOKUP(N817,TD!$B$50:$F$54,3,0)," ")</f>
        <v>4503</v>
      </c>
      <c r="W817" s="183">
        <f>IFERROR(VLOOKUP(N817,TD!$B$50:$F$54,4,0)," ")</f>
        <v>20240255</v>
      </c>
      <c r="X817" s="182" t="s">
        <v>170</v>
      </c>
      <c r="Y817" s="171" t="str">
        <f>IFERROR(VLOOKUP(X817,TD!$J$51:$K$64,2,0)," ")</f>
        <v>Servicio de inspecciones técnicas realizadas</v>
      </c>
      <c r="Z817" s="178" t="str">
        <f>CONCATENATE(X817,"-",Y817)</f>
        <v>06-Servicio de inspecciones técnicas realizadas</v>
      </c>
      <c r="AA817" s="182" t="s">
        <v>223</v>
      </c>
      <c r="AB817" s="171" t="str">
        <f>IFERROR(VLOOKUP(AA817,TD!$N$51:$O$66,2,0)," ")</f>
        <v>Servicio prevención y control de incendios</v>
      </c>
      <c r="AC817" s="178" t="str">
        <f>CONCATENATE(AA817,"_",AB817)</f>
        <v>035_Servicio prevención y control de incendios</v>
      </c>
      <c r="AD817" s="178" t="str">
        <f>CONCATENATE(Z817," ",AC817)</f>
        <v>06-Servicio de inspecciones técnicas realizadas 035_Servicio prevención y control de incendios</v>
      </c>
      <c r="AE817" s="183" t="str">
        <f>CONCATENATE(U817,V817,W817,X817,AA817)</f>
        <v>O23011745032024025506035</v>
      </c>
      <c r="AF817" s="171" t="str">
        <f>IFERROR(VLOOKUP(AD817,TD!$J$66:$K$89,2,0)," ")</f>
        <v>PM/0131/0106/45030350255</v>
      </c>
      <c r="AG817" s="133" t="s">
        <v>385</v>
      </c>
      <c r="AH817" s="184" t="s">
        <v>194</v>
      </c>
      <c r="AI817" s="185" t="str">
        <f>CONCATENATE(PAA[[#This Row],[Id Interno]],"-",PAA[[#This Row],[tipo de Contrato (TH talento humano - B/S bienes y/o servicios)]],"-",S817,"-",T817,"-",PAA[[#This Row],[Objeto de la contratación]])</f>
        <v>20260798-TH-8173-1--Adicion y prorroga cto 244-2026 Prestarservicios profesionales en las actividades relacionadas con la emision de conceptos a cargo de la Subdirección de Gestión del Riesgo._SGR</v>
      </c>
    </row>
    <row r="818" spans="2:35" ht="56" x14ac:dyDescent="0.35">
      <c r="B818" s="160">
        <v>20260799</v>
      </c>
      <c r="C818" s="99" t="s">
        <v>1094</v>
      </c>
      <c r="D818" s="99" t="s">
        <v>105</v>
      </c>
      <c r="E818" s="99" t="s">
        <v>363</v>
      </c>
      <c r="F818" s="99" t="s">
        <v>144</v>
      </c>
      <c r="G818" s="127" t="s">
        <v>381</v>
      </c>
      <c r="H818" s="153">
        <v>2</v>
      </c>
      <c r="I818" s="153">
        <v>15</v>
      </c>
      <c r="J818" s="117">
        <v>15000000</v>
      </c>
      <c r="K818" s="124" t="s">
        <v>398</v>
      </c>
      <c r="L818" s="163" t="s">
        <v>156</v>
      </c>
      <c r="M818" s="170" t="s">
        <v>484</v>
      </c>
      <c r="N818" s="99" t="s">
        <v>198</v>
      </c>
      <c r="O818" s="170" t="s">
        <v>890</v>
      </c>
      <c r="P818" s="170" t="s">
        <v>348</v>
      </c>
      <c r="Q818" s="126">
        <v>80111600</v>
      </c>
      <c r="R818" s="170" t="s">
        <v>210</v>
      </c>
      <c r="S818" s="165" t="str">
        <f>MID(PAA[[#This Row],[Meta Proyecto de Inversión]],1,4)</f>
        <v>8173</v>
      </c>
      <c r="T818" s="165" t="str">
        <f>MID(PAA[[#This Row],[Meta Proyecto de Inversión]],6,2)</f>
        <v>1-</v>
      </c>
      <c r="U818" s="171" t="str">
        <f>IFERROR(VLOOKUP(N818,TD!$B$50:$F$54,2,0)," ")</f>
        <v>O230117</v>
      </c>
      <c r="V818" s="171" t="str">
        <f>IFERROR(VLOOKUP(N818,TD!$B$50:$F$54,3,0)," ")</f>
        <v>4503</v>
      </c>
      <c r="W818" s="171">
        <f>IFERROR(VLOOKUP(N818,TD!$B$50:$F$54,4,0)," ")</f>
        <v>20240255</v>
      </c>
      <c r="X818" s="170" t="s">
        <v>170</v>
      </c>
      <c r="Y818" s="171" t="str">
        <f>IFERROR(VLOOKUP(X818,TD!$J$51:$K$64,2,0)," ")</f>
        <v>Servicio de inspecciones técnicas realizadas</v>
      </c>
      <c r="Z818" s="167" t="str">
        <f>CONCATENATE(X818,"-",Y818)</f>
        <v>06-Servicio de inspecciones técnicas realizadas</v>
      </c>
      <c r="AA818" s="182" t="s">
        <v>223</v>
      </c>
      <c r="AB818" s="171" t="str">
        <f>IFERROR(VLOOKUP(AA818,TD!$N$51:$O$66,2,0)," ")</f>
        <v>Servicio prevención y control de incendios</v>
      </c>
      <c r="AC818" s="167" t="str">
        <f>CONCATENATE(AA818,"_",AB818)</f>
        <v>035_Servicio prevención y control de incendios</v>
      </c>
      <c r="AD818" s="167" t="str">
        <f>CONCATENATE(Z818," ",AC818)</f>
        <v>06-Servicio de inspecciones técnicas realizadas 035_Servicio prevención y control de incendios</v>
      </c>
      <c r="AE818" s="171" t="str">
        <f>CONCATENATE(U818,V818,W818,X818,AA818)</f>
        <v>O23011745032024025506035</v>
      </c>
      <c r="AF818" s="171" t="str">
        <f>IFERROR(VLOOKUP(AD818,TD!$J$66:$K$89,2,0)," ")</f>
        <v>PM/0131/0106/45030350255</v>
      </c>
      <c r="AG818" s="133" t="s">
        <v>385</v>
      </c>
      <c r="AH818" s="180" t="s">
        <v>194</v>
      </c>
      <c r="AI818" s="185" t="str">
        <f>CONCATENATE(PAA[[#This Row],[Id Interno]],"-",PAA[[#This Row],[tipo de Contrato (TH talento humano - B/S bienes y/o servicios)]],"-",S818,"-",T818,"-",PAA[[#This Row],[Objeto de la contratación]])</f>
        <v>20260799-TH-8173-1--Adicion y prorroga cto 349-2026 Prestarservicios profesionales en las actividades relacionadas con la emision de conceptos a cargo de la Subdirección de Gestión del Riesgo._SGR</v>
      </c>
    </row>
    <row r="819" spans="2:35" ht="56" x14ac:dyDescent="0.35">
      <c r="B819" s="160">
        <v>20260800</v>
      </c>
      <c r="C819" s="99" t="s">
        <v>1095</v>
      </c>
      <c r="D819" s="99" t="s">
        <v>105</v>
      </c>
      <c r="E819" s="99" t="s">
        <v>363</v>
      </c>
      <c r="F819" s="99" t="s">
        <v>144</v>
      </c>
      <c r="G819" s="127" t="s">
        <v>383</v>
      </c>
      <c r="H819" s="153">
        <v>1</v>
      </c>
      <c r="I819" s="153">
        <v>0</v>
      </c>
      <c r="J819" s="117">
        <v>7000000</v>
      </c>
      <c r="K819" s="124" t="s">
        <v>398</v>
      </c>
      <c r="L819" s="163" t="s">
        <v>156</v>
      </c>
      <c r="M819" s="170" t="s">
        <v>484</v>
      </c>
      <c r="N819" s="99" t="s">
        <v>198</v>
      </c>
      <c r="O819" s="170" t="s">
        <v>890</v>
      </c>
      <c r="P819" s="170" t="s">
        <v>348</v>
      </c>
      <c r="Q819" s="126">
        <v>80111600</v>
      </c>
      <c r="R819" s="170" t="s">
        <v>210</v>
      </c>
      <c r="S819" s="165" t="str">
        <f>MID(PAA[[#This Row],[Meta Proyecto de Inversión]],1,4)</f>
        <v>8173</v>
      </c>
      <c r="T819" s="165" t="str">
        <f>MID(PAA[[#This Row],[Meta Proyecto de Inversión]],6,2)</f>
        <v>1-</v>
      </c>
      <c r="U819" s="171" t="str">
        <f>IFERROR(VLOOKUP(N819,TD!$B$50:$F$54,2,0)," ")</f>
        <v>O230117</v>
      </c>
      <c r="V819" s="171" t="str">
        <f>IFERROR(VLOOKUP(N819,TD!$B$50:$F$54,3,0)," ")</f>
        <v>4503</v>
      </c>
      <c r="W819" s="171">
        <f>IFERROR(VLOOKUP(N819,TD!$B$50:$F$54,4,0)," ")</f>
        <v>20240255</v>
      </c>
      <c r="X819" s="170" t="s">
        <v>170</v>
      </c>
      <c r="Y819" s="171" t="str">
        <f>IFERROR(VLOOKUP(X819,TD!$J$51:$K$64,2,0)," ")</f>
        <v>Servicio de inspecciones técnicas realizadas</v>
      </c>
      <c r="Z819" s="167" t="str">
        <f>CONCATENATE(X819,"-",Y819)</f>
        <v>06-Servicio de inspecciones técnicas realizadas</v>
      </c>
      <c r="AA819" s="170" t="s">
        <v>223</v>
      </c>
      <c r="AB819" s="171" t="str">
        <f>IFERROR(VLOOKUP(AA819,TD!$N$51:$O$66,2,0)," ")</f>
        <v>Servicio prevención y control de incendios</v>
      </c>
      <c r="AC819" s="167" t="str">
        <f>CONCATENATE(AA819,"_",AB819)</f>
        <v>035_Servicio prevención y control de incendios</v>
      </c>
      <c r="AD819" s="167" t="str">
        <f>CONCATENATE(Z819," ",AC819)</f>
        <v>06-Servicio de inspecciones técnicas realizadas 035_Servicio prevención y control de incendios</v>
      </c>
      <c r="AE819" s="171" t="str">
        <f>CONCATENATE(U819,V819,W819,X819,AA819)</f>
        <v>O23011745032024025506035</v>
      </c>
      <c r="AF819" s="171" t="str">
        <f>IFERROR(VLOOKUP(AD819,TD!$J$66:$K$89,2,0)," ")</f>
        <v>PM/0131/0106/45030350255</v>
      </c>
      <c r="AG819" s="117" t="s">
        <v>385</v>
      </c>
      <c r="AH819" s="180" t="s">
        <v>194</v>
      </c>
      <c r="AI819" s="185" t="str">
        <f>CONCATENATE(PAA[[#This Row],[Id Interno]],"-",PAA[[#This Row],[tipo de Contrato (TH talento humano - B/S bienes y/o servicios)]],"-",S819,"-",T819,"-",PAA[[#This Row],[Objeto de la contratación]])</f>
        <v>20260800-TH-8173-1--Adicion y prorroga cto 238-2026 Prestarservicios profesionales en las actividades relacionadas con la emision de conceptos a cargo de la Subdirección de Gestión del Riesgo._SGR</v>
      </c>
    </row>
    <row r="820" spans="2:35" ht="56" x14ac:dyDescent="0.35">
      <c r="B820" s="160">
        <v>20260801</v>
      </c>
      <c r="C820" s="99" t="s">
        <v>1096</v>
      </c>
      <c r="D820" s="99" t="s">
        <v>105</v>
      </c>
      <c r="E820" s="99" t="s">
        <v>363</v>
      </c>
      <c r="F820" s="99" t="s">
        <v>144</v>
      </c>
      <c r="G820" s="127" t="s">
        <v>383</v>
      </c>
      <c r="H820" s="153">
        <v>1</v>
      </c>
      <c r="I820" s="153">
        <v>0</v>
      </c>
      <c r="J820" s="117">
        <v>7000000</v>
      </c>
      <c r="K820" s="124" t="s">
        <v>398</v>
      </c>
      <c r="L820" s="163" t="s">
        <v>156</v>
      </c>
      <c r="M820" s="170" t="s">
        <v>484</v>
      </c>
      <c r="N820" s="99" t="s">
        <v>198</v>
      </c>
      <c r="O820" s="170" t="s">
        <v>890</v>
      </c>
      <c r="P820" s="170" t="s">
        <v>348</v>
      </c>
      <c r="Q820" s="126">
        <v>80111600</v>
      </c>
      <c r="R820" s="170" t="s">
        <v>210</v>
      </c>
      <c r="S820" s="165" t="str">
        <f>MID(PAA[[#This Row],[Meta Proyecto de Inversión]],1,4)</f>
        <v>8173</v>
      </c>
      <c r="T820" s="165" t="str">
        <f>MID(PAA[[#This Row],[Meta Proyecto de Inversión]],6,2)</f>
        <v>1-</v>
      </c>
      <c r="U820" s="171" t="str">
        <f>IFERROR(VLOOKUP(N820,TD!$B$50:$F$54,2,0)," ")</f>
        <v>O230117</v>
      </c>
      <c r="V820" s="171" t="str">
        <f>IFERROR(VLOOKUP(N820,TD!$B$50:$F$54,3,0)," ")</f>
        <v>4503</v>
      </c>
      <c r="W820" s="171">
        <f>IFERROR(VLOOKUP(N820,TD!$B$50:$F$54,4,0)," ")</f>
        <v>20240255</v>
      </c>
      <c r="X820" s="170" t="s">
        <v>170</v>
      </c>
      <c r="Y820" s="171" t="str">
        <f>IFERROR(VLOOKUP(X820,TD!$J$51:$K$64,2,0)," ")</f>
        <v>Servicio de inspecciones técnicas realizadas</v>
      </c>
      <c r="Z820" s="167" t="str">
        <f>CONCATENATE(X820,"-",Y820)</f>
        <v>06-Servicio de inspecciones técnicas realizadas</v>
      </c>
      <c r="AA820" s="170" t="s">
        <v>223</v>
      </c>
      <c r="AB820" s="171" t="str">
        <f>IFERROR(VLOOKUP(AA820,TD!$N$51:$O$66,2,0)," ")</f>
        <v>Servicio prevención y control de incendios</v>
      </c>
      <c r="AC820" s="167" t="str">
        <f>CONCATENATE(AA820,"_",AB820)</f>
        <v>035_Servicio prevención y control de incendios</v>
      </c>
      <c r="AD820" s="167" t="str">
        <f>CONCATENATE(Z820," ",AC820)</f>
        <v>06-Servicio de inspecciones técnicas realizadas 035_Servicio prevención y control de incendios</v>
      </c>
      <c r="AE820" s="171" t="str">
        <f>CONCATENATE(U820,V820,W820,X820,AA820)</f>
        <v>O23011745032024025506035</v>
      </c>
      <c r="AF820" s="171" t="str">
        <f>IFERROR(VLOOKUP(AD820,TD!$J$66:$K$89,2,0)," ")</f>
        <v>PM/0131/0106/45030350255</v>
      </c>
      <c r="AG820" s="117" t="s">
        <v>385</v>
      </c>
      <c r="AH820" s="180" t="s">
        <v>194</v>
      </c>
      <c r="AI820" s="185" t="str">
        <f>CONCATENATE(PAA[[#This Row],[Id Interno]],"-",PAA[[#This Row],[tipo de Contrato (TH talento humano - B/S bienes y/o servicios)]],"-",S820,"-",T820,"-",PAA[[#This Row],[Objeto de la contratación]])</f>
        <v>20260801-TH-8173-1--Adicion y prorroga cto 346-2026 Prestarservicios profesionales en las actividades relacionadas con la emision de conceptos a cargo de la Subdirección de Gestión del Riesgo._SGR</v>
      </c>
    </row>
    <row r="821" spans="2:35" ht="56" x14ac:dyDescent="0.35">
      <c r="B821" s="149">
        <v>20260802</v>
      </c>
      <c r="C821" s="120" t="s">
        <v>1097</v>
      </c>
      <c r="D821" s="120" t="s">
        <v>105</v>
      </c>
      <c r="E821" s="120" t="s">
        <v>363</v>
      </c>
      <c r="F821" s="120" t="s">
        <v>145</v>
      </c>
      <c r="G821" s="129" t="s">
        <v>383</v>
      </c>
      <c r="H821" s="150">
        <v>1</v>
      </c>
      <c r="I821" s="150">
        <v>0</v>
      </c>
      <c r="J821" s="133">
        <v>4500000</v>
      </c>
      <c r="K821" s="151" t="s">
        <v>398</v>
      </c>
      <c r="L821" s="163" t="s">
        <v>156</v>
      </c>
      <c r="M821" s="170" t="s">
        <v>484</v>
      </c>
      <c r="N821" s="120" t="s">
        <v>198</v>
      </c>
      <c r="O821" s="170" t="s">
        <v>890</v>
      </c>
      <c r="P821" s="170" t="s">
        <v>348</v>
      </c>
      <c r="Q821" s="126">
        <v>80111600</v>
      </c>
      <c r="R821" s="170" t="s">
        <v>210</v>
      </c>
      <c r="S821" s="176" t="str">
        <f>MID(PAA[[#This Row],[Meta Proyecto de Inversión]],1,4)</f>
        <v>8173</v>
      </c>
      <c r="T821" s="176" t="str">
        <f>MID(PAA[[#This Row],[Meta Proyecto de Inversión]],6,2)</f>
        <v>1-</v>
      </c>
      <c r="U821" s="183" t="str">
        <f>IFERROR(VLOOKUP(N821,TD!$B$50:$F$54,2,0)," ")</f>
        <v>O230117</v>
      </c>
      <c r="V821" s="183" t="str">
        <f>IFERROR(VLOOKUP(N821,TD!$B$50:$F$54,3,0)," ")</f>
        <v>4503</v>
      </c>
      <c r="W821" s="183">
        <f>IFERROR(VLOOKUP(N821,TD!$B$50:$F$54,4,0)," ")</f>
        <v>20240255</v>
      </c>
      <c r="X821" s="170" t="s">
        <v>170</v>
      </c>
      <c r="Y821" s="171" t="str">
        <f>IFERROR(VLOOKUP(X821,TD!$J$51:$K$64,2,0)," ")</f>
        <v>Servicio de inspecciones técnicas realizadas</v>
      </c>
      <c r="Z821" s="178" t="str">
        <f>CONCATENATE(X821,"-",Y821)</f>
        <v>06-Servicio de inspecciones técnicas realizadas</v>
      </c>
      <c r="AA821" s="170" t="s">
        <v>223</v>
      </c>
      <c r="AB821" s="171" t="str">
        <f>IFERROR(VLOOKUP(AA821,TD!$N$51:$O$66,2,0)," ")</f>
        <v>Servicio prevención y control de incendios</v>
      </c>
      <c r="AC821" s="178" t="str">
        <f>CONCATENATE(AA821,"_",AB821)</f>
        <v>035_Servicio prevención y control de incendios</v>
      </c>
      <c r="AD821" s="178" t="str">
        <f>CONCATENATE(Z821," ",AC821)</f>
        <v>06-Servicio de inspecciones técnicas realizadas 035_Servicio prevención y control de incendios</v>
      </c>
      <c r="AE821" s="183" t="str">
        <f>CONCATENATE(U821,V821,W821,X821,AA821)</f>
        <v>O23011745032024025506035</v>
      </c>
      <c r="AF821" s="171" t="str">
        <f>IFERROR(VLOOKUP(AD821,TD!$J$66:$K$89,2,0)," ")</f>
        <v>PM/0131/0106/45030350255</v>
      </c>
      <c r="AG821" s="117" t="s">
        <v>385</v>
      </c>
      <c r="AH821" s="184" t="s">
        <v>194</v>
      </c>
      <c r="AI821" s="185" t="str">
        <f>CONCATENATE(PAA[[#This Row],[Id Interno]],"-",PAA[[#This Row],[tipo de Contrato (TH talento humano - B/S bienes y/o servicios)]],"-",S821,"-",T821,"-",PAA[[#This Row],[Objeto de la contratación]])</f>
        <v>20260802-TH-8173-1--Adicion y prorroga cto 248-2026 Prestar  servicios de apoyo tecnico para realizar las inspecciones relacionadas con la emision de conceptos a cargo de la Subdirección de Gestión del Riesgo._SGR</v>
      </c>
    </row>
    <row r="822" spans="2:35" ht="56" x14ac:dyDescent="0.35">
      <c r="B822" s="160">
        <v>20260803</v>
      </c>
      <c r="C822" s="99" t="s">
        <v>1098</v>
      </c>
      <c r="D822" s="99" t="s">
        <v>105</v>
      </c>
      <c r="E822" s="99" t="s">
        <v>363</v>
      </c>
      <c r="F822" s="99" t="s">
        <v>145</v>
      </c>
      <c r="G822" s="127" t="s">
        <v>383</v>
      </c>
      <c r="H822" s="153">
        <v>2</v>
      </c>
      <c r="I822" s="153">
        <v>0</v>
      </c>
      <c r="J822" s="117">
        <v>8000000</v>
      </c>
      <c r="K822" s="124" t="s">
        <v>398</v>
      </c>
      <c r="L822" s="163" t="s">
        <v>156</v>
      </c>
      <c r="M822" s="170" t="s">
        <v>484</v>
      </c>
      <c r="N822" s="99" t="s">
        <v>198</v>
      </c>
      <c r="O822" s="170" t="s">
        <v>890</v>
      </c>
      <c r="P822" s="170" t="s">
        <v>348</v>
      </c>
      <c r="Q822" s="126">
        <v>80111600</v>
      </c>
      <c r="R822" s="170" t="s">
        <v>210</v>
      </c>
      <c r="S822" s="165" t="str">
        <f>MID(PAA[[#This Row],[Meta Proyecto de Inversión]],1,4)</f>
        <v>8173</v>
      </c>
      <c r="T822" s="165" t="str">
        <f>MID(PAA[[#This Row],[Meta Proyecto de Inversión]],6,2)</f>
        <v>1-</v>
      </c>
      <c r="U822" s="171" t="str">
        <f>IFERROR(VLOOKUP(N822,TD!$B$50:$F$54,2,0)," ")</f>
        <v>O230117</v>
      </c>
      <c r="V822" s="171" t="str">
        <f>IFERROR(VLOOKUP(N822,TD!$B$50:$F$54,3,0)," ")</f>
        <v>4503</v>
      </c>
      <c r="W822" s="171">
        <f>IFERROR(VLOOKUP(N822,TD!$B$50:$F$54,4,0)," ")</f>
        <v>20240255</v>
      </c>
      <c r="X822" s="170" t="s">
        <v>170</v>
      </c>
      <c r="Y822" s="171" t="str">
        <f>IFERROR(VLOOKUP(X822,TD!$J$51:$K$64,2,0)," ")</f>
        <v>Servicio de inspecciones técnicas realizadas</v>
      </c>
      <c r="Z822" s="167" t="str">
        <f>CONCATENATE(X822,"-",Y822)</f>
        <v>06-Servicio de inspecciones técnicas realizadas</v>
      </c>
      <c r="AA822" s="170" t="s">
        <v>223</v>
      </c>
      <c r="AB822" s="171" t="str">
        <f>IFERROR(VLOOKUP(AA822,TD!$N$51:$O$66,2,0)," ")</f>
        <v>Servicio prevención y control de incendios</v>
      </c>
      <c r="AC822" s="167" t="str">
        <f>CONCATENATE(AA822,"_",AB822)</f>
        <v>035_Servicio prevención y control de incendios</v>
      </c>
      <c r="AD822" s="167" t="str">
        <f>CONCATENATE(Z822," ",AC822)</f>
        <v>06-Servicio de inspecciones técnicas realizadas 035_Servicio prevención y control de incendios</v>
      </c>
      <c r="AE822" s="171" t="str">
        <f>CONCATENATE(U822,V822,W822,X822,AA822)</f>
        <v>O23011745032024025506035</v>
      </c>
      <c r="AF822" s="171" t="str">
        <f>IFERROR(VLOOKUP(AD822,TD!$J$66:$K$89,2,0)," ")</f>
        <v>PM/0131/0106/45030350255</v>
      </c>
      <c r="AG822" s="117" t="s">
        <v>385</v>
      </c>
      <c r="AH822" s="180" t="s">
        <v>194</v>
      </c>
      <c r="AI822" s="185" t="str">
        <f>CONCATENATE(PAA[[#This Row],[Id Interno]],"-",PAA[[#This Row],[tipo de Contrato (TH talento humano - B/S bienes y/o servicios)]],"-",S822,"-",T822,"-",PAA[[#This Row],[Objeto de la contratación]])</f>
        <v>20260803-TH-8173-1--Adicion y prorroga cto 106-2026 Prestar  servicios de apoyo tecnico para realizar las inspecciones relacionadas con la emision de conceptos a cargo de la Subdirección de Gestión del Riesgo._SGR</v>
      </c>
    </row>
    <row r="823" spans="2:35" ht="56" x14ac:dyDescent="0.35">
      <c r="B823" s="149">
        <v>20260804</v>
      </c>
      <c r="C823" s="120" t="s">
        <v>1099</v>
      </c>
      <c r="D823" s="120" t="s">
        <v>105</v>
      </c>
      <c r="E823" s="120" t="s">
        <v>363</v>
      </c>
      <c r="F823" s="120" t="s">
        <v>145</v>
      </c>
      <c r="G823" s="129" t="s">
        <v>381</v>
      </c>
      <c r="H823" s="150">
        <v>2</v>
      </c>
      <c r="I823" s="150">
        <v>0</v>
      </c>
      <c r="J823" s="133">
        <v>8000000</v>
      </c>
      <c r="K823" s="151" t="s">
        <v>398</v>
      </c>
      <c r="L823" s="181" t="s">
        <v>156</v>
      </c>
      <c r="M823" s="182" t="s">
        <v>484</v>
      </c>
      <c r="N823" s="120" t="s">
        <v>198</v>
      </c>
      <c r="O823" s="182" t="s">
        <v>890</v>
      </c>
      <c r="P823" s="182" t="s">
        <v>348</v>
      </c>
      <c r="Q823" s="152">
        <v>80111600</v>
      </c>
      <c r="R823" s="182" t="s">
        <v>210</v>
      </c>
      <c r="S823" s="176" t="str">
        <f>MID(PAA[[#This Row],[Meta Proyecto de Inversión]],1,4)</f>
        <v>8173</v>
      </c>
      <c r="T823" s="176" t="str">
        <f>MID(PAA[[#This Row],[Meta Proyecto de Inversión]],6,2)</f>
        <v>1-</v>
      </c>
      <c r="U823" s="183" t="str">
        <f>IFERROR(VLOOKUP(N823,TD!$B$50:$F$54,2,0)," ")</f>
        <v>O230117</v>
      </c>
      <c r="V823" s="183" t="str">
        <f>IFERROR(VLOOKUP(N823,TD!$B$50:$F$54,3,0)," ")</f>
        <v>4503</v>
      </c>
      <c r="W823" s="183">
        <f>IFERROR(VLOOKUP(N823,TD!$B$50:$F$54,4,0)," ")</f>
        <v>20240255</v>
      </c>
      <c r="X823" s="170" t="s">
        <v>170</v>
      </c>
      <c r="Y823" s="171" t="str">
        <f>IFERROR(VLOOKUP(X823,TD!$J$51:$K$64,2,0)," ")</f>
        <v>Servicio de inspecciones técnicas realizadas</v>
      </c>
      <c r="Z823" s="178" t="str">
        <f>CONCATENATE(X823,"-",Y823)</f>
        <v>06-Servicio de inspecciones técnicas realizadas</v>
      </c>
      <c r="AA823" s="170" t="s">
        <v>223</v>
      </c>
      <c r="AB823" s="171" t="str">
        <f>IFERROR(VLOOKUP(AA823,TD!$N$51:$O$66,2,0)," ")</f>
        <v>Servicio prevención y control de incendios</v>
      </c>
      <c r="AC823" s="178" t="str">
        <f>CONCATENATE(AA823,"_",AB823)</f>
        <v>035_Servicio prevención y control de incendios</v>
      </c>
      <c r="AD823" s="178" t="str">
        <f>CONCATENATE(Z823," ",AC823)</f>
        <v>06-Servicio de inspecciones técnicas realizadas 035_Servicio prevención y control de incendios</v>
      </c>
      <c r="AE823" s="183" t="str">
        <f>CONCATENATE(U823,V823,W823,X823,AA823)</f>
        <v>O23011745032024025506035</v>
      </c>
      <c r="AF823" s="171" t="str">
        <f>IFERROR(VLOOKUP(AD823,TD!$J$66:$K$89,2,0)," ")</f>
        <v>PM/0131/0106/45030350255</v>
      </c>
      <c r="AG823" s="117" t="s">
        <v>385</v>
      </c>
      <c r="AH823" s="184" t="s">
        <v>194</v>
      </c>
      <c r="AI823" s="185" t="str">
        <f>CONCATENATE(PAA[[#This Row],[Id Interno]],"-",PAA[[#This Row],[tipo de Contrato (TH talento humano - B/S bienes y/o servicios)]],"-",S823,"-",T823,"-",PAA[[#This Row],[Objeto de la contratación]])</f>
        <v>20260804-TH-8173-1--Adicion y prorroga cto 043-2026 Prestar  servicios de apoyo tecnico para realizar las inspecciones relacionadas con la emision de conceptos a cargo de la Subdirección de Gestión del Riesgo._SGR</v>
      </c>
    </row>
    <row r="824" spans="2:35" ht="56" x14ac:dyDescent="0.35">
      <c r="B824" s="160">
        <v>20260805</v>
      </c>
      <c r="C824" s="99" t="s">
        <v>1100</v>
      </c>
      <c r="D824" s="99" t="s">
        <v>105</v>
      </c>
      <c r="E824" s="99" t="s">
        <v>363</v>
      </c>
      <c r="F824" s="99" t="s">
        <v>145</v>
      </c>
      <c r="G824" s="127" t="s">
        <v>383</v>
      </c>
      <c r="H824" s="153">
        <v>1</v>
      </c>
      <c r="I824" s="153">
        <v>0</v>
      </c>
      <c r="J824" s="117">
        <v>4000000</v>
      </c>
      <c r="K824" s="124" t="s">
        <v>398</v>
      </c>
      <c r="L824" s="163" t="s">
        <v>156</v>
      </c>
      <c r="M824" s="170" t="s">
        <v>484</v>
      </c>
      <c r="N824" s="99" t="s">
        <v>198</v>
      </c>
      <c r="O824" s="170" t="s">
        <v>890</v>
      </c>
      <c r="P824" s="170" t="s">
        <v>348</v>
      </c>
      <c r="Q824" s="126">
        <v>80111600</v>
      </c>
      <c r="R824" s="170" t="s">
        <v>210</v>
      </c>
      <c r="S824" s="165" t="str">
        <f>MID(PAA[[#This Row],[Meta Proyecto de Inversión]],1,4)</f>
        <v>8173</v>
      </c>
      <c r="T824" s="165" t="str">
        <f>MID(PAA[[#This Row],[Meta Proyecto de Inversión]],6,2)</f>
        <v>1-</v>
      </c>
      <c r="U824" s="171" t="str">
        <f>IFERROR(VLOOKUP(N824,TD!$B$50:$F$54,2,0)," ")</f>
        <v>O230117</v>
      </c>
      <c r="V824" s="171" t="str">
        <f>IFERROR(VLOOKUP(N824,TD!$B$50:$F$54,3,0)," ")</f>
        <v>4503</v>
      </c>
      <c r="W824" s="171">
        <f>IFERROR(VLOOKUP(N824,TD!$B$50:$F$54,4,0)," ")</f>
        <v>20240255</v>
      </c>
      <c r="X824" s="170" t="s">
        <v>170</v>
      </c>
      <c r="Y824" s="171" t="str">
        <f>IFERROR(VLOOKUP(X824,TD!$J$51:$K$64,2,0)," ")</f>
        <v>Servicio de inspecciones técnicas realizadas</v>
      </c>
      <c r="Z824" s="167" t="str">
        <f>CONCATENATE(X824,"-",Y824)</f>
        <v>06-Servicio de inspecciones técnicas realizadas</v>
      </c>
      <c r="AA824" s="170" t="s">
        <v>223</v>
      </c>
      <c r="AB824" s="171" t="str">
        <f>IFERROR(VLOOKUP(AA824,TD!$N$51:$O$66,2,0)," ")</f>
        <v>Servicio prevención y control de incendios</v>
      </c>
      <c r="AC824" s="167" t="str">
        <f>CONCATENATE(AA824,"_",AB824)</f>
        <v>035_Servicio prevención y control de incendios</v>
      </c>
      <c r="AD824" s="167" t="str">
        <f>CONCATENATE(Z824," ",AC824)</f>
        <v>06-Servicio de inspecciones técnicas realizadas 035_Servicio prevención y control de incendios</v>
      </c>
      <c r="AE824" s="171" t="str">
        <f>CONCATENATE(U824,V824,W824,X824,AA824)</f>
        <v>O23011745032024025506035</v>
      </c>
      <c r="AF824" s="171" t="str">
        <f>IFERROR(VLOOKUP(AD824,TD!$J$66:$K$89,2,0)," ")</f>
        <v>PM/0131/0106/45030350255</v>
      </c>
      <c r="AG824" s="117" t="s">
        <v>385</v>
      </c>
      <c r="AH824" s="180" t="s">
        <v>194</v>
      </c>
      <c r="AI824" s="185" t="str">
        <f>CONCATENATE(PAA[[#This Row],[Id Interno]],"-",PAA[[#This Row],[tipo de Contrato (TH talento humano - B/S bienes y/o servicios)]],"-",S824,"-",T824,"-",PAA[[#This Row],[Objeto de la contratación]])</f>
        <v>20260805-TH-8173-1--Adicion y prorroga cto 274-2026 Prestar  servicios de apoyo tecnico para realizar las inspecciones relacionadas con la emision de conceptos a cargo de la Subdirección de Gestión del Riesgo._SGR</v>
      </c>
    </row>
    <row r="825" spans="2:35" ht="56" x14ac:dyDescent="0.35">
      <c r="B825" s="160">
        <v>20260806</v>
      </c>
      <c r="C825" s="99" t="s">
        <v>1101</v>
      </c>
      <c r="D825" s="99" t="s">
        <v>105</v>
      </c>
      <c r="E825" s="99" t="s">
        <v>363</v>
      </c>
      <c r="F825" s="99" t="s">
        <v>145</v>
      </c>
      <c r="G825" s="127" t="s">
        <v>1086</v>
      </c>
      <c r="H825" s="153">
        <v>1</v>
      </c>
      <c r="I825" s="153">
        <v>0</v>
      </c>
      <c r="J825" s="117">
        <v>4000000</v>
      </c>
      <c r="K825" s="124" t="s">
        <v>398</v>
      </c>
      <c r="L825" s="163" t="s">
        <v>156</v>
      </c>
      <c r="M825" s="170" t="s">
        <v>484</v>
      </c>
      <c r="N825" s="99" t="s">
        <v>198</v>
      </c>
      <c r="O825" s="170" t="s">
        <v>890</v>
      </c>
      <c r="P825" s="170" t="s">
        <v>348</v>
      </c>
      <c r="Q825" s="126">
        <v>80111600</v>
      </c>
      <c r="R825" s="170" t="s">
        <v>210</v>
      </c>
      <c r="S825" s="165" t="str">
        <f>MID(PAA[[#This Row],[Meta Proyecto de Inversión]],1,4)</f>
        <v>8173</v>
      </c>
      <c r="T825" s="165" t="str">
        <f>MID(PAA[[#This Row],[Meta Proyecto de Inversión]],6,2)</f>
        <v>1-</v>
      </c>
      <c r="U825" s="171" t="str">
        <f>IFERROR(VLOOKUP(N825,TD!$B$50:$F$54,2,0)," ")</f>
        <v>O230117</v>
      </c>
      <c r="V825" s="171" t="str">
        <f>IFERROR(VLOOKUP(N825,TD!$B$50:$F$54,3,0)," ")</f>
        <v>4503</v>
      </c>
      <c r="W825" s="171">
        <f>IFERROR(VLOOKUP(N825,TD!$B$50:$F$54,4,0)," ")</f>
        <v>20240255</v>
      </c>
      <c r="X825" s="170" t="s">
        <v>170</v>
      </c>
      <c r="Y825" s="171" t="str">
        <f>IFERROR(VLOOKUP(X825,TD!$J$51:$K$64,2,0)," ")</f>
        <v>Servicio de inspecciones técnicas realizadas</v>
      </c>
      <c r="Z825" s="167" t="str">
        <f>CONCATENATE(X825,"-",Y825)</f>
        <v>06-Servicio de inspecciones técnicas realizadas</v>
      </c>
      <c r="AA825" s="170" t="s">
        <v>223</v>
      </c>
      <c r="AB825" s="171" t="str">
        <f>IFERROR(VLOOKUP(AA825,TD!$N$51:$O$66,2,0)," ")</f>
        <v>Servicio prevención y control de incendios</v>
      </c>
      <c r="AC825" s="167" t="str">
        <f>CONCATENATE(AA825,"_",AB825)</f>
        <v>035_Servicio prevención y control de incendios</v>
      </c>
      <c r="AD825" s="167" t="str">
        <f>CONCATENATE(Z825," ",AC825)</f>
        <v>06-Servicio de inspecciones técnicas realizadas 035_Servicio prevención y control de incendios</v>
      </c>
      <c r="AE825" s="171" t="str">
        <f>CONCATENATE(U825,V825,W825,X825,AA825)</f>
        <v>O23011745032024025506035</v>
      </c>
      <c r="AF825" s="171" t="str">
        <f>IFERROR(VLOOKUP(AD825,TD!$J$66:$K$89,2,0)," ")</f>
        <v>PM/0131/0106/45030350255</v>
      </c>
      <c r="AG825" s="117" t="s">
        <v>385</v>
      </c>
      <c r="AH825" s="180" t="s">
        <v>194</v>
      </c>
      <c r="AI825" s="185" t="str">
        <f>CONCATENATE(PAA[[#This Row],[Id Interno]],"-",PAA[[#This Row],[tipo de Contrato (TH talento humano - B/S bienes y/o servicios)]],"-",S825,"-",T825,"-",PAA[[#This Row],[Objeto de la contratación]])</f>
        <v>20260806-TH-8173-1--Adicion y prorroga cto 183-2026 Prestar  servicios de apoyo tecnico para realizar las inspecciones relacionadas con la emision de conceptos a cargo de la Subdirección de Gestión del Riesgo._SGR</v>
      </c>
    </row>
    <row r="826" spans="2:35" ht="56" x14ac:dyDescent="0.35">
      <c r="B826" s="160">
        <v>20260807</v>
      </c>
      <c r="C826" s="99" t="s">
        <v>1102</v>
      </c>
      <c r="D826" s="99" t="s">
        <v>105</v>
      </c>
      <c r="E826" s="99" t="s">
        <v>363</v>
      </c>
      <c r="F826" s="99" t="s">
        <v>145</v>
      </c>
      <c r="G826" s="127" t="s">
        <v>1086</v>
      </c>
      <c r="H826" s="153">
        <v>2</v>
      </c>
      <c r="I826" s="153">
        <v>0</v>
      </c>
      <c r="J826" s="117">
        <v>8000000</v>
      </c>
      <c r="K826" s="124" t="s">
        <v>398</v>
      </c>
      <c r="L826" s="163" t="s">
        <v>156</v>
      </c>
      <c r="M826" s="170" t="s">
        <v>484</v>
      </c>
      <c r="N826" s="99" t="s">
        <v>198</v>
      </c>
      <c r="O826" s="170" t="s">
        <v>890</v>
      </c>
      <c r="P826" s="170" t="s">
        <v>348</v>
      </c>
      <c r="Q826" s="126">
        <v>80111600</v>
      </c>
      <c r="R826" s="170" t="s">
        <v>210</v>
      </c>
      <c r="S826" s="165" t="str">
        <f>MID(PAA[[#This Row],[Meta Proyecto de Inversión]],1,4)</f>
        <v>8173</v>
      </c>
      <c r="T826" s="165" t="str">
        <f>MID(PAA[[#This Row],[Meta Proyecto de Inversión]],6,2)</f>
        <v>1-</v>
      </c>
      <c r="U826" s="171" t="str">
        <f>IFERROR(VLOOKUP(N826,TD!$B$50:$F$54,2,0)," ")</f>
        <v>O230117</v>
      </c>
      <c r="V826" s="171" t="str">
        <f>IFERROR(VLOOKUP(N826,TD!$B$50:$F$54,3,0)," ")</f>
        <v>4503</v>
      </c>
      <c r="W826" s="171">
        <f>IFERROR(VLOOKUP(N826,TD!$B$50:$F$54,4,0)," ")</f>
        <v>20240255</v>
      </c>
      <c r="X826" s="170" t="s">
        <v>170</v>
      </c>
      <c r="Y826" s="171" t="str">
        <f>IFERROR(VLOOKUP(X826,TD!$J$51:$K$64,2,0)," ")</f>
        <v>Servicio de inspecciones técnicas realizadas</v>
      </c>
      <c r="Z826" s="167" t="str">
        <f>CONCATENATE(X826,"-",Y826)</f>
        <v>06-Servicio de inspecciones técnicas realizadas</v>
      </c>
      <c r="AA826" s="170" t="s">
        <v>223</v>
      </c>
      <c r="AB826" s="171" t="str">
        <f>IFERROR(VLOOKUP(AA826,TD!$N$51:$O$66,2,0)," ")</f>
        <v>Servicio prevención y control de incendios</v>
      </c>
      <c r="AC826" s="167" t="str">
        <f>CONCATENATE(AA826,"_",AB826)</f>
        <v>035_Servicio prevención y control de incendios</v>
      </c>
      <c r="AD826" s="167" t="str">
        <f>CONCATENATE(Z826," ",AC826)</f>
        <v>06-Servicio de inspecciones técnicas realizadas 035_Servicio prevención y control de incendios</v>
      </c>
      <c r="AE826" s="171" t="str">
        <f>CONCATENATE(U826,V826,W826,X826,AA826)</f>
        <v>O23011745032024025506035</v>
      </c>
      <c r="AF826" s="171" t="str">
        <f>IFERROR(VLOOKUP(AD826,TD!$J$66:$K$89,2,0)," ")</f>
        <v>PM/0131/0106/45030350255</v>
      </c>
      <c r="AG826" s="117" t="s">
        <v>385</v>
      </c>
      <c r="AH826" s="180" t="s">
        <v>194</v>
      </c>
      <c r="AI826" s="185" t="str">
        <f>CONCATENATE(PAA[[#This Row],[Id Interno]],"-",PAA[[#This Row],[tipo de Contrato (TH talento humano - B/S bienes y/o servicios)]],"-",S826,"-",T826,"-",PAA[[#This Row],[Objeto de la contratación]])</f>
        <v>20260807-TH-8173-1--Adicion y prorroga cto 184-2026 Prestar  servicios de apoyo tecnico para realizar las inspecciones relacionadas con la emision de conceptos a cargo de la Subdirección de Gestión del Riesgo._SGR</v>
      </c>
    </row>
    <row r="827" spans="2:35" ht="56" x14ac:dyDescent="0.35">
      <c r="B827" s="149">
        <v>20260808</v>
      </c>
      <c r="C827" s="120" t="s">
        <v>1103</v>
      </c>
      <c r="D827" s="99" t="s">
        <v>105</v>
      </c>
      <c r="E827" s="120" t="s">
        <v>363</v>
      </c>
      <c r="F827" s="120" t="s">
        <v>145</v>
      </c>
      <c r="G827" s="129" t="s">
        <v>1086</v>
      </c>
      <c r="H827" s="150">
        <v>1</v>
      </c>
      <c r="I827" s="150">
        <v>0</v>
      </c>
      <c r="J827" s="133">
        <v>4000000</v>
      </c>
      <c r="K827" s="151" t="s">
        <v>398</v>
      </c>
      <c r="L827" s="181" t="s">
        <v>156</v>
      </c>
      <c r="M827" s="182" t="s">
        <v>484</v>
      </c>
      <c r="N827" s="120" t="s">
        <v>198</v>
      </c>
      <c r="O827" s="182" t="s">
        <v>890</v>
      </c>
      <c r="P827" s="182" t="s">
        <v>348</v>
      </c>
      <c r="Q827" s="152">
        <v>80111600</v>
      </c>
      <c r="R827" s="182" t="s">
        <v>210</v>
      </c>
      <c r="S827" s="176" t="str">
        <f>MID(PAA[[#This Row],[Meta Proyecto de Inversión]],1,4)</f>
        <v>8173</v>
      </c>
      <c r="T827" s="176" t="str">
        <f>MID(PAA[[#This Row],[Meta Proyecto de Inversión]],6,2)</f>
        <v>1-</v>
      </c>
      <c r="U827" s="183" t="str">
        <f>IFERROR(VLOOKUP(N827,TD!$B$50:$F$54,2,0)," ")</f>
        <v>O230117</v>
      </c>
      <c r="V827" s="183" t="str">
        <f>IFERROR(VLOOKUP(N827,TD!$B$50:$F$54,3,0)," ")</f>
        <v>4503</v>
      </c>
      <c r="W827" s="183">
        <f>IFERROR(VLOOKUP(N827,TD!$B$50:$F$54,4,0)," ")</f>
        <v>20240255</v>
      </c>
      <c r="X827" s="182" t="s">
        <v>170</v>
      </c>
      <c r="Y827" s="171" t="str">
        <f>IFERROR(VLOOKUP(X827,TD!$J$51:$K$64,2,0)," ")</f>
        <v>Servicio de inspecciones técnicas realizadas</v>
      </c>
      <c r="Z827" s="178" t="str">
        <f>CONCATENATE(X827,"-",Y827)</f>
        <v>06-Servicio de inspecciones técnicas realizadas</v>
      </c>
      <c r="AA827" s="170" t="s">
        <v>223</v>
      </c>
      <c r="AB827" s="171" t="str">
        <f>IFERROR(VLOOKUP(AA827,TD!$N$51:$O$66,2,0)," ")</f>
        <v>Servicio prevención y control de incendios</v>
      </c>
      <c r="AC827" s="178" t="str">
        <f>CONCATENATE(AA827,"_",AB827)</f>
        <v>035_Servicio prevención y control de incendios</v>
      </c>
      <c r="AD827" s="178" t="str">
        <f>CONCATENATE(Z827," ",AC827)</f>
        <v>06-Servicio de inspecciones técnicas realizadas 035_Servicio prevención y control de incendios</v>
      </c>
      <c r="AE827" s="183" t="str">
        <f>CONCATENATE(U827,V827,W827,X827,AA827)</f>
        <v>O23011745032024025506035</v>
      </c>
      <c r="AF827" s="171" t="str">
        <f>IFERROR(VLOOKUP(AD827,TD!$J$66:$K$89,2,0)," ")</f>
        <v>PM/0131/0106/45030350255</v>
      </c>
      <c r="AG827" s="117" t="s">
        <v>385</v>
      </c>
      <c r="AH827" s="180" t="s">
        <v>194</v>
      </c>
      <c r="AI827" s="185" t="str">
        <f>CONCATENATE(PAA[[#This Row],[Id Interno]],"-",PAA[[#This Row],[tipo de Contrato (TH talento humano - B/S bienes y/o servicios)]],"-",S827,"-",T827,"-",PAA[[#This Row],[Objeto de la contratación]])</f>
        <v>20260808-TH-8173-1--Adicion y prorroga cto 447-2026  Prestar  servicios de apoyo tecnico para realizar las inspecciones relacionadas con la emision de conceptos a cargo de la Subdirección de Gestión del Riesgo._SGR</v>
      </c>
    </row>
    <row r="828" spans="2:35" ht="56" x14ac:dyDescent="0.35">
      <c r="B828" s="160">
        <v>20260809</v>
      </c>
      <c r="C828" s="99" t="s">
        <v>1104</v>
      </c>
      <c r="D828" s="99" t="s">
        <v>105</v>
      </c>
      <c r="E828" s="99" t="s">
        <v>363</v>
      </c>
      <c r="F828" s="99" t="s">
        <v>145</v>
      </c>
      <c r="G828" s="127" t="s">
        <v>1086</v>
      </c>
      <c r="H828" s="153">
        <v>3</v>
      </c>
      <c r="I828" s="153">
        <v>0</v>
      </c>
      <c r="J828" s="117">
        <v>12000000</v>
      </c>
      <c r="K828" s="124" t="s">
        <v>398</v>
      </c>
      <c r="L828" s="163" t="s">
        <v>156</v>
      </c>
      <c r="M828" s="170" t="s">
        <v>484</v>
      </c>
      <c r="N828" s="99" t="s">
        <v>198</v>
      </c>
      <c r="O828" s="170" t="s">
        <v>890</v>
      </c>
      <c r="P828" s="182" t="s">
        <v>348</v>
      </c>
      <c r="Q828" s="152">
        <v>80111600</v>
      </c>
      <c r="R828" s="170" t="s">
        <v>210</v>
      </c>
      <c r="S828" s="165" t="str">
        <f>MID(PAA[[#This Row],[Meta Proyecto de Inversión]],1,4)</f>
        <v>8173</v>
      </c>
      <c r="T828" s="165" t="str">
        <f>MID(PAA[[#This Row],[Meta Proyecto de Inversión]],6,2)</f>
        <v>1-</v>
      </c>
      <c r="U828" s="171" t="str">
        <f>IFERROR(VLOOKUP(N828,TD!$B$50:$F$54,2,0)," ")</f>
        <v>O230117</v>
      </c>
      <c r="V828" s="171" t="str">
        <f>IFERROR(VLOOKUP(N828,TD!$B$50:$F$54,3,0)," ")</f>
        <v>4503</v>
      </c>
      <c r="W828" s="171">
        <f>IFERROR(VLOOKUP(N828,TD!$B$50:$F$54,4,0)," ")</f>
        <v>20240255</v>
      </c>
      <c r="X828" s="182" t="s">
        <v>170</v>
      </c>
      <c r="Y828" s="171" t="str">
        <f>IFERROR(VLOOKUP(X828,TD!$J$51:$K$64,2,0)," ")</f>
        <v>Servicio de inspecciones técnicas realizadas</v>
      </c>
      <c r="Z828" s="167" t="str">
        <f>CONCATENATE(X828,"-",Y828)</f>
        <v>06-Servicio de inspecciones técnicas realizadas</v>
      </c>
      <c r="AA828" s="182" t="s">
        <v>223</v>
      </c>
      <c r="AB828" s="171" t="str">
        <f>IFERROR(VLOOKUP(AA828,TD!$N$51:$O$66,2,0)," ")</f>
        <v>Servicio prevención y control de incendios</v>
      </c>
      <c r="AC828" s="167" t="str">
        <f>CONCATENATE(AA828,"_",AB828)</f>
        <v>035_Servicio prevención y control de incendios</v>
      </c>
      <c r="AD828" s="167" t="str">
        <f>CONCATENATE(Z828," ",AC828)</f>
        <v>06-Servicio de inspecciones técnicas realizadas 035_Servicio prevención y control de incendios</v>
      </c>
      <c r="AE828" s="171" t="str">
        <f>CONCATENATE(U828,V828,W828,X828,AA828)</f>
        <v>O23011745032024025506035</v>
      </c>
      <c r="AF828" s="171" t="str">
        <f>IFERROR(VLOOKUP(AD828,TD!$J$66:$K$89,2,0)," ")</f>
        <v>PM/0131/0106/45030350255</v>
      </c>
      <c r="AG828" s="117" t="s">
        <v>385</v>
      </c>
      <c r="AH828" s="180" t="s">
        <v>194</v>
      </c>
      <c r="AI828" s="185" t="str">
        <f>CONCATENATE(PAA[[#This Row],[Id Interno]],"-",PAA[[#This Row],[tipo de Contrato (TH talento humano - B/S bienes y/o servicios)]],"-",S828,"-",T828,"-",PAA[[#This Row],[Objeto de la contratación]])</f>
        <v>20260809-TH-8173-1--Adicion y prorroga cto 441-2026 Prestar  servicios de apoyo tecnico para realizar las inspecciones relacionadas con la emision de conceptos a cargo de la Subdirección de Gestión del Riesgo._SGR</v>
      </c>
    </row>
    <row r="829" spans="2:35" ht="56" x14ac:dyDescent="0.35">
      <c r="B829" s="160">
        <v>20260810</v>
      </c>
      <c r="C829" s="99" t="s">
        <v>1105</v>
      </c>
      <c r="D829" s="99" t="s">
        <v>105</v>
      </c>
      <c r="E829" s="99" t="s">
        <v>363</v>
      </c>
      <c r="F829" s="99" t="s">
        <v>144</v>
      </c>
      <c r="G829" s="127" t="s">
        <v>381</v>
      </c>
      <c r="H829" s="153">
        <v>3</v>
      </c>
      <c r="I829" s="153">
        <v>0</v>
      </c>
      <c r="J829" s="117">
        <v>21000000</v>
      </c>
      <c r="K829" s="124" t="s">
        <v>398</v>
      </c>
      <c r="L829" s="163" t="s">
        <v>156</v>
      </c>
      <c r="M829" s="170" t="s">
        <v>484</v>
      </c>
      <c r="N829" s="99" t="s">
        <v>198</v>
      </c>
      <c r="O829" s="170" t="s">
        <v>890</v>
      </c>
      <c r="P829" s="182" t="s">
        <v>348</v>
      </c>
      <c r="Q829" s="152">
        <v>80111600</v>
      </c>
      <c r="R829" s="170" t="s">
        <v>210</v>
      </c>
      <c r="S829" s="165" t="str">
        <f>MID(PAA[[#This Row],[Meta Proyecto de Inversión]],1,4)</f>
        <v>8173</v>
      </c>
      <c r="T829" s="165" t="str">
        <f>MID(PAA[[#This Row],[Meta Proyecto de Inversión]],6,2)</f>
        <v>1-</v>
      </c>
      <c r="U829" s="171" t="str">
        <f>IFERROR(VLOOKUP(N829,TD!$B$50:$F$54,2,0)," ")</f>
        <v>O230117</v>
      </c>
      <c r="V829" s="171" t="str">
        <f>IFERROR(VLOOKUP(N829,TD!$B$50:$F$54,3,0)," ")</f>
        <v>4503</v>
      </c>
      <c r="W829" s="171">
        <f>IFERROR(VLOOKUP(N829,TD!$B$50:$F$54,4,0)," ")</f>
        <v>20240255</v>
      </c>
      <c r="X829" s="170" t="s">
        <v>166</v>
      </c>
      <c r="Y829" s="171" t="str">
        <f>IFERROR(VLOOKUP(X829,TD!$J$51:$K$64,2,0)," ")</f>
        <v>Servicio de capacitaciones en gestión del riesgo de incendios  a la ciudadania.</v>
      </c>
      <c r="Z829" s="167" t="str">
        <f>CONCATENATE(X829,"-",Y829)</f>
        <v>05-Servicio de capacitaciones en gestión del riesgo de incendios  a la ciudadania.</v>
      </c>
      <c r="AA829" s="170" t="s">
        <v>223</v>
      </c>
      <c r="AB829" s="171" t="str">
        <f>IFERROR(VLOOKUP(AA829,TD!$N$51:$O$66,2,0)," ")</f>
        <v>Servicio prevención y control de incendios</v>
      </c>
      <c r="AC829" s="167" t="str">
        <f>CONCATENATE(AA829,"_",AB829)</f>
        <v>035_Servicio prevención y control de incendios</v>
      </c>
      <c r="AD829" s="167" t="str">
        <f>CONCATENATE(Z829," ",AC829)</f>
        <v>05-Servicio de capacitaciones en gestión del riesgo de incendios  a la ciudadania. 035_Servicio prevención y control de incendios</v>
      </c>
      <c r="AE829" s="171" t="str">
        <f>CONCATENATE(U829,V829,W829,X829,AA829)</f>
        <v>O23011745032024025505035</v>
      </c>
      <c r="AF829" s="171" t="str">
        <f>IFERROR(VLOOKUP(AD829,TD!$J$66:$K$89,2,0)," ")</f>
        <v>PM/0131/0105/45030350255</v>
      </c>
      <c r="AG829" s="117" t="s">
        <v>385</v>
      </c>
      <c r="AH829" s="180" t="s">
        <v>194</v>
      </c>
      <c r="AI829" s="185" t="str">
        <f>CONCATENATE(PAA[[#This Row],[Id Interno]],"-",PAA[[#This Row],[tipo de Contrato (TH talento humano - B/S bienes y/o servicios)]],"-",S829,"-",T829,"-",PAA[[#This Row],[Objeto de la contratación]])</f>
        <v>20260810-TH-8173-1--Adicion y prorroga cto 246-2026 Prestar servicios profesionales para la gestión misional  mediante la estructuración y seguimiento de procesos contractuales y asuntos jurídicos de la Subdirección de Gestión del Riesgo_SGR</v>
      </c>
    </row>
    <row r="830" spans="2:35" ht="42" x14ac:dyDescent="0.35">
      <c r="B830" s="160">
        <v>20260811</v>
      </c>
      <c r="C830" s="99" t="s">
        <v>1106</v>
      </c>
      <c r="D830" s="99" t="s">
        <v>105</v>
      </c>
      <c r="E830" s="99" t="s">
        <v>363</v>
      </c>
      <c r="F830" s="99" t="s">
        <v>144</v>
      </c>
      <c r="G830" s="127" t="s">
        <v>1086</v>
      </c>
      <c r="H830" s="153">
        <v>3</v>
      </c>
      <c r="I830" s="153">
        <v>0</v>
      </c>
      <c r="J830" s="117">
        <v>16500000</v>
      </c>
      <c r="K830" s="124" t="s">
        <v>398</v>
      </c>
      <c r="L830" s="163" t="s">
        <v>156</v>
      </c>
      <c r="M830" s="170" t="s">
        <v>484</v>
      </c>
      <c r="N830" s="99" t="s">
        <v>198</v>
      </c>
      <c r="O830" s="170" t="s">
        <v>890</v>
      </c>
      <c r="P830" s="182" t="s">
        <v>348</v>
      </c>
      <c r="Q830" s="152">
        <v>80111600</v>
      </c>
      <c r="R830" s="170" t="s">
        <v>215</v>
      </c>
      <c r="S830" s="165" t="str">
        <f>MID(PAA[[#This Row],[Meta Proyecto de Inversión]],1,4)</f>
        <v>8173</v>
      </c>
      <c r="T830" s="165" t="str">
        <f>MID(PAA[[#This Row],[Meta Proyecto de Inversión]],6,2)</f>
        <v>6-</v>
      </c>
      <c r="U830" s="171" t="str">
        <f>IFERROR(VLOOKUP(N830,TD!$B$50:$F$54,2,0)," ")</f>
        <v>O230117</v>
      </c>
      <c r="V830" s="171" t="str">
        <f>IFERROR(VLOOKUP(N830,TD!$B$50:$F$54,3,0)," ")</f>
        <v>4503</v>
      </c>
      <c r="W830" s="171">
        <f>IFERROR(VLOOKUP(N830,TD!$B$50:$F$54,4,0)," ")</f>
        <v>20240255</v>
      </c>
      <c r="X830" s="170">
        <v>16</v>
      </c>
      <c r="Y830" s="171" t="str">
        <f>IFERROR(VLOOKUP(X830,TD!$J$51:$K$64,2,0)," ")</f>
        <v>Servicio de monitoreo y seguimiento para la gestión del riesgo</v>
      </c>
      <c r="Z830" s="167" t="str">
        <f>CONCATENATE(X830,"-",Y830)</f>
        <v>16-Servicio de monitoreo y seguimiento para la gestión del riesgo</v>
      </c>
      <c r="AA830" s="170" t="s">
        <v>224</v>
      </c>
      <c r="AB830" s="171" t="str">
        <f>IFERROR(VLOOKUP(AA830,TD!$N$51:$O$66,2,0)," ")</f>
        <v>Servicio de monitoreo y seguimiento para la gestión del riesgo</v>
      </c>
      <c r="AC830" s="167" t="str">
        <f>CONCATENATE(AA830,"_",AB830)</f>
        <v>018_Servicio de monitoreo y seguimiento para la gestión del riesgo</v>
      </c>
      <c r="AD830" s="167" t="str">
        <f>CONCATENATE(Z830," ",AC830)</f>
        <v>16-Servicio de monitoreo y seguimiento para la gestión del riesgo 018_Servicio de monitoreo y seguimiento para la gestión del riesgo</v>
      </c>
      <c r="AE830" s="171" t="str">
        <f>CONCATENATE(U830,V830,W830,X830,AA830)</f>
        <v>O23011745032024025516018</v>
      </c>
      <c r="AF830" s="171" t="str">
        <f>IFERROR(VLOOKUP(AD830,TD!$J$66:$K$89,2,0)," ")</f>
        <v>PM/0131/0116/45030180255</v>
      </c>
      <c r="AG830" s="117" t="s">
        <v>385</v>
      </c>
      <c r="AH830" s="180" t="s">
        <v>194</v>
      </c>
      <c r="AI830" s="185" t="str">
        <f>CONCATENATE(PAA[[#This Row],[Id Interno]],"-",PAA[[#This Row],[tipo de Contrato (TH talento humano - B/S bienes y/o servicios)]],"-",S830,"-",T830,"-",PAA[[#This Row],[Objeto de la contratación]])</f>
        <v>20260811-TH-8173-6--Adicion y prorroga cto 376-2026 Prestar servicios profesionales en las actividades de monitoreo del riesgo para la Subdirección de Gestión del Riesgo._SGR</v>
      </c>
    </row>
    <row r="831" spans="2:35" ht="56" x14ac:dyDescent="0.35">
      <c r="B831" s="160">
        <v>20260812</v>
      </c>
      <c r="C831" s="99" t="s">
        <v>1193</v>
      </c>
      <c r="D831" s="99" t="s">
        <v>105</v>
      </c>
      <c r="E831" s="99" t="s">
        <v>363</v>
      </c>
      <c r="F831" s="99" t="s">
        <v>144</v>
      </c>
      <c r="G831" s="127" t="s">
        <v>1086</v>
      </c>
      <c r="H831" s="153">
        <v>4</v>
      </c>
      <c r="I831" s="153">
        <v>0</v>
      </c>
      <c r="J831" s="117">
        <v>24000000</v>
      </c>
      <c r="K831" s="124" t="s">
        <v>398</v>
      </c>
      <c r="L831" s="163" t="s">
        <v>156</v>
      </c>
      <c r="M831" s="170" t="s">
        <v>484</v>
      </c>
      <c r="N831" s="99" t="s">
        <v>198</v>
      </c>
      <c r="O831" s="170" t="s">
        <v>890</v>
      </c>
      <c r="P831" s="182" t="s">
        <v>348</v>
      </c>
      <c r="Q831" s="152">
        <v>80111600</v>
      </c>
      <c r="R831" s="170" t="s">
        <v>210</v>
      </c>
      <c r="S831" s="165" t="str">
        <f>MID(PAA[[#This Row],[Meta Proyecto de Inversión]],1,4)</f>
        <v>8173</v>
      </c>
      <c r="T831" s="165" t="str">
        <f>MID(PAA[[#This Row],[Meta Proyecto de Inversión]],6,2)</f>
        <v>1-</v>
      </c>
      <c r="U831" s="171" t="str">
        <f>IFERROR(VLOOKUP(N831,TD!$B$50:$F$54,2,0)," ")</f>
        <v>O230117</v>
      </c>
      <c r="V831" s="171" t="str">
        <f>IFERROR(VLOOKUP(N831,TD!$B$50:$F$54,3,0)," ")</f>
        <v>4503</v>
      </c>
      <c r="W831" s="171">
        <f>IFERROR(VLOOKUP(N831,TD!$B$50:$F$54,4,0)," ")</f>
        <v>20240255</v>
      </c>
      <c r="X831" s="182" t="s">
        <v>166</v>
      </c>
      <c r="Y831" s="171" t="str">
        <f>IFERROR(VLOOKUP(X831,TD!$J$51:$K$64,2,0)," ")</f>
        <v>Servicio de capacitaciones en gestión del riesgo de incendios  a la ciudadania.</v>
      </c>
      <c r="Z831" s="167" t="str">
        <f>CONCATENATE(X831,"-",Y831)</f>
        <v>05-Servicio de capacitaciones en gestión del riesgo de incendios  a la ciudadania.</v>
      </c>
      <c r="AA831" s="182" t="s">
        <v>223</v>
      </c>
      <c r="AB831" s="171" t="str">
        <f>IFERROR(VLOOKUP(AA831,TD!$N$51:$O$66,2,0)," ")</f>
        <v>Servicio prevención y control de incendios</v>
      </c>
      <c r="AC831" s="167" t="str">
        <f>CONCATENATE(AA831,"_",AB831)</f>
        <v>035_Servicio prevención y control de incendios</v>
      </c>
      <c r="AD831" s="167" t="str">
        <f>CONCATENATE(Z831," ",AC831)</f>
        <v>05-Servicio de capacitaciones en gestión del riesgo de incendios  a la ciudadania. 035_Servicio prevención y control de incendios</v>
      </c>
      <c r="AE831" s="171" t="str">
        <f>CONCATENATE(U831,V831,W831,X831,AA831)</f>
        <v>O23011745032024025505035</v>
      </c>
      <c r="AF831" s="171" t="str">
        <f>IFERROR(VLOOKUP(AD831,TD!$J$66:$K$89,2,0)," ")</f>
        <v>PM/0131/0105/45030350255</v>
      </c>
      <c r="AG831" s="117" t="s">
        <v>385</v>
      </c>
      <c r="AH831" s="174" t="s">
        <v>193</v>
      </c>
      <c r="AI831" s="185" t="str">
        <f>CONCATENATE(PAA[[#This Row],[Id Interno]],"-",PAA[[#This Row],[tipo de Contrato (TH talento humano - B/S bienes y/o servicios)]],"-",S831,"-",T831,"-",PAA[[#This Row],[Objeto de la contratación]])</f>
        <v>20260812-TH-8173-1-- Prestar servicios profesionales liderando las actividades de Programas y Campañas de Prevención para la Subdirección de Gestión del Riesgo._SGR</v>
      </c>
    </row>
    <row r="832" spans="2:35" ht="56" x14ac:dyDescent="0.35">
      <c r="B832" s="149">
        <v>20260813</v>
      </c>
      <c r="C832" s="120" t="s">
        <v>1107</v>
      </c>
      <c r="D832" s="120" t="s">
        <v>105</v>
      </c>
      <c r="E832" s="120" t="s">
        <v>363</v>
      </c>
      <c r="F832" s="120" t="s">
        <v>144</v>
      </c>
      <c r="G832" s="129" t="s">
        <v>1086</v>
      </c>
      <c r="H832" s="150">
        <v>3</v>
      </c>
      <c r="I832" s="150">
        <v>0</v>
      </c>
      <c r="J832" s="133">
        <v>18000000</v>
      </c>
      <c r="K832" s="124" t="s">
        <v>398</v>
      </c>
      <c r="L832" s="163" t="s">
        <v>156</v>
      </c>
      <c r="M832" s="170" t="s">
        <v>484</v>
      </c>
      <c r="N832" s="99" t="s">
        <v>198</v>
      </c>
      <c r="O832" s="170" t="s">
        <v>890</v>
      </c>
      <c r="P832" s="182" t="s">
        <v>348</v>
      </c>
      <c r="Q832" s="152">
        <v>80111600</v>
      </c>
      <c r="R832" s="170" t="s">
        <v>210</v>
      </c>
      <c r="S832" s="176" t="str">
        <f>MID(PAA[[#This Row],[Meta Proyecto de Inversión]],1,4)</f>
        <v>8173</v>
      </c>
      <c r="T832" s="165" t="str">
        <f>MID(PAA[[#This Row],[Meta Proyecto de Inversión]],6,2)</f>
        <v>1-</v>
      </c>
      <c r="U832" s="183" t="str">
        <f>IFERROR(VLOOKUP(N832,TD!$B$50:$F$54,2,0)," ")</f>
        <v>O230117</v>
      </c>
      <c r="V832" s="183" t="str">
        <f>IFERROR(VLOOKUP(N832,TD!$B$50:$F$54,3,0)," ")</f>
        <v>4503</v>
      </c>
      <c r="W832" s="183">
        <f>IFERROR(VLOOKUP(N832,TD!$B$50:$F$54,4,0)," ")</f>
        <v>20240255</v>
      </c>
      <c r="X832" s="182" t="s">
        <v>166</v>
      </c>
      <c r="Y832" s="171" t="str">
        <f>IFERROR(VLOOKUP(X832,TD!$J$51:$K$64,2,0)," ")</f>
        <v>Servicio de capacitaciones en gestión del riesgo de incendios  a la ciudadania.</v>
      </c>
      <c r="Z832" s="178" t="str">
        <f>CONCATENATE(X832,"-",Y832)</f>
        <v>05-Servicio de capacitaciones en gestión del riesgo de incendios  a la ciudadania.</v>
      </c>
      <c r="AA832" s="182" t="s">
        <v>223</v>
      </c>
      <c r="AB832" s="171" t="str">
        <f>IFERROR(VLOOKUP(AA832,TD!$N$51:$O$66,2,0)," ")</f>
        <v>Servicio prevención y control de incendios</v>
      </c>
      <c r="AC832" s="178" t="str">
        <f>CONCATENATE(AA832,"_",AB832)</f>
        <v>035_Servicio prevención y control de incendios</v>
      </c>
      <c r="AD832" s="178" t="str">
        <f>CONCATENATE(Z832," ",AC832)</f>
        <v>05-Servicio de capacitaciones en gestión del riesgo de incendios  a la ciudadania. 035_Servicio prevención y control de incendios</v>
      </c>
      <c r="AE832" s="183" t="str">
        <f>CONCATENATE(U832,V832,W832,X832,AA832)</f>
        <v>O23011745032024025505035</v>
      </c>
      <c r="AF832" s="171" t="str">
        <f>IFERROR(VLOOKUP(AD832,TD!$J$66:$K$89,2,0)," ")</f>
        <v>PM/0131/0105/45030350255</v>
      </c>
      <c r="AG832" s="117" t="s">
        <v>385</v>
      </c>
      <c r="AH832" s="180" t="s">
        <v>194</v>
      </c>
      <c r="AI832" s="185" t="str">
        <f>CONCATENATE(PAA[[#This Row],[Id Interno]],"-",PAA[[#This Row],[tipo de Contrato (TH talento humano - B/S bienes y/o servicios)]],"-",S832,"-",T832,"-",PAA[[#This Row],[Objeto de la contratación]])</f>
        <v>20260813-TH-8173-1--Adicion y prorroga cto 174-2026  Prestar servicios profesionales en las actividades de Programas y Campañas de Prevención para la Subdirección de Gestión del Riesgo._SGR</v>
      </c>
    </row>
    <row r="833" spans="2:35" ht="42" x14ac:dyDescent="0.35">
      <c r="B833" s="160">
        <v>20260814</v>
      </c>
      <c r="C833" s="99" t="s">
        <v>1194</v>
      </c>
      <c r="D833" s="99" t="s">
        <v>105</v>
      </c>
      <c r="E833" s="99" t="s">
        <v>363</v>
      </c>
      <c r="F833" s="99" t="s">
        <v>144</v>
      </c>
      <c r="G833" s="127" t="s">
        <v>380</v>
      </c>
      <c r="H833" s="153">
        <v>6</v>
      </c>
      <c r="I833" s="153">
        <v>0</v>
      </c>
      <c r="J833" s="117">
        <v>30000000</v>
      </c>
      <c r="K833" s="124" t="s">
        <v>398</v>
      </c>
      <c r="L833" s="163" t="s">
        <v>156</v>
      </c>
      <c r="M833" s="170" t="s">
        <v>484</v>
      </c>
      <c r="N833" s="99" t="s">
        <v>198</v>
      </c>
      <c r="O833" s="170" t="s">
        <v>890</v>
      </c>
      <c r="P833" s="170" t="s">
        <v>348</v>
      </c>
      <c r="Q833" s="126">
        <v>80111600</v>
      </c>
      <c r="R833" s="170" t="s">
        <v>214</v>
      </c>
      <c r="S833" s="165" t="str">
        <f>MID(PAA[[#This Row],[Meta Proyecto de Inversión]],1,4)</f>
        <v>8173</v>
      </c>
      <c r="T833" s="165" t="str">
        <f>MID(PAA[[#This Row],[Meta Proyecto de Inversión]],6,2)</f>
        <v>5-</v>
      </c>
      <c r="U833" s="171" t="str">
        <f>IFERROR(VLOOKUP(N833,TD!$B$50:$F$54,2,0)," ")</f>
        <v>O230117</v>
      </c>
      <c r="V833" s="171" t="str">
        <f>IFERROR(VLOOKUP(N833,TD!$B$50:$F$54,3,0)," ")</f>
        <v>4503</v>
      </c>
      <c r="W833" s="171">
        <f>IFERROR(VLOOKUP(N833,TD!$B$50:$F$54,4,0)," ")</f>
        <v>20240255</v>
      </c>
      <c r="X833" s="170">
        <v>16</v>
      </c>
      <c r="Y833" s="171" t="str">
        <f>IFERROR(VLOOKUP(X833,TD!$J$51:$K$64,2,0)," ")</f>
        <v>Servicio de monitoreo y seguimiento para la gestión del riesgo</v>
      </c>
      <c r="Z833" s="167" t="str">
        <f>CONCATENATE(X833,"-",Y833)</f>
        <v>16-Servicio de monitoreo y seguimiento para la gestión del riesgo</v>
      </c>
      <c r="AA833" s="170" t="s">
        <v>224</v>
      </c>
      <c r="AB833" s="171" t="str">
        <f>IFERROR(VLOOKUP(AA833,TD!$N$51:$O$66,2,0)," ")</f>
        <v>Servicio de monitoreo y seguimiento para la gestión del riesgo</v>
      </c>
      <c r="AC833" s="167" t="str">
        <f>CONCATENATE(AA833,"_",AB833)</f>
        <v>018_Servicio de monitoreo y seguimiento para la gestión del riesgo</v>
      </c>
      <c r="AD833" s="167" t="str">
        <f>CONCATENATE(Z833," ",AC833)</f>
        <v>16-Servicio de monitoreo y seguimiento para la gestión del riesgo 018_Servicio de monitoreo y seguimiento para la gestión del riesgo</v>
      </c>
      <c r="AE833" s="171" t="str">
        <f>CONCATENATE(U833,V833,W833,X833,AA833)</f>
        <v>O23011745032024025516018</v>
      </c>
      <c r="AF833" s="171" t="str">
        <f>IFERROR(VLOOKUP(AD833,TD!$J$66:$K$89,2,0)," ")</f>
        <v>PM/0131/0116/45030180255</v>
      </c>
      <c r="AG833" s="117" t="s">
        <v>385</v>
      </c>
      <c r="AH833" s="180" t="s">
        <v>193</v>
      </c>
      <c r="AI833" s="185" t="str">
        <f>CONCATENATE(PAA[[#This Row],[Id Interno]],"-",PAA[[#This Row],[tipo de Contrato (TH talento humano - B/S bienes y/o servicios)]],"-",S833,"-",T833,"-",PAA[[#This Row],[Objeto de la contratación]])</f>
        <v>20260814-TH-8173-5--  Prestar  servicios profesionales  en las actividades de proyeccion e innovacion para la Subdirección de Gestión del Riesgo._SGR</v>
      </c>
    </row>
    <row r="834" spans="2:35" ht="42" x14ac:dyDescent="0.35">
      <c r="B834" s="160">
        <v>20260815</v>
      </c>
      <c r="C834" s="99" t="s">
        <v>533</v>
      </c>
      <c r="D834" s="99" t="s">
        <v>105</v>
      </c>
      <c r="E834" s="99" t="s">
        <v>363</v>
      </c>
      <c r="F834" s="99" t="s">
        <v>144</v>
      </c>
      <c r="G834" s="127" t="s">
        <v>381</v>
      </c>
      <c r="H834" s="153">
        <v>5</v>
      </c>
      <c r="I834" s="153">
        <v>0</v>
      </c>
      <c r="J834" s="117">
        <v>30000000</v>
      </c>
      <c r="K834" s="124" t="s">
        <v>398</v>
      </c>
      <c r="L834" s="163" t="s">
        <v>156</v>
      </c>
      <c r="M834" s="170" t="s">
        <v>484</v>
      </c>
      <c r="N834" s="99" t="s">
        <v>198</v>
      </c>
      <c r="O834" s="170" t="s">
        <v>890</v>
      </c>
      <c r="P834" s="170" t="s">
        <v>348</v>
      </c>
      <c r="Q834" s="126">
        <v>80111600</v>
      </c>
      <c r="R834" s="170" t="s">
        <v>214</v>
      </c>
      <c r="S834" s="165" t="str">
        <f>MID(PAA[[#This Row],[Meta Proyecto de Inversión]],1,4)</f>
        <v>8173</v>
      </c>
      <c r="T834" s="165" t="str">
        <f>MID(PAA[[#This Row],[Meta Proyecto de Inversión]],6,2)</f>
        <v>5-</v>
      </c>
      <c r="U834" s="171" t="str">
        <f>IFERROR(VLOOKUP(N834,TD!$B$50:$F$54,2,0)," ")</f>
        <v>O230117</v>
      </c>
      <c r="V834" s="171" t="str">
        <f>IFERROR(VLOOKUP(N834,TD!$B$50:$F$54,3,0)," ")</f>
        <v>4503</v>
      </c>
      <c r="W834" s="171">
        <f>IFERROR(VLOOKUP(N834,TD!$B$50:$F$54,4,0)," ")</f>
        <v>20240255</v>
      </c>
      <c r="X834" s="170">
        <v>16</v>
      </c>
      <c r="Y834" s="171" t="str">
        <f>IFERROR(VLOOKUP(X834,TD!$J$51:$K$64,2,0)," ")</f>
        <v>Servicio de monitoreo y seguimiento para la gestión del riesgo</v>
      </c>
      <c r="Z834" s="167" t="str">
        <f>CONCATENATE(X834,"-",Y834)</f>
        <v>16-Servicio de monitoreo y seguimiento para la gestión del riesgo</v>
      </c>
      <c r="AA834" s="170" t="s">
        <v>224</v>
      </c>
      <c r="AB834" s="171" t="str">
        <f>IFERROR(VLOOKUP(AA834,TD!$N$51:$O$66,2,0)," ")</f>
        <v>Servicio de monitoreo y seguimiento para la gestión del riesgo</v>
      </c>
      <c r="AC834" s="167" t="str">
        <f>CONCATENATE(AA834,"_",AB834)</f>
        <v>018_Servicio de monitoreo y seguimiento para la gestión del riesgo</v>
      </c>
      <c r="AD834" s="167" t="str">
        <f>CONCATENATE(Z834," ",AC834)</f>
        <v>16-Servicio de monitoreo y seguimiento para la gestión del riesgo 018_Servicio de monitoreo y seguimiento para la gestión del riesgo</v>
      </c>
      <c r="AE834" s="171" t="str">
        <f>CONCATENATE(U834,V834,W834,X834,AA834)</f>
        <v>O23011745032024025516018</v>
      </c>
      <c r="AF834" s="171" t="str">
        <f>IFERROR(VLOOKUP(AD834,TD!$J$66:$K$89,2,0)," ")</f>
        <v>PM/0131/0116/45030180255</v>
      </c>
      <c r="AG834" s="117" t="s">
        <v>385</v>
      </c>
      <c r="AH834" s="180" t="s">
        <v>193</v>
      </c>
      <c r="AI834" s="185" t="str">
        <f>CONCATENATE(PAA[[#This Row],[Id Interno]],"-",PAA[[#This Row],[tipo de Contrato (TH talento humano - B/S bienes y/o servicios)]],"-",S834,"-",T834,"-",PAA[[#This Row],[Objeto de la contratación]])</f>
        <v>20260815-TH-8173-5--Prestar  servicios profesionales  en las actividades de proyeccion e innovacion para la Subdirección de Gestión del Riesgo._SGR</v>
      </c>
    </row>
    <row r="835" spans="2:35" ht="56" x14ac:dyDescent="0.35">
      <c r="B835" s="160">
        <v>20260816</v>
      </c>
      <c r="C835" s="99" t="s">
        <v>1195</v>
      </c>
      <c r="D835" s="99" t="s">
        <v>105</v>
      </c>
      <c r="E835" s="99" t="s">
        <v>363</v>
      </c>
      <c r="F835" s="99" t="s">
        <v>144</v>
      </c>
      <c r="G835" s="127" t="s">
        <v>381</v>
      </c>
      <c r="H835" s="153">
        <v>4</v>
      </c>
      <c r="I835" s="153">
        <v>0</v>
      </c>
      <c r="J835" s="117">
        <v>14000000</v>
      </c>
      <c r="K835" s="124" t="s">
        <v>398</v>
      </c>
      <c r="L835" s="163" t="s">
        <v>156</v>
      </c>
      <c r="M835" s="170" t="s">
        <v>484</v>
      </c>
      <c r="N835" s="99" t="s">
        <v>198</v>
      </c>
      <c r="O835" s="170" t="s">
        <v>890</v>
      </c>
      <c r="P835" s="170" t="s">
        <v>348</v>
      </c>
      <c r="Q835" s="126">
        <v>80111600</v>
      </c>
      <c r="R835" s="170" t="s">
        <v>210</v>
      </c>
      <c r="S835" s="165" t="str">
        <f>MID(PAA[[#This Row],[Meta Proyecto de Inversión]],1,4)</f>
        <v>8173</v>
      </c>
      <c r="T835" s="165" t="str">
        <f>MID(PAA[[#This Row],[Meta Proyecto de Inversión]],6,2)</f>
        <v>1-</v>
      </c>
      <c r="U835" s="171" t="str">
        <f>IFERROR(VLOOKUP(N835,TD!$B$50:$F$54,2,0)," ")</f>
        <v>O230117</v>
      </c>
      <c r="V835" s="171" t="str">
        <f>IFERROR(VLOOKUP(N835,TD!$B$50:$F$54,3,0)," ")</f>
        <v>4503</v>
      </c>
      <c r="W835" s="171">
        <f>IFERROR(VLOOKUP(N835,TD!$B$50:$F$54,4,0)," ")</f>
        <v>20240255</v>
      </c>
      <c r="X835" s="170" t="s">
        <v>166</v>
      </c>
      <c r="Y835" s="171" t="str">
        <f>IFERROR(VLOOKUP(X835,TD!$J$51:$K$64,2,0)," ")</f>
        <v>Servicio de capacitaciones en gestión del riesgo de incendios  a la ciudadania.</v>
      </c>
      <c r="Z835" s="167" t="str">
        <f>CONCATENATE(X835,"-",Y835)</f>
        <v>05-Servicio de capacitaciones en gestión del riesgo de incendios  a la ciudadania.</v>
      </c>
      <c r="AA835" s="170" t="s">
        <v>223</v>
      </c>
      <c r="AB835" s="171" t="str">
        <f>IFERROR(VLOOKUP(AA835,TD!$N$51:$O$66,2,0)," ")</f>
        <v>Servicio prevención y control de incendios</v>
      </c>
      <c r="AC835" s="167" t="str">
        <f>CONCATENATE(AA835,"_",AB835)</f>
        <v>035_Servicio prevención y control de incendios</v>
      </c>
      <c r="AD835" s="167" t="str">
        <f>CONCATENATE(Z835," ",AC835)</f>
        <v>05-Servicio de capacitaciones en gestión del riesgo de incendios  a la ciudadania. 035_Servicio prevención y control de incendios</v>
      </c>
      <c r="AE835" s="171" t="str">
        <f>CONCATENATE(U835,V835,W835,X835,AA835)</f>
        <v>O23011745032024025505035</v>
      </c>
      <c r="AF835" s="171" t="str">
        <f>IFERROR(VLOOKUP(AD835,TD!$J$66:$K$89,2,0)," ")</f>
        <v>PM/0131/0105/45030350255</v>
      </c>
      <c r="AG835" s="117" t="s">
        <v>385</v>
      </c>
      <c r="AH835" s="174" t="s">
        <v>193</v>
      </c>
      <c r="AI835" s="185" t="str">
        <f>CONCATENATE(PAA[[#This Row],[Id Interno]],"-",PAA[[#This Row],[tipo de Contrato (TH talento humano - B/S bienes y/o servicios)]],"-",S835,"-",T835,"-",PAA[[#This Row],[Objeto de la contratación]])</f>
        <v>20260816-TH-8173-1-- Prestar servicios de apoyo en las actividades de Programas y Campañas de Prevención para la Subdirección de Gestión del Riesgo. _SGR</v>
      </c>
    </row>
    <row r="836" spans="2:35" ht="42" x14ac:dyDescent="0.35">
      <c r="B836" s="160">
        <v>20260817</v>
      </c>
      <c r="C836" s="99" t="s">
        <v>1108</v>
      </c>
      <c r="D836" s="99" t="s">
        <v>105</v>
      </c>
      <c r="E836" s="99" t="s">
        <v>363</v>
      </c>
      <c r="F836" s="99" t="s">
        <v>144</v>
      </c>
      <c r="G836" s="127" t="s">
        <v>381</v>
      </c>
      <c r="H836" s="153">
        <v>2</v>
      </c>
      <c r="I836" s="153">
        <v>0</v>
      </c>
      <c r="J836" s="117">
        <v>11000000</v>
      </c>
      <c r="K836" s="124" t="s">
        <v>398</v>
      </c>
      <c r="L836" s="163" t="s">
        <v>156</v>
      </c>
      <c r="M836" s="170" t="s">
        <v>484</v>
      </c>
      <c r="N836" s="99" t="s">
        <v>198</v>
      </c>
      <c r="O836" s="170" t="s">
        <v>890</v>
      </c>
      <c r="P836" s="170" t="s">
        <v>348</v>
      </c>
      <c r="Q836" s="126">
        <v>80111600</v>
      </c>
      <c r="R836" s="170" t="s">
        <v>215</v>
      </c>
      <c r="S836" s="165" t="str">
        <f>MID(PAA[[#This Row],[Meta Proyecto de Inversión]],1,4)</f>
        <v>8173</v>
      </c>
      <c r="T836" s="165" t="str">
        <f>MID(PAA[[#This Row],[Meta Proyecto de Inversión]],6,2)</f>
        <v>6-</v>
      </c>
      <c r="U836" s="171" t="str">
        <f>IFERROR(VLOOKUP(N836,TD!$B$50:$F$54,2,0)," ")</f>
        <v>O230117</v>
      </c>
      <c r="V836" s="171" t="str">
        <f>IFERROR(VLOOKUP(N836,TD!$B$50:$F$54,3,0)," ")</f>
        <v>4503</v>
      </c>
      <c r="W836" s="171">
        <f>IFERROR(VLOOKUP(N836,TD!$B$50:$F$54,4,0)," ")</f>
        <v>20240255</v>
      </c>
      <c r="X836" s="170">
        <v>16</v>
      </c>
      <c r="Y836" s="171" t="str">
        <f>IFERROR(VLOOKUP(X836,TD!$J$51:$K$64,2,0)," ")</f>
        <v>Servicio de monitoreo y seguimiento para la gestión del riesgo</v>
      </c>
      <c r="Z836" s="167" t="str">
        <f>CONCATENATE(X836,"-",Y836)</f>
        <v>16-Servicio de monitoreo y seguimiento para la gestión del riesgo</v>
      </c>
      <c r="AA836" s="170" t="s">
        <v>224</v>
      </c>
      <c r="AB836" s="171" t="str">
        <f>IFERROR(VLOOKUP(AA836,TD!$N$51:$O$66,2,0)," ")</f>
        <v>Servicio de monitoreo y seguimiento para la gestión del riesgo</v>
      </c>
      <c r="AC836" s="167" t="str">
        <f>CONCATENATE(AA836,"_",AB836)</f>
        <v>018_Servicio de monitoreo y seguimiento para la gestión del riesgo</v>
      </c>
      <c r="AD836" s="167" t="str">
        <f>CONCATENATE(Z836," ",AC836)</f>
        <v>16-Servicio de monitoreo y seguimiento para la gestión del riesgo 018_Servicio de monitoreo y seguimiento para la gestión del riesgo</v>
      </c>
      <c r="AE836" s="171" t="str">
        <f>CONCATENATE(U836,V836,W836,X836,AA836)</f>
        <v>O23011745032024025516018</v>
      </c>
      <c r="AF836" s="171" t="str">
        <f>IFERROR(VLOOKUP(AD836,TD!$J$66:$K$89,2,0)," ")</f>
        <v>PM/0131/0116/45030180255</v>
      </c>
      <c r="AG836" s="117" t="s">
        <v>385</v>
      </c>
      <c r="AH836" s="180" t="s">
        <v>194</v>
      </c>
      <c r="AI836" s="185" t="str">
        <f>CONCATENATE(PAA[[#This Row],[Id Interno]],"-",PAA[[#This Row],[tipo de Contrato (TH talento humano - B/S bienes y/o servicios)]],"-",S836,"-",T836,"-",PAA[[#This Row],[Objeto de la contratación]])</f>
        <v>20260817-TH-8173-6--Adicion y prorroga cto 187-2026 Prestar servicios profesionales en las actividades de monitoreo del riesgo para la Subdirección de Gestión del Riesgo._SGR</v>
      </c>
    </row>
    <row r="837" spans="2:35" ht="70" x14ac:dyDescent="0.35">
      <c r="B837" s="146">
        <v>20260818</v>
      </c>
      <c r="C837" s="99" t="s">
        <v>1177</v>
      </c>
      <c r="D837" s="23" t="s">
        <v>83</v>
      </c>
      <c r="E837" s="23" t="s">
        <v>402</v>
      </c>
      <c r="F837" s="23" t="s">
        <v>89</v>
      </c>
      <c r="G837" s="127" t="s">
        <v>378</v>
      </c>
      <c r="H837" s="134">
        <v>1</v>
      </c>
      <c r="I837" s="134">
        <v>0</v>
      </c>
      <c r="J837" s="125">
        <v>80000000</v>
      </c>
      <c r="K837" s="88" t="s">
        <v>398</v>
      </c>
      <c r="L837" s="162" t="s">
        <v>155</v>
      </c>
      <c r="M837" s="165" t="s">
        <v>422</v>
      </c>
      <c r="N837" s="23" t="s">
        <v>198</v>
      </c>
      <c r="O837" s="165" t="s">
        <v>890</v>
      </c>
      <c r="P837" s="165" t="s">
        <v>348</v>
      </c>
      <c r="Q837" s="53" t="s">
        <v>733</v>
      </c>
      <c r="R837" s="165" t="s">
        <v>351</v>
      </c>
      <c r="S837" s="165" t="str">
        <f>MID(PAA[[#This Row],[Meta Proyecto de Inversión]],1,4)</f>
        <v>8173</v>
      </c>
      <c r="T837" s="165" t="str">
        <f>MID(PAA[[#This Row],[Meta Proyecto de Inversión]],6,2)</f>
        <v>11</v>
      </c>
      <c r="U837" s="166" t="str">
        <f>IFERROR(VLOOKUP(N837,TD!$B$50:$F$54,2,0)," ")</f>
        <v>O230117</v>
      </c>
      <c r="V837" s="166" t="str">
        <f>IFERROR(VLOOKUP(N837,TD!$B$50:$F$54,3,0)," ")</f>
        <v>4503</v>
      </c>
      <c r="W837" s="166">
        <f>IFERROR(VLOOKUP(N837,TD!$B$50:$F$54,4,0)," ")</f>
        <v>20240255</v>
      </c>
      <c r="X837" s="165">
        <v>14</v>
      </c>
      <c r="Y837" s="171" t="str">
        <f>IFERROR(VLOOKUP(X837,TD!$J$51:$K$64,2,0)," ")</f>
        <v xml:space="preserve">Infraestructura física misional construida mantenida y dotada </v>
      </c>
      <c r="Z837" s="167" t="str">
        <f>CONCATENATE(X837,"-",Y837)</f>
        <v xml:space="preserve">14-Infraestructura física misional construida mantenida y dotada </v>
      </c>
      <c r="AA837" s="165" t="s">
        <v>225</v>
      </c>
      <c r="AB837" s="171" t="str">
        <f>IFERROR(VLOOKUP(AA837,TD!$N$51:$O$66,2,0)," ")</f>
        <v>Estaciones de bomberos adecuadas</v>
      </c>
      <c r="AC837" s="167" t="str">
        <f>CONCATENATE(AA837,"_",AB837)</f>
        <v>014_Estaciones de bomberos adecuadas</v>
      </c>
      <c r="AD837" s="167" t="str">
        <f>CONCATENATE(Z837," ",AC837)</f>
        <v>14-Infraestructura física misional construida mantenida y dotada  014_Estaciones de bomberos adecuadas</v>
      </c>
      <c r="AE837" s="166" t="str">
        <f>CONCATENATE(U837,V837,W837,X837,AA837)</f>
        <v>O23011745032024025514014</v>
      </c>
      <c r="AF837" s="171" t="str">
        <f>IFERROR(VLOOKUP(AD837,TD!$J$66:$K$89,2,0)," ")</f>
        <v>PM/0131/0114/45030140255</v>
      </c>
      <c r="AG837" s="117" t="s">
        <v>80</v>
      </c>
      <c r="AH837" s="174" t="s">
        <v>194</v>
      </c>
      <c r="AI837" s="185" t="str">
        <f>CONCATENATE(PAA[[#This Row],[Id Interno]],"-",PAA[[#This Row],[tipo de Contrato (TH talento humano - B/S bienes y/o servicios)]],"-",S837,"-",T837,"-",PAA[[#This Row],[Objeto de la contratación]])</f>
        <v>20260818-BS-8173-11-Adición No.1 y prórroga No.2 al contrato 723 de 2025 que tiene como objeto “Actualización de las transferencias, repuestos y redes de la infraestructura de las Plantas Eléctricas de las edificaciones de la Unidad Administrativa Especial del Cuerpo Oficial de Bomberos Bogotá D.C -SGC</v>
      </c>
    </row>
    <row r="838" spans="2:35" ht="56" x14ac:dyDescent="0.35">
      <c r="B838" s="146">
        <v>20260819</v>
      </c>
      <c r="C838" s="99" t="s">
        <v>1057</v>
      </c>
      <c r="D838" s="23" t="s">
        <v>114</v>
      </c>
      <c r="E838" s="23" t="s">
        <v>402</v>
      </c>
      <c r="F838" s="23" t="s">
        <v>89</v>
      </c>
      <c r="G838" s="127" t="s">
        <v>377</v>
      </c>
      <c r="H838" s="134">
        <v>2</v>
      </c>
      <c r="I838" s="134">
        <v>0</v>
      </c>
      <c r="J838" s="125">
        <v>52960812</v>
      </c>
      <c r="K838" s="88" t="s">
        <v>398</v>
      </c>
      <c r="L838" s="162" t="s">
        <v>155</v>
      </c>
      <c r="M838" s="165" t="s">
        <v>422</v>
      </c>
      <c r="N838" s="23" t="s">
        <v>330</v>
      </c>
      <c r="O838" s="165" t="s">
        <v>889</v>
      </c>
      <c r="P838" s="165" t="s">
        <v>161</v>
      </c>
      <c r="Q838" s="53" t="s">
        <v>729</v>
      </c>
      <c r="R838" s="165" t="s">
        <v>331</v>
      </c>
      <c r="S838" s="165" t="str">
        <f>MID(PAA[[#This Row],[Meta Proyecto de Inversión]],1,4)</f>
        <v>No a</v>
      </c>
      <c r="T838" s="165" t="str">
        <f>MID(PAA[[#This Row],[Meta Proyecto de Inversión]],6,2)</f>
        <v>li</v>
      </c>
      <c r="U838" s="166" t="str">
        <f>IFERROR(VLOOKUP(N838,TD!$B$50:$F$54,2,0)," ")</f>
        <v>NA</v>
      </c>
      <c r="V838" s="166" t="str">
        <f>IFERROR(VLOOKUP(N838,TD!$B$50:$F$54,3,0)," ")</f>
        <v>NA</v>
      </c>
      <c r="W838" s="166" t="str">
        <f>IFERROR(VLOOKUP(N838,TD!$B$50:$F$54,4,0)," ")</f>
        <v>NA</v>
      </c>
      <c r="X838" s="165" t="s">
        <v>335</v>
      </c>
      <c r="Y838" s="171" t="str">
        <f>IFERROR(VLOOKUP(X838,TD!$J$51:$K$64,2,0)," ")</f>
        <v>N/A</v>
      </c>
      <c r="Z838" s="167" t="str">
        <f>CONCATENATE(X838,"-",Y838)</f>
        <v>N/A-N/A</v>
      </c>
      <c r="AA838" s="165" t="s">
        <v>335</v>
      </c>
      <c r="AB838" s="171" t="str">
        <f>IFERROR(VLOOKUP(AA838,TD!$N$51:$O$66,2,0)," ")</f>
        <v>N/A</v>
      </c>
      <c r="AC838" s="167" t="str">
        <f>CONCATENATE(AA838,"_",AB838)</f>
        <v>N/A_N/A</v>
      </c>
      <c r="AD838" s="167" t="str">
        <f>CONCATENATE(Z838," ",AC838)</f>
        <v>N/A-N/A N/A_N/A</v>
      </c>
      <c r="AE838" s="166" t="str">
        <f>CONCATENATE(U838,V838,W838,X838,AA838)</f>
        <v>NANANAN/AN/A</v>
      </c>
      <c r="AF838" s="171" t="str">
        <f>IFERROR(VLOOKUP(AD838,TD!$J$66:$K$89,2,0)," ")</f>
        <v>N/A</v>
      </c>
      <c r="AG838" s="117" t="s">
        <v>332</v>
      </c>
      <c r="AH838" s="174" t="s">
        <v>194</v>
      </c>
      <c r="AI838" s="185" t="str">
        <f>CONCATENATE(PAA[[#This Row],[Id Interno]],"-",PAA[[#This Row],[tipo de Contrato (TH talento humano - B/S bienes y/o servicios)]],"-",S838,"-",T838,"-",PAA[[#This Row],[Objeto de la contratación]])</f>
        <v>20260819-BS-No a-li-Adición y prórroga No. 1 al contrato 466 de 2026 que tiene como objeto " Contratar la prestación del servicio de aseo y cafetería incluido insumos para la Unidad Administrativa Especial Cuerpo Oficial de Bomberos Bogotá -SGC</v>
      </c>
    </row>
    <row r="839" spans="2:35" ht="126" x14ac:dyDescent="0.35">
      <c r="B839" s="146">
        <v>20260821</v>
      </c>
      <c r="C839" s="99" t="s">
        <v>1110</v>
      </c>
      <c r="D839" s="23" t="s">
        <v>105</v>
      </c>
      <c r="E839" s="23" t="s">
        <v>363</v>
      </c>
      <c r="F839" s="23" t="s">
        <v>144</v>
      </c>
      <c r="G839" s="127" t="s">
        <v>380</v>
      </c>
      <c r="H839" s="134">
        <v>5</v>
      </c>
      <c r="I839" s="134">
        <v>0</v>
      </c>
      <c r="J839" s="125">
        <v>32500000</v>
      </c>
      <c r="K839" s="88" t="s">
        <v>398</v>
      </c>
      <c r="L839" s="162" t="s">
        <v>36</v>
      </c>
      <c r="M839" s="165" t="s">
        <v>468</v>
      </c>
      <c r="N839" s="23" t="s">
        <v>197</v>
      </c>
      <c r="O839" s="165" t="s">
        <v>889</v>
      </c>
      <c r="P839" s="165" t="s">
        <v>348</v>
      </c>
      <c r="Q839" s="53">
        <v>80111600</v>
      </c>
      <c r="R839" s="165" t="s">
        <v>201</v>
      </c>
      <c r="S839" s="165" t="str">
        <f>MID(PAA[[#This Row],[Meta Proyecto de Inversión]],1,4)</f>
        <v>8126</v>
      </c>
      <c r="T839" s="165" t="str">
        <f>MID(PAA[[#This Row],[Meta Proyecto de Inversión]],6,2)</f>
        <v>2-</v>
      </c>
      <c r="U839" s="166" t="str">
        <f>IFERROR(VLOOKUP(N839,TD!$B$50:$F$54,2,0)," ")</f>
        <v>O230117</v>
      </c>
      <c r="V839" s="166" t="str">
        <f>IFERROR(VLOOKUP(N839,TD!$B$50:$F$54,3,0)," ")</f>
        <v>4599</v>
      </c>
      <c r="W839" s="166">
        <f>IFERROR(VLOOKUP(N839,TD!$B$50:$F$54,4,0)," ")</f>
        <v>20240207</v>
      </c>
      <c r="X839" s="165" t="s">
        <v>182</v>
      </c>
      <c r="Y839" s="171" t="str">
        <f>IFERROR(VLOOKUP(X839,TD!$J$51:$K$64,2,0)," ")</f>
        <v>Servicios para la planeación y sistemas de gestión y comunicación estratégica</v>
      </c>
      <c r="Z839" s="167" t="str">
        <f>CONCATENATE(X839,"-",Y839)</f>
        <v>13-Servicios para la planeación y sistemas de gestión y comunicación estratégica</v>
      </c>
      <c r="AA839" s="165" t="s">
        <v>229</v>
      </c>
      <c r="AB839" s="171" t="str">
        <f>IFERROR(VLOOKUP(AA839,TD!$N$51:$O$66,2,0)," ")</f>
        <v>Servicio de asistencia técnica</v>
      </c>
      <c r="AC839" s="167" t="str">
        <f>CONCATENATE(AA839,"_",AB839)</f>
        <v>031_Servicio de asistencia técnica</v>
      </c>
      <c r="AD839" s="167" t="str">
        <f>CONCATENATE(Z839," ",AC839)</f>
        <v>13-Servicios para la planeación y sistemas de gestión y comunicación estratégica 031_Servicio de asistencia técnica</v>
      </c>
      <c r="AE839" s="166" t="str">
        <f>CONCATENATE(U839,V839,W839,X839,AA839)</f>
        <v>O23011745992024020713031</v>
      </c>
      <c r="AF839" s="171" t="str">
        <f>IFERROR(VLOOKUP(AD839,TD!$J$66:$K$89,2,0)," ")</f>
        <v>PM/0131/0113/45990310207</v>
      </c>
      <c r="AG839" s="117" t="s">
        <v>385</v>
      </c>
      <c r="AH839" s="174" t="s">
        <v>193</v>
      </c>
      <c r="AI839" s="185" t="str">
        <f>CONCATENATE(PAA[[#This Row],[Id Interno]],"-",PAA[[#This Row],[tipo de Contrato (TH talento humano - B/S bienes y/o servicios)]],"-",S839,"-",T839,"-",PAA[[#This Row],[Objeto de la contratación]])</f>
        <v>20260821-TH-8126-2--Prestar servicios profesionales a la Oficina Asesora de Planeación para apoyar la implementación, seguimiento y fortalecimiento de las políticas del Modelo Integrado de Planeación y Gestión – MIPG, así como de los procesos institucionales asignados en el marco de la gestión institucional.</v>
      </c>
    </row>
    <row r="840" spans="2:35" ht="84" x14ac:dyDescent="0.35">
      <c r="B840" s="146">
        <v>20260822</v>
      </c>
      <c r="C840" s="99" t="s">
        <v>1111</v>
      </c>
      <c r="D840" s="23" t="s">
        <v>105</v>
      </c>
      <c r="E840" s="23" t="s">
        <v>363</v>
      </c>
      <c r="F840" s="23" t="s">
        <v>144</v>
      </c>
      <c r="G840" s="127" t="s">
        <v>384</v>
      </c>
      <c r="H840" s="134">
        <v>1</v>
      </c>
      <c r="I840" s="134">
        <v>0</v>
      </c>
      <c r="J840" s="125">
        <v>10000000</v>
      </c>
      <c r="K840" s="88" t="s">
        <v>398</v>
      </c>
      <c r="L840" s="162" t="s">
        <v>36</v>
      </c>
      <c r="M840" s="165" t="s">
        <v>468</v>
      </c>
      <c r="N840" s="23" t="s">
        <v>197</v>
      </c>
      <c r="O840" s="165" t="s">
        <v>889</v>
      </c>
      <c r="P840" s="165" t="s">
        <v>348</v>
      </c>
      <c r="Q840" s="53">
        <v>80111600</v>
      </c>
      <c r="R840" s="165" t="s">
        <v>200</v>
      </c>
      <c r="S840" s="165" t="str">
        <f>MID(PAA[[#This Row],[Meta Proyecto de Inversión]],1,4)</f>
        <v>8126</v>
      </c>
      <c r="T840" s="165" t="str">
        <f>MID(PAA[[#This Row],[Meta Proyecto de Inversión]],6,2)</f>
        <v>1-</v>
      </c>
      <c r="U840" s="166" t="str">
        <f>IFERROR(VLOOKUP(N840,TD!$B$50:$F$54,2,0)," ")</f>
        <v>O230117</v>
      </c>
      <c r="V840" s="166" t="str">
        <f>IFERROR(VLOOKUP(N840,TD!$B$50:$F$54,3,0)," ")</f>
        <v>4599</v>
      </c>
      <c r="W840" s="166">
        <f>IFERROR(VLOOKUP(N840,TD!$B$50:$F$54,4,0)," ")</f>
        <v>20240207</v>
      </c>
      <c r="X840" s="165" t="s">
        <v>182</v>
      </c>
      <c r="Y840" s="171" t="str">
        <f>IFERROR(VLOOKUP(X840,TD!$J$51:$K$64,2,0)," ")</f>
        <v>Servicios para la planeación y sistemas de gestión y comunicación estratégica</v>
      </c>
      <c r="Z840" s="167" t="str">
        <f>CONCATENATE(X840,"-",Y840)</f>
        <v>13-Servicios para la planeación y sistemas de gestión y comunicación estratégica</v>
      </c>
      <c r="AA840" s="165" t="s">
        <v>229</v>
      </c>
      <c r="AB840" s="171" t="str">
        <f>IFERROR(VLOOKUP(AA840,TD!$N$51:$O$66,2,0)," ")</f>
        <v>Servicio de asistencia técnica</v>
      </c>
      <c r="AC840" s="167" t="str">
        <f>CONCATENATE(AA840,"_",AB840)</f>
        <v>031_Servicio de asistencia técnica</v>
      </c>
      <c r="AD840" s="167" t="str">
        <f>CONCATENATE(Z840," ",AC840)</f>
        <v>13-Servicios para la planeación y sistemas de gestión y comunicación estratégica 031_Servicio de asistencia técnica</v>
      </c>
      <c r="AE840" s="166" t="str">
        <f>CONCATENATE(U840,V840,W840,X840,AA840)</f>
        <v>O23011745992024020713031</v>
      </c>
      <c r="AF840" s="171" t="str">
        <f>IFERROR(VLOOKUP(AD840,TD!$J$66:$K$89,2,0)," ")</f>
        <v>PM/0131/0113/45990310207</v>
      </c>
      <c r="AG840" s="117" t="s">
        <v>385</v>
      </c>
      <c r="AH840" s="174" t="s">
        <v>194</v>
      </c>
      <c r="AI840" s="185" t="str">
        <f>CONCATENATE(PAA[[#This Row],[Id Interno]],"-",PAA[[#This Row],[tipo de Contrato (TH talento humano - B/S bienes y/o servicios)]],"-",S840,"-",T840,"-",PAA[[#This Row],[Objeto de la contratación]])</f>
        <v>20260822-TH-8126-1--Adición y prórroga al contrato 189 de 2026 cuyo objeto es: Prestar servicios profesionales para la gestión, formulación, actualización y seguimiento de los proyectos de inversión asignados, en el marco de la política de Gestión Presupuestal y Eficiencia del Gasto Público del Modelo Integrado de Planeación y Gestión - MIPG.</v>
      </c>
    </row>
    <row r="841" spans="2:35" ht="84" x14ac:dyDescent="0.35">
      <c r="B841" s="140">
        <v>20260823</v>
      </c>
      <c r="C841" s="120" t="s">
        <v>1112</v>
      </c>
      <c r="D841" s="128" t="s">
        <v>105</v>
      </c>
      <c r="E841" s="128" t="s">
        <v>363</v>
      </c>
      <c r="F841" s="128" t="s">
        <v>144</v>
      </c>
      <c r="G841" s="129" t="s">
        <v>381</v>
      </c>
      <c r="H841" s="135">
        <v>3</v>
      </c>
      <c r="I841" s="135">
        <v>0</v>
      </c>
      <c r="J841" s="130">
        <v>12600000</v>
      </c>
      <c r="K841" s="131" t="s">
        <v>398</v>
      </c>
      <c r="L841" s="175" t="s">
        <v>36</v>
      </c>
      <c r="M841" s="176" t="s">
        <v>468</v>
      </c>
      <c r="N841" s="128" t="s">
        <v>197</v>
      </c>
      <c r="O841" s="176" t="s">
        <v>889</v>
      </c>
      <c r="P841" s="176" t="s">
        <v>348</v>
      </c>
      <c r="Q841" s="132">
        <v>80111600</v>
      </c>
      <c r="R841" s="176" t="s">
        <v>200</v>
      </c>
      <c r="S841" s="176" t="str">
        <f>MID(PAA[[#This Row],[Meta Proyecto de Inversión]],1,4)</f>
        <v>8126</v>
      </c>
      <c r="T841" s="176" t="str">
        <f>MID(PAA[[#This Row],[Meta Proyecto de Inversión]],6,2)</f>
        <v>1-</v>
      </c>
      <c r="U841" s="177" t="str">
        <f>IFERROR(VLOOKUP(N841,TD!$B$50:$F$54,2,0)," ")</f>
        <v>O230117</v>
      </c>
      <c r="V841" s="177" t="str">
        <f>IFERROR(VLOOKUP(N841,TD!$B$50:$F$54,3,0)," ")</f>
        <v>4599</v>
      </c>
      <c r="W841" s="177">
        <f>IFERROR(VLOOKUP(N841,TD!$B$50:$F$54,4,0)," ")</f>
        <v>20240207</v>
      </c>
      <c r="X841" s="176" t="s">
        <v>182</v>
      </c>
      <c r="Y841" s="171" t="str">
        <f>IFERROR(VLOOKUP(X841,TD!$J$51:$K$64,2,0)," ")</f>
        <v>Servicios para la planeación y sistemas de gestión y comunicación estratégica</v>
      </c>
      <c r="Z841" s="178" t="str">
        <f>CONCATENATE(X841,"-",Y841)</f>
        <v>13-Servicios para la planeación y sistemas de gestión y comunicación estratégica</v>
      </c>
      <c r="AA841" s="176" t="s">
        <v>229</v>
      </c>
      <c r="AB841" s="171" t="str">
        <f>IFERROR(VLOOKUP(AA841,TD!$N$51:$O$66,2,0)," ")</f>
        <v>Servicio de asistencia técnica</v>
      </c>
      <c r="AC841" s="178" t="str">
        <f>CONCATENATE(AA841,"_",AB841)</f>
        <v>031_Servicio de asistencia técnica</v>
      </c>
      <c r="AD841" s="178" t="str">
        <f>CONCATENATE(Z841," ",AC841)</f>
        <v>13-Servicios para la planeación y sistemas de gestión y comunicación estratégica 031_Servicio de asistencia técnica</v>
      </c>
      <c r="AE841" s="177" t="str">
        <f>CONCATENATE(U841,V841,W841,X841,AA841)</f>
        <v>O23011745992024020713031</v>
      </c>
      <c r="AF841" s="171" t="str">
        <f>IFERROR(VLOOKUP(AD841,TD!$J$66:$K$89,2,0)," ")</f>
        <v>PM/0131/0113/45990310207</v>
      </c>
      <c r="AG841" s="117" t="s">
        <v>385</v>
      </c>
      <c r="AH841" s="174" t="s">
        <v>194</v>
      </c>
      <c r="AI841" s="185" t="str">
        <f>CONCATENATE(PAA[[#This Row],[Id Interno]],"-",PAA[[#This Row],[tipo de Contrato (TH talento humano - B/S bienes y/o servicios)]],"-",S841,"-",T841,"-",PAA[[#This Row],[Objeto de la contratación]])</f>
        <v>20260823-TH-8126-1--Adición y prórroga al contrato 294 de 2026 cuyo objeto es: Prestar servicios de apoyo a la gestión administrativa para la ejecución de actividades asistenciales, logísticas y de gestión documental, requeridas para la implementación del Sistema de Gestión de la Calidad en el marco del Modelo Integrado de Planeación y Gestión - MIPG.</v>
      </c>
    </row>
    <row r="842" spans="2:35" ht="98" x14ac:dyDescent="0.35">
      <c r="B842" s="146">
        <v>20260824</v>
      </c>
      <c r="C842" s="99" t="s">
        <v>1113</v>
      </c>
      <c r="D842" s="23" t="s">
        <v>105</v>
      </c>
      <c r="E842" s="23" t="s">
        <v>363</v>
      </c>
      <c r="F842" s="23" t="s">
        <v>144</v>
      </c>
      <c r="G842" s="127" t="s">
        <v>384</v>
      </c>
      <c r="H842" s="134">
        <v>1</v>
      </c>
      <c r="I842" s="134">
        <v>0</v>
      </c>
      <c r="J842" s="125">
        <v>9000000</v>
      </c>
      <c r="K842" s="88" t="s">
        <v>398</v>
      </c>
      <c r="L842" s="162" t="s">
        <v>36</v>
      </c>
      <c r="M842" s="165" t="s">
        <v>468</v>
      </c>
      <c r="N842" s="23" t="s">
        <v>197</v>
      </c>
      <c r="O842" s="165" t="s">
        <v>889</v>
      </c>
      <c r="P842" s="165" t="s">
        <v>348</v>
      </c>
      <c r="Q842" s="53">
        <v>80111600</v>
      </c>
      <c r="R842" s="165" t="s">
        <v>200</v>
      </c>
      <c r="S842" s="165" t="str">
        <f>MID(PAA[[#This Row],[Meta Proyecto de Inversión]],1,4)</f>
        <v>8126</v>
      </c>
      <c r="T842" s="165" t="str">
        <f>MID(PAA[[#This Row],[Meta Proyecto de Inversión]],6,2)</f>
        <v>1-</v>
      </c>
      <c r="U842" s="166" t="str">
        <f>IFERROR(VLOOKUP(N842,TD!$B$50:$F$54,2,0)," ")</f>
        <v>O230117</v>
      </c>
      <c r="V842" s="166" t="str">
        <f>IFERROR(VLOOKUP(N842,TD!$B$50:$F$54,3,0)," ")</f>
        <v>4599</v>
      </c>
      <c r="W842" s="166">
        <f>IFERROR(VLOOKUP(N842,TD!$B$50:$F$54,4,0)," ")</f>
        <v>20240207</v>
      </c>
      <c r="X842" s="165" t="s">
        <v>182</v>
      </c>
      <c r="Y842" s="171" t="str">
        <f>IFERROR(VLOOKUP(X842,TD!$J$51:$K$64,2,0)," ")</f>
        <v>Servicios para la planeación y sistemas de gestión y comunicación estratégica</v>
      </c>
      <c r="Z842" s="167" t="str">
        <f>CONCATENATE(X842,"-",Y842)</f>
        <v>13-Servicios para la planeación y sistemas de gestión y comunicación estratégica</v>
      </c>
      <c r="AA842" s="165" t="s">
        <v>229</v>
      </c>
      <c r="AB842" s="171" t="str">
        <f>IFERROR(VLOOKUP(AA842,TD!$N$51:$O$66,2,0)," ")</f>
        <v>Servicio de asistencia técnica</v>
      </c>
      <c r="AC842" s="167" t="str">
        <f>CONCATENATE(AA842,"_",AB842)</f>
        <v>031_Servicio de asistencia técnica</v>
      </c>
      <c r="AD842" s="167" t="str">
        <f>CONCATENATE(Z842," ",AC842)</f>
        <v>13-Servicios para la planeación y sistemas de gestión y comunicación estratégica 031_Servicio de asistencia técnica</v>
      </c>
      <c r="AE842" s="166" t="str">
        <f>CONCATENATE(U842,V842,W842,X842,AA842)</f>
        <v>O23011745992024020713031</v>
      </c>
      <c r="AF842" s="171" t="str">
        <f>IFERROR(VLOOKUP(AD842,TD!$J$66:$K$89,2,0)," ")</f>
        <v>PM/0131/0113/45990310207</v>
      </c>
      <c r="AG842" s="117" t="s">
        <v>385</v>
      </c>
      <c r="AH842" s="174" t="s">
        <v>194</v>
      </c>
      <c r="AI842" s="185" t="str">
        <f>CONCATENATE(PAA[[#This Row],[Id Interno]],"-",PAA[[#This Row],[tipo de Contrato (TH talento humano - B/S bienes y/o servicios)]],"-",S842,"-",T842,"-",PAA[[#This Row],[Objeto de la contratación]])</f>
        <v>20260824-TH-8126-1--Adición y prórroga al contrato 133 de 2026 cuyo objeto es: Prestar servicios profesionales en el desarrollo de actividades relacionadas con la formulación, actualización y seguimiento de los proyectos de inversión y las metas a cargo de la UAECOB, en el marco de la política de Gestión Presupuestal y Eficiencia del Gasto Público del Modelo Integrado de Planeación y Gestión - MIPG.</v>
      </c>
    </row>
    <row r="843" spans="2:35" ht="84" x14ac:dyDescent="0.35">
      <c r="B843" s="146">
        <v>20260825</v>
      </c>
      <c r="C843" s="99" t="s">
        <v>1114</v>
      </c>
      <c r="D843" s="23" t="s">
        <v>105</v>
      </c>
      <c r="E843" s="23" t="s">
        <v>363</v>
      </c>
      <c r="F843" s="23" t="s">
        <v>144</v>
      </c>
      <c r="G843" s="127" t="s">
        <v>384</v>
      </c>
      <c r="H843" s="134">
        <v>1</v>
      </c>
      <c r="I843" s="134">
        <v>0</v>
      </c>
      <c r="J843" s="125">
        <v>8000000</v>
      </c>
      <c r="K843" s="88" t="s">
        <v>398</v>
      </c>
      <c r="L843" s="162" t="s">
        <v>36</v>
      </c>
      <c r="M843" s="165" t="s">
        <v>468</v>
      </c>
      <c r="N843" s="23" t="s">
        <v>197</v>
      </c>
      <c r="O843" s="165" t="s">
        <v>889</v>
      </c>
      <c r="P843" s="165" t="s">
        <v>348</v>
      </c>
      <c r="Q843" s="53">
        <v>80111600</v>
      </c>
      <c r="R843" s="165" t="s">
        <v>200</v>
      </c>
      <c r="S843" s="165" t="str">
        <f>MID(PAA[[#This Row],[Meta Proyecto de Inversión]],1,4)</f>
        <v>8126</v>
      </c>
      <c r="T843" s="165" t="str">
        <f>MID(PAA[[#This Row],[Meta Proyecto de Inversión]],6,2)</f>
        <v>1-</v>
      </c>
      <c r="U843" s="166" t="str">
        <f>IFERROR(VLOOKUP(N843,TD!$B$50:$F$54,2,0)," ")</f>
        <v>O230117</v>
      </c>
      <c r="V843" s="166" t="str">
        <f>IFERROR(VLOOKUP(N843,TD!$B$50:$F$54,3,0)," ")</f>
        <v>4599</v>
      </c>
      <c r="W843" s="166">
        <f>IFERROR(VLOOKUP(N843,TD!$B$50:$F$54,4,0)," ")</f>
        <v>20240207</v>
      </c>
      <c r="X843" s="165" t="s">
        <v>182</v>
      </c>
      <c r="Y843" s="171" t="str">
        <f>IFERROR(VLOOKUP(X843,TD!$J$51:$K$64,2,0)," ")</f>
        <v>Servicios para la planeación y sistemas de gestión y comunicación estratégica</v>
      </c>
      <c r="Z843" s="167" t="str">
        <f>CONCATENATE(X843,"-",Y843)</f>
        <v>13-Servicios para la planeación y sistemas de gestión y comunicación estratégica</v>
      </c>
      <c r="AA843" s="165" t="s">
        <v>229</v>
      </c>
      <c r="AB843" s="171" t="str">
        <f>IFERROR(VLOOKUP(AA843,TD!$N$51:$O$66,2,0)," ")</f>
        <v>Servicio de asistencia técnica</v>
      </c>
      <c r="AC843" s="167" t="str">
        <f>CONCATENATE(AA843,"_",AB843)</f>
        <v>031_Servicio de asistencia técnica</v>
      </c>
      <c r="AD843" s="167" t="str">
        <f>CONCATENATE(Z843," ",AC843)</f>
        <v>13-Servicios para la planeación y sistemas de gestión y comunicación estratégica 031_Servicio de asistencia técnica</v>
      </c>
      <c r="AE843" s="166" t="str">
        <f>CONCATENATE(U843,V843,W843,X843,AA843)</f>
        <v>O23011745992024020713031</v>
      </c>
      <c r="AF843" s="171" t="str">
        <f>IFERROR(VLOOKUP(AD843,TD!$J$66:$K$89,2,0)," ")</f>
        <v>PM/0131/0113/45990310207</v>
      </c>
      <c r="AG843" s="117" t="s">
        <v>385</v>
      </c>
      <c r="AH843" s="174" t="s">
        <v>194</v>
      </c>
      <c r="AI843" s="185" t="str">
        <f>CONCATENATE(PAA[[#This Row],[Id Interno]],"-",PAA[[#This Row],[tipo de Contrato (TH talento humano - B/S bienes y/o servicios)]],"-",S843,"-",T843,"-",PAA[[#This Row],[Objeto de la contratación]])</f>
        <v>20260825-TH-8126-1--Adición y prórroga al contrato 141 de 2026 cuyo objeto es: Prestar servicios profesionales a la Oficina Asesora de Planeación para apoyar la gestión técnica y financiera de los proyectos de inversión de la UAECOB, en el marco de la política de Gestión Presupuestal y Eficiencia del Gasto Público del Modelo Integrado de Planeación y Gestión - MIPG.</v>
      </c>
    </row>
    <row r="844" spans="2:35" ht="98" x14ac:dyDescent="0.35">
      <c r="B844" s="140">
        <v>20260826</v>
      </c>
      <c r="C844" s="120" t="s">
        <v>1115</v>
      </c>
      <c r="D844" s="128" t="s">
        <v>105</v>
      </c>
      <c r="E844" s="128" t="s">
        <v>363</v>
      </c>
      <c r="F844" s="128" t="s">
        <v>144</v>
      </c>
      <c r="G844" s="129" t="s">
        <v>379</v>
      </c>
      <c r="H844" s="135">
        <v>3</v>
      </c>
      <c r="I844" s="135">
        <v>0</v>
      </c>
      <c r="J844" s="130">
        <v>24236736</v>
      </c>
      <c r="K844" s="131" t="s">
        <v>398</v>
      </c>
      <c r="L844" s="175" t="s">
        <v>36</v>
      </c>
      <c r="M844" s="176" t="s">
        <v>468</v>
      </c>
      <c r="N844" s="128" t="s">
        <v>197</v>
      </c>
      <c r="O844" s="176" t="s">
        <v>889</v>
      </c>
      <c r="P844" s="176" t="s">
        <v>348</v>
      </c>
      <c r="Q844" s="132">
        <v>80111600</v>
      </c>
      <c r="R844" s="176" t="s">
        <v>200</v>
      </c>
      <c r="S844" s="176" t="str">
        <f>MID(PAA[[#This Row],[Meta Proyecto de Inversión]],1,4)</f>
        <v>8126</v>
      </c>
      <c r="T844" s="165" t="str">
        <f>MID(PAA[[#This Row],[Meta Proyecto de Inversión]],6,2)</f>
        <v>1-</v>
      </c>
      <c r="U844" s="177" t="str">
        <f>IFERROR(VLOOKUP(N844,TD!$B$50:$F$54,2,0)," ")</f>
        <v>O230117</v>
      </c>
      <c r="V844" s="177" t="str">
        <f>IFERROR(VLOOKUP(N844,TD!$B$50:$F$54,3,0)," ")</f>
        <v>4599</v>
      </c>
      <c r="W844" s="177">
        <f>IFERROR(VLOOKUP(N844,TD!$B$50:$F$54,4,0)," ")</f>
        <v>20240207</v>
      </c>
      <c r="X844" s="165" t="s">
        <v>182</v>
      </c>
      <c r="Y844" s="171" t="str">
        <f>IFERROR(VLOOKUP(X844,TD!$J$51:$K$64,2,0)," ")</f>
        <v>Servicios para la planeación y sistemas de gestión y comunicación estratégica</v>
      </c>
      <c r="Z844" s="178" t="str">
        <f>CONCATENATE(X844,"-",Y844)</f>
        <v>13-Servicios para la planeación y sistemas de gestión y comunicación estratégica</v>
      </c>
      <c r="AA844" s="165" t="s">
        <v>229</v>
      </c>
      <c r="AB844" s="171" t="str">
        <f>IFERROR(VLOOKUP(AA844,TD!$N$51:$O$66,2,0)," ")</f>
        <v>Servicio de asistencia técnica</v>
      </c>
      <c r="AC844" s="178" t="str">
        <f>CONCATENATE(AA844,"_",AB844)</f>
        <v>031_Servicio de asistencia técnica</v>
      </c>
      <c r="AD844" s="178" t="str">
        <f>CONCATENATE(Z844," ",AC844)</f>
        <v>13-Servicios para la planeación y sistemas de gestión y comunicación estratégica 031_Servicio de asistencia técnica</v>
      </c>
      <c r="AE844" s="177" t="str">
        <f>CONCATENATE(U844,V844,W844,X844,AA844)</f>
        <v>O23011745992024020713031</v>
      </c>
      <c r="AF844" s="171" t="str">
        <f>IFERROR(VLOOKUP(AD844,TD!$J$66:$K$89,2,0)," ")</f>
        <v>PM/0131/0113/45990310207</v>
      </c>
      <c r="AG844" s="117" t="s">
        <v>385</v>
      </c>
      <c r="AH844" s="179" t="s">
        <v>194</v>
      </c>
      <c r="AI844" s="185" t="str">
        <f>CONCATENATE(PAA[[#This Row],[Id Interno]],"-",PAA[[#This Row],[tipo de Contrato (TH talento humano - B/S bienes y/o servicios)]],"-",S844,"-",T844,"-",PAA[[#This Row],[Objeto de la contratación]])</f>
        <v>20260826-TH-8126-1--Adición y prórroga al contrato 192 de 2026 cuyo objeto es: Prestar servicios profesionales a la Oficina Asesora de Planeación para acompañar la gestión del proceso de Gestión de Tecnologías de la Información y las Comunicaciones, orientada al fortalecimiento organizacional. Asimismo, apoyar el seguimiento y control de los planes de mejoramiento, en el marco del Modelo Integrado de Planeación y Gestión - MIPG.</v>
      </c>
    </row>
    <row r="845" spans="2:35" ht="84" x14ac:dyDescent="0.35">
      <c r="B845" s="146">
        <v>20260827</v>
      </c>
      <c r="C845" s="99" t="s">
        <v>1116</v>
      </c>
      <c r="D845" s="23" t="s">
        <v>105</v>
      </c>
      <c r="E845" s="23" t="s">
        <v>363</v>
      </c>
      <c r="F845" s="23" t="s">
        <v>144</v>
      </c>
      <c r="G845" s="127" t="s">
        <v>381</v>
      </c>
      <c r="H845" s="134">
        <v>2</v>
      </c>
      <c r="I845" s="134">
        <v>0</v>
      </c>
      <c r="J845" s="125">
        <v>13000000</v>
      </c>
      <c r="K845" s="88" t="s">
        <v>398</v>
      </c>
      <c r="L845" s="162" t="s">
        <v>36</v>
      </c>
      <c r="M845" s="165" t="s">
        <v>468</v>
      </c>
      <c r="N845" s="23" t="s">
        <v>197</v>
      </c>
      <c r="O845" s="165" t="s">
        <v>889</v>
      </c>
      <c r="P845" s="165" t="s">
        <v>348</v>
      </c>
      <c r="Q845" s="53">
        <v>80111600</v>
      </c>
      <c r="R845" s="165" t="s">
        <v>200</v>
      </c>
      <c r="S845" s="165" t="str">
        <f>MID(PAA[[#This Row],[Meta Proyecto de Inversión]],1,4)</f>
        <v>8126</v>
      </c>
      <c r="T845" s="165" t="str">
        <f>MID(PAA[[#This Row],[Meta Proyecto de Inversión]],6,2)</f>
        <v>1-</v>
      </c>
      <c r="U845" s="166" t="str">
        <f>IFERROR(VLOOKUP(N845,TD!$B$50:$F$54,2,0)," ")</f>
        <v>O230117</v>
      </c>
      <c r="V845" s="166" t="str">
        <f>IFERROR(VLOOKUP(N845,TD!$B$50:$F$54,3,0)," ")</f>
        <v>4599</v>
      </c>
      <c r="W845" s="166">
        <f>IFERROR(VLOOKUP(N845,TD!$B$50:$F$54,4,0)," ")</f>
        <v>20240207</v>
      </c>
      <c r="X845" s="165" t="s">
        <v>182</v>
      </c>
      <c r="Y845" s="171" t="str">
        <f>IFERROR(VLOOKUP(X845,TD!$J$51:$K$64,2,0)," ")</f>
        <v>Servicios para la planeación y sistemas de gestión y comunicación estratégica</v>
      </c>
      <c r="Z845" s="167" t="str">
        <f>CONCATENATE(X845,"-",Y845)</f>
        <v>13-Servicios para la planeación y sistemas de gestión y comunicación estratégica</v>
      </c>
      <c r="AA845" s="165" t="s">
        <v>229</v>
      </c>
      <c r="AB845" s="171" t="str">
        <f>IFERROR(VLOOKUP(AA845,TD!$N$51:$O$66,2,0)," ")</f>
        <v>Servicio de asistencia técnica</v>
      </c>
      <c r="AC845" s="167" t="str">
        <f>CONCATENATE(AA845,"_",AB845)</f>
        <v>031_Servicio de asistencia técnica</v>
      </c>
      <c r="AD845" s="167" t="str">
        <f>CONCATENATE(Z845," ",AC845)</f>
        <v>13-Servicios para la planeación y sistemas de gestión y comunicación estratégica 031_Servicio de asistencia técnica</v>
      </c>
      <c r="AE845" s="166" t="str">
        <f>CONCATENATE(U845,V845,W845,X845,AA845)</f>
        <v>O23011745992024020713031</v>
      </c>
      <c r="AF845" s="171" t="str">
        <f>IFERROR(VLOOKUP(AD845,TD!$J$66:$K$89,2,0)," ")</f>
        <v>PM/0131/0113/45990310207</v>
      </c>
      <c r="AG845" s="117" t="s">
        <v>385</v>
      </c>
      <c r="AH845" s="174" t="s">
        <v>194</v>
      </c>
      <c r="AI845" s="185" t="str">
        <f>CONCATENATE(PAA[[#This Row],[Id Interno]],"-",PAA[[#This Row],[tipo de Contrato (TH talento humano - B/S bienes y/o servicios)]],"-",S845,"-",T845,"-",PAA[[#This Row],[Objeto de la contratación]])</f>
        <v>20260827-TH-8126-1--Adición y prórroga al contrato 186 de 2026 cuyo objeto es: Prestar servicios profesionales para apoyar a la Oficina Asesora de Planeación para el acompañamiento de los proyectos de inversión de la entidad, en el marco de la política de gestión presupuestal y eficiencia del gasto público, dentro del Modelo Integrado de Planeación y Gestión (MIPG).</v>
      </c>
    </row>
    <row r="846" spans="2:35" ht="126" x14ac:dyDescent="0.35">
      <c r="B846" s="146">
        <v>20260828</v>
      </c>
      <c r="C846" s="99" t="s">
        <v>811</v>
      </c>
      <c r="D846" s="23" t="s">
        <v>105</v>
      </c>
      <c r="E846" s="23" t="s">
        <v>363</v>
      </c>
      <c r="F846" s="23" t="s">
        <v>144</v>
      </c>
      <c r="G846" s="127" t="s">
        <v>380</v>
      </c>
      <c r="H846" s="134">
        <v>5</v>
      </c>
      <c r="I846" s="134">
        <v>0</v>
      </c>
      <c r="J846" s="125">
        <v>50000000</v>
      </c>
      <c r="K846" s="88" t="s">
        <v>398</v>
      </c>
      <c r="L846" s="162" t="s">
        <v>36</v>
      </c>
      <c r="M846" s="165" t="s">
        <v>468</v>
      </c>
      <c r="N846" s="23" t="s">
        <v>197</v>
      </c>
      <c r="O846" s="165" t="s">
        <v>889</v>
      </c>
      <c r="P846" s="165" t="s">
        <v>348</v>
      </c>
      <c r="Q846" s="53">
        <v>80111600</v>
      </c>
      <c r="R846" s="165" t="s">
        <v>201</v>
      </c>
      <c r="S846" s="165" t="str">
        <f>MID(PAA[[#This Row],[Meta Proyecto de Inversión]],1,4)</f>
        <v>8126</v>
      </c>
      <c r="T846" s="165" t="str">
        <f>MID(PAA[[#This Row],[Meta Proyecto de Inversión]],6,2)</f>
        <v>2-</v>
      </c>
      <c r="U846" s="166" t="str">
        <f>IFERROR(VLOOKUP(N846,TD!$B$50:$F$54,2,0)," ")</f>
        <v>O230117</v>
      </c>
      <c r="V846" s="166" t="str">
        <f>IFERROR(VLOOKUP(N846,TD!$B$50:$F$54,3,0)," ")</f>
        <v>4599</v>
      </c>
      <c r="W846" s="166">
        <f>IFERROR(VLOOKUP(N846,TD!$B$50:$F$54,4,0)," ")</f>
        <v>20240207</v>
      </c>
      <c r="X846" s="165" t="s">
        <v>182</v>
      </c>
      <c r="Y846" s="171" t="str">
        <f>IFERROR(VLOOKUP(X846,TD!$J$51:$K$64,2,0)," ")</f>
        <v>Servicios para la planeación y sistemas de gestión y comunicación estratégica</v>
      </c>
      <c r="Z846" s="167" t="str">
        <f>CONCATENATE(X846,"-",Y846)</f>
        <v>13-Servicios para la planeación y sistemas de gestión y comunicación estratégica</v>
      </c>
      <c r="AA846" s="165" t="s">
        <v>230</v>
      </c>
      <c r="AB846" s="171" t="str">
        <f>IFERROR(VLOOKUP(AA846,TD!$N$51:$O$66,2,0)," ")</f>
        <v>Servicio de Implementación Sistemas de Gestión</v>
      </c>
      <c r="AC846" s="167" t="str">
        <f>CONCATENATE(AA846,"_",AB846)</f>
        <v>023_Servicio de Implementación Sistemas de Gestión</v>
      </c>
      <c r="AD846" s="167" t="str">
        <f>CONCATENATE(Z846," ",AC846)</f>
        <v>13-Servicios para la planeación y sistemas de gestión y comunicación estratégica 023_Servicio de Implementación Sistemas de Gestión</v>
      </c>
      <c r="AE846" s="166" t="str">
        <f>CONCATENATE(U846,V846,W846,X846,AA846)</f>
        <v>O23011745992024020713023</v>
      </c>
      <c r="AF846" s="171" t="str">
        <f>IFERROR(VLOOKUP(AD846,TD!$J$66:$K$89,2,0)," ")</f>
        <v>PM/0131/0113/45990230207</v>
      </c>
      <c r="AG846" s="117" t="s">
        <v>385</v>
      </c>
      <c r="AH846" s="174" t="s">
        <v>193</v>
      </c>
      <c r="AI846" s="185" t="str">
        <f>CONCATENATE(PAA[[#This Row],[Id Interno]],"-",PAA[[#This Row],[tipo de Contrato (TH talento humano - B/S bienes y/o servicios)]],"-",S846,"-",T846,"-",PAA[[#This Row],[Objeto de la contratación]])</f>
        <v>20260828-TH-8126-2--Prestar servicios profesionales para realizar el seguimiento y control de los riesgos relacionados con el Sistema de Gestión de Riesgos para la Integridad Pública (SIGRIP). Asimismo, apoyar con el monitoreo y consolidación de la información del Programa de Transparencia y Ética Pública, en el marco del Modelo Integrado de Planeación y Gestión - MIPG.</v>
      </c>
    </row>
    <row r="847" spans="2:35" ht="126" x14ac:dyDescent="0.35">
      <c r="B847" s="146">
        <v>20260829</v>
      </c>
      <c r="C847" s="99" t="s">
        <v>1117</v>
      </c>
      <c r="D847" s="23" t="s">
        <v>105</v>
      </c>
      <c r="E847" s="23" t="s">
        <v>363</v>
      </c>
      <c r="F847" s="23" t="s">
        <v>144</v>
      </c>
      <c r="G847" s="127" t="s">
        <v>380</v>
      </c>
      <c r="H847" s="134">
        <v>5</v>
      </c>
      <c r="I847" s="134">
        <v>0</v>
      </c>
      <c r="J847" s="125">
        <v>33500000</v>
      </c>
      <c r="K847" s="88" t="s">
        <v>398</v>
      </c>
      <c r="L847" s="162" t="s">
        <v>36</v>
      </c>
      <c r="M847" s="165" t="s">
        <v>468</v>
      </c>
      <c r="N847" s="23" t="s">
        <v>197</v>
      </c>
      <c r="O847" s="165" t="s">
        <v>889</v>
      </c>
      <c r="P847" s="165" t="s">
        <v>348</v>
      </c>
      <c r="Q847" s="53">
        <v>80111600</v>
      </c>
      <c r="R847" s="165" t="s">
        <v>201</v>
      </c>
      <c r="S847" s="165" t="str">
        <f>MID(PAA[[#This Row],[Meta Proyecto de Inversión]],1,4)</f>
        <v>8126</v>
      </c>
      <c r="T847" s="165" t="str">
        <f>MID(PAA[[#This Row],[Meta Proyecto de Inversión]],6,2)</f>
        <v>2-</v>
      </c>
      <c r="U847" s="166" t="str">
        <f>IFERROR(VLOOKUP(N847,TD!$B$50:$F$54,2,0)," ")</f>
        <v>O230117</v>
      </c>
      <c r="V847" s="166" t="str">
        <f>IFERROR(VLOOKUP(N847,TD!$B$50:$F$54,3,0)," ")</f>
        <v>4599</v>
      </c>
      <c r="W847" s="166">
        <f>IFERROR(VLOOKUP(N847,TD!$B$50:$F$54,4,0)," ")</f>
        <v>20240207</v>
      </c>
      <c r="X847" s="165" t="s">
        <v>182</v>
      </c>
      <c r="Y847" s="171" t="str">
        <f>IFERROR(VLOOKUP(X847,TD!$J$51:$K$64,2,0)," ")</f>
        <v>Servicios para la planeación y sistemas de gestión y comunicación estratégica</v>
      </c>
      <c r="Z847" s="167" t="str">
        <f>CONCATENATE(X847,"-",Y847)</f>
        <v>13-Servicios para la planeación y sistemas de gestión y comunicación estratégica</v>
      </c>
      <c r="AA847" s="165" t="s">
        <v>230</v>
      </c>
      <c r="AB847" s="171" t="str">
        <f>IFERROR(VLOOKUP(AA847,TD!$N$51:$O$66,2,0)," ")</f>
        <v>Servicio de Implementación Sistemas de Gestión</v>
      </c>
      <c r="AC847" s="167" t="str">
        <f>CONCATENATE(AA847,"_",AB847)</f>
        <v>023_Servicio de Implementación Sistemas de Gestión</v>
      </c>
      <c r="AD847" s="167" t="str">
        <f>CONCATENATE(Z847," ",AC847)</f>
        <v>13-Servicios para la planeación y sistemas de gestión y comunicación estratégica 023_Servicio de Implementación Sistemas de Gestión</v>
      </c>
      <c r="AE847" s="166" t="str">
        <f>CONCATENATE(U847,V847,W847,X847,AA847)</f>
        <v>O23011745992024020713023</v>
      </c>
      <c r="AF847" s="171" t="str">
        <f>IFERROR(VLOOKUP(AD847,TD!$J$66:$K$89,2,0)," ")</f>
        <v>PM/0131/0113/45990230207</v>
      </c>
      <c r="AG847" s="117" t="s">
        <v>385</v>
      </c>
      <c r="AH847" s="174" t="s">
        <v>193</v>
      </c>
      <c r="AI847" s="185" t="str">
        <f>CONCATENATE(PAA[[#This Row],[Id Interno]],"-",PAA[[#This Row],[tipo de Contrato (TH talento humano - B/S bienes y/o servicios)]],"-",S847,"-",T847,"-",PAA[[#This Row],[Objeto de la contratación]])</f>
        <v>20260829-TH-8126-2--Prestar servicios profesionales a la Oficina Asesora de Planeación para acompañar la gestión de los procesos asignados, orientada al fortalecimiento organizacional, así como apoyar la implementación y seguimiento de las políticas de Gestión de la Información Estadística y Racionalización de Trámites, en el marco del Modelo Integrado de Planeación y Gestión – MIPG.</v>
      </c>
    </row>
    <row r="848" spans="2:35" ht="98" x14ac:dyDescent="0.35">
      <c r="B848" s="146">
        <v>20260830</v>
      </c>
      <c r="C848" s="99" t="s">
        <v>1118</v>
      </c>
      <c r="D848" s="23" t="s">
        <v>105</v>
      </c>
      <c r="E848" s="23" t="s">
        <v>363</v>
      </c>
      <c r="F848" s="23" t="s">
        <v>145</v>
      </c>
      <c r="G848" s="127" t="s">
        <v>381</v>
      </c>
      <c r="H848" s="134">
        <v>4</v>
      </c>
      <c r="I848" s="134">
        <v>0</v>
      </c>
      <c r="J848" s="125">
        <v>17963264</v>
      </c>
      <c r="K848" s="88" t="s">
        <v>398</v>
      </c>
      <c r="L848" s="162" t="s">
        <v>36</v>
      </c>
      <c r="M848" s="165" t="s">
        <v>468</v>
      </c>
      <c r="N848" s="23" t="s">
        <v>197</v>
      </c>
      <c r="O848" s="165" t="s">
        <v>889</v>
      </c>
      <c r="P848" s="165" t="s">
        <v>348</v>
      </c>
      <c r="Q848" s="53">
        <v>80111600</v>
      </c>
      <c r="R848" s="165" t="s">
        <v>200</v>
      </c>
      <c r="S848" s="165" t="str">
        <f>MID(PAA[[#This Row],[Meta Proyecto de Inversión]],1,4)</f>
        <v>8126</v>
      </c>
      <c r="T848" s="165" t="str">
        <f>MID(PAA[[#This Row],[Meta Proyecto de Inversión]],6,2)</f>
        <v>1-</v>
      </c>
      <c r="U848" s="166" t="str">
        <f>IFERROR(VLOOKUP(N848,TD!$B$50:$F$54,2,0)," ")</f>
        <v>O230117</v>
      </c>
      <c r="V848" s="166" t="str">
        <f>IFERROR(VLOOKUP(N848,TD!$B$50:$F$54,3,0)," ")</f>
        <v>4599</v>
      </c>
      <c r="W848" s="166">
        <f>IFERROR(VLOOKUP(N848,TD!$B$50:$F$54,4,0)," ")</f>
        <v>20240207</v>
      </c>
      <c r="X848" s="165" t="s">
        <v>182</v>
      </c>
      <c r="Y848" s="171" t="str">
        <f>IFERROR(VLOOKUP(X848,TD!$J$51:$K$64,2,0)," ")</f>
        <v>Servicios para la planeación y sistemas de gestión y comunicación estratégica</v>
      </c>
      <c r="Z848" s="167" t="str">
        <f>CONCATENATE(X848,"-",Y848)</f>
        <v>13-Servicios para la planeación y sistemas de gestión y comunicación estratégica</v>
      </c>
      <c r="AA848" s="165" t="s">
        <v>230</v>
      </c>
      <c r="AB848" s="171" t="str">
        <f>IFERROR(VLOOKUP(AA848,TD!$N$51:$O$66,2,0)," ")</f>
        <v>Servicio de Implementación Sistemas de Gestión</v>
      </c>
      <c r="AC848" s="167" t="str">
        <f>CONCATENATE(AA848,"_",AB848)</f>
        <v>023_Servicio de Implementación Sistemas de Gestión</v>
      </c>
      <c r="AD848" s="167" t="str">
        <f>CONCATENATE(Z848," ",AC848)</f>
        <v>13-Servicios para la planeación y sistemas de gestión y comunicación estratégica 023_Servicio de Implementación Sistemas de Gestión</v>
      </c>
      <c r="AE848" s="166" t="str">
        <f>CONCATENATE(U848,V848,W848,X848,AA848)</f>
        <v>O23011745992024020713023</v>
      </c>
      <c r="AF848" s="171" t="str">
        <f>IFERROR(VLOOKUP(AD848,TD!$J$66:$K$89,2,0)," ")</f>
        <v>PM/0131/0113/45990230207</v>
      </c>
      <c r="AG848" s="117" t="s">
        <v>385</v>
      </c>
      <c r="AH848" s="174" t="s">
        <v>194</v>
      </c>
      <c r="AI848" s="185" t="str">
        <f>CONCATENATE(PAA[[#This Row],[Id Interno]],"-",PAA[[#This Row],[tipo de Contrato (TH talento humano - B/S bienes y/o servicios)]],"-",S848,"-",T848,"-",PAA[[#This Row],[Objeto de la contratación]])</f>
        <v>20260830-TH-8126-1--Adición y prórroga al contrato 030 de 2026 cuyo objeto es: Prestar servicios de apoyo a la gestión en la Oficina Asesora de Planeación, orientados a la ejecución de actividades administrativas, asistenciales, logísticas, de procesos y de gestión documental, contribuyendo al fortalecimiento de la planeación estratégica y a la articulación de los lineamientos del Modelo Integrado de Planeación y Gestión - MIPG.</v>
      </c>
    </row>
    <row r="849" spans="2:35" ht="84" x14ac:dyDescent="0.35">
      <c r="B849" s="146">
        <v>20260831</v>
      </c>
      <c r="C849" s="99" t="s">
        <v>1119</v>
      </c>
      <c r="D849" s="23" t="s">
        <v>105</v>
      </c>
      <c r="E849" s="23" t="s">
        <v>363</v>
      </c>
      <c r="F849" s="23" t="s">
        <v>144</v>
      </c>
      <c r="G849" s="127" t="s">
        <v>381</v>
      </c>
      <c r="H849" s="134">
        <v>3</v>
      </c>
      <c r="I849" s="134">
        <v>0</v>
      </c>
      <c r="J849" s="125">
        <v>21000000</v>
      </c>
      <c r="K849" s="88" t="s">
        <v>398</v>
      </c>
      <c r="L849" s="162" t="s">
        <v>36</v>
      </c>
      <c r="M849" s="165" t="s">
        <v>468</v>
      </c>
      <c r="N849" s="23" t="s">
        <v>197</v>
      </c>
      <c r="O849" s="165" t="s">
        <v>889</v>
      </c>
      <c r="P849" s="165" t="s">
        <v>348</v>
      </c>
      <c r="Q849" s="53">
        <v>80111600</v>
      </c>
      <c r="R849" s="165" t="s">
        <v>200</v>
      </c>
      <c r="S849" s="165" t="str">
        <f>MID(PAA[[#This Row],[Meta Proyecto de Inversión]],1,4)</f>
        <v>8126</v>
      </c>
      <c r="T849" s="165" t="str">
        <f>MID(PAA[[#This Row],[Meta Proyecto de Inversión]],6,2)</f>
        <v>1-</v>
      </c>
      <c r="U849" s="166" t="str">
        <f>IFERROR(VLOOKUP(N849,TD!$B$50:$F$54,2,0)," ")</f>
        <v>O230117</v>
      </c>
      <c r="V849" s="166" t="str">
        <f>IFERROR(VLOOKUP(N849,TD!$B$50:$F$54,3,0)," ")</f>
        <v>4599</v>
      </c>
      <c r="W849" s="166">
        <f>IFERROR(VLOOKUP(N849,TD!$B$50:$F$54,4,0)," ")</f>
        <v>20240207</v>
      </c>
      <c r="X849" s="165" t="s">
        <v>182</v>
      </c>
      <c r="Y849" s="171" t="str">
        <f>IFERROR(VLOOKUP(X849,TD!$J$51:$K$64,2,0)," ")</f>
        <v>Servicios para la planeación y sistemas de gestión y comunicación estratégica</v>
      </c>
      <c r="Z849" s="167" t="str">
        <f>CONCATENATE(X849,"-",Y849)</f>
        <v>13-Servicios para la planeación y sistemas de gestión y comunicación estratégica</v>
      </c>
      <c r="AA849" s="165" t="s">
        <v>229</v>
      </c>
      <c r="AB849" s="171" t="str">
        <f>IFERROR(VLOOKUP(AA849,TD!$N$51:$O$66,2,0)," ")</f>
        <v>Servicio de asistencia técnica</v>
      </c>
      <c r="AC849" s="167" t="str">
        <f>CONCATENATE(AA849,"_",AB849)</f>
        <v>031_Servicio de asistencia técnica</v>
      </c>
      <c r="AD849" s="167" t="str">
        <f>CONCATENATE(Z849," ",AC849)</f>
        <v>13-Servicios para la planeación y sistemas de gestión y comunicación estratégica 031_Servicio de asistencia técnica</v>
      </c>
      <c r="AE849" s="166" t="str">
        <f>CONCATENATE(U849,V849,W849,X849,AA849)</f>
        <v>O23011745992024020713031</v>
      </c>
      <c r="AF849" s="171" t="str">
        <f>IFERROR(VLOOKUP(AD849,TD!$J$66:$K$89,2,0)," ")</f>
        <v>PM/0131/0113/45990310207</v>
      </c>
      <c r="AG849" s="117" t="s">
        <v>385</v>
      </c>
      <c r="AH849" s="174" t="s">
        <v>194</v>
      </c>
      <c r="AI849" s="185" t="str">
        <f>CONCATENATE(PAA[[#This Row],[Id Interno]],"-",PAA[[#This Row],[tipo de Contrato (TH talento humano - B/S bienes y/o servicios)]],"-",S849,"-",T849,"-",PAA[[#This Row],[Objeto de la contratación]])</f>
        <v>20260831-TH-8126-1--Adición y prórroga al contrato 298 de 2026 cuyo objeto es: Prestar servicios profesionales para apoyar a la Oficina Asesora de Planeación en el seguimiento de los proyectos de inversión de la entidad, para la consolidación de información y la elaboración de reportes, conforme a los lineamientos del Modelo Integrado de Planeación y Gestión - MIPG.</v>
      </c>
    </row>
    <row r="850" spans="2:35" ht="56" x14ac:dyDescent="0.35">
      <c r="B850" s="146">
        <v>20260832</v>
      </c>
      <c r="C850" s="99" t="s">
        <v>1120</v>
      </c>
      <c r="D850" s="23" t="s">
        <v>105</v>
      </c>
      <c r="E850" s="23" t="s">
        <v>363</v>
      </c>
      <c r="F850" s="23" t="s">
        <v>145</v>
      </c>
      <c r="G850" s="127" t="s">
        <v>380</v>
      </c>
      <c r="H850" s="134">
        <v>5</v>
      </c>
      <c r="I850" s="134">
        <v>0</v>
      </c>
      <c r="J850" s="125">
        <v>35000000</v>
      </c>
      <c r="K850" s="88" t="s">
        <v>398</v>
      </c>
      <c r="L850" s="162" t="s">
        <v>36</v>
      </c>
      <c r="M850" s="165" t="s">
        <v>468</v>
      </c>
      <c r="N850" s="23" t="s">
        <v>197</v>
      </c>
      <c r="O850" s="165" t="s">
        <v>889</v>
      </c>
      <c r="P850" s="165" t="s">
        <v>348</v>
      </c>
      <c r="Q850" s="53">
        <v>80111600</v>
      </c>
      <c r="R850" s="165" t="s">
        <v>200</v>
      </c>
      <c r="S850" s="165" t="str">
        <f>MID(PAA[[#This Row],[Meta Proyecto de Inversión]],1,4)</f>
        <v>8126</v>
      </c>
      <c r="T850" s="165" t="str">
        <f>MID(PAA[[#This Row],[Meta Proyecto de Inversión]],6,2)</f>
        <v>1-</v>
      </c>
      <c r="U850" s="166" t="str">
        <f>IFERROR(VLOOKUP(N850,TD!$B$50:$F$54,2,0)," ")</f>
        <v>O230117</v>
      </c>
      <c r="V850" s="166" t="str">
        <f>IFERROR(VLOOKUP(N850,TD!$B$50:$F$54,3,0)," ")</f>
        <v>4599</v>
      </c>
      <c r="W850" s="166">
        <f>IFERROR(VLOOKUP(N850,TD!$B$50:$F$54,4,0)," ")</f>
        <v>20240207</v>
      </c>
      <c r="X850" s="165" t="s">
        <v>182</v>
      </c>
      <c r="Y850" s="171" t="str">
        <f>IFERROR(VLOOKUP(X850,TD!$J$51:$K$64,2,0)," ")</f>
        <v>Servicios para la planeación y sistemas de gestión y comunicación estratégica</v>
      </c>
      <c r="Z850" s="167" t="str">
        <f>CONCATENATE(X850,"-",Y850)</f>
        <v>13-Servicios para la planeación y sistemas de gestión y comunicación estratégica</v>
      </c>
      <c r="AA850" s="165" t="s">
        <v>229</v>
      </c>
      <c r="AB850" s="171" t="str">
        <f>IFERROR(VLOOKUP(AA850,TD!$N$51:$O$66,2,0)," ")</f>
        <v>Servicio de asistencia técnica</v>
      </c>
      <c r="AC850" s="167" t="str">
        <f>CONCATENATE(AA850,"_",AB850)</f>
        <v>031_Servicio de asistencia técnica</v>
      </c>
      <c r="AD850" s="167" t="str">
        <f>CONCATENATE(Z850," ",AC850)</f>
        <v>13-Servicios para la planeación y sistemas de gestión y comunicación estratégica 031_Servicio de asistencia técnica</v>
      </c>
      <c r="AE850" s="166" t="str">
        <f>CONCATENATE(U850,V850,W850,X850,AA850)</f>
        <v>O23011745992024020713031</v>
      </c>
      <c r="AF850" s="171" t="str">
        <f>IFERROR(VLOOKUP(AD850,TD!$J$66:$K$89,2,0)," ")</f>
        <v>PM/0131/0113/45990310207</v>
      </c>
      <c r="AG850" s="117" t="s">
        <v>385</v>
      </c>
      <c r="AH850" s="174" t="s">
        <v>193</v>
      </c>
      <c r="AI850" s="185" t="str">
        <f>CONCATENATE(PAA[[#This Row],[Id Interno]],"-",PAA[[#This Row],[tipo de Contrato (TH talento humano - B/S bienes y/o servicios)]],"-",S850,"-",T850,"-",PAA[[#This Row],[Objeto de la contratación]])</f>
        <v>20260832-TH-8126-1--Prestar servicios profesionales para apoyar al Jefe de la Oficina Asesora de Planeación en asuntos estratégicos de la gestión administrativa de la UAECOB.</v>
      </c>
    </row>
    <row r="851" spans="2:35" ht="56" x14ac:dyDescent="0.35">
      <c r="B851" s="146">
        <v>20260833</v>
      </c>
      <c r="C851" s="99" t="s">
        <v>850</v>
      </c>
      <c r="D851" s="23" t="s">
        <v>105</v>
      </c>
      <c r="E851" s="23" t="s">
        <v>363</v>
      </c>
      <c r="F851" s="23" t="s">
        <v>144</v>
      </c>
      <c r="G851" s="127" t="s">
        <v>380</v>
      </c>
      <c r="H851" s="134">
        <v>5</v>
      </c>
      <c r="I851" s="134">
        <v>0</v>
      </c>
      <c r="J851" s="125">
        <v>35000000</v>
      </c>
      <c r="K851" s="88" t="s">
        <v>398</v>
      </c>
      <c r="L851" s="162" t="s">
        <v>36</v>
      </c>
      <c r="M851" s="165" t="s">
        <v>468</v>
      </c>
      <c r="N851" s="23" t="s">
        <v>197</v>
      </c>
      <c r="O851" s="165" t="s">
        <v>889</v>
      </c>
      <c r="P851" s="165" t="s">
        <v>348</v>
      </c>
      <c r="Q851" s="53">
        <v>80111600</v>
      </c>
      <c r="R851" s="165" t="s">
        <v>200</v>
      </c>
      <c r="S851" s="165" t="str">
        <f>MID(PAA[[#This Row],[Meta Proyecto de Inversión]],1,4)</f>
        <v>8126</v>
      </c>
      <c r="T851" s="165" t="str">
        <f>MID(PAA[[#This Row],[Meta Proyecto de Inversión]],6,2)</f>
        <v>1-</v>
      </c>
      <c r="U851" s="166" t="str">
        <f>IFERROR(VLOOKUP(N851,TD!$B$50:$F$54,2,0)," ")</f>
        <v>O230117</v>
      </c>
      <c r="V851" s="166" t="str">
        <f>IFERROR(VLOOKUP(N851,TD!$B$50:$F$54,3,0)," ")</f>
        <v>4599</v>
      </c>
      <c r="W851" s="166">
        <f>IFERROR(VLOOKUP(N851,TD!$B$50:$F$54,4,0)," ")</f>
        <v>20240207</v>
      </c>
      <c r="X851" s="165" t="s">
        <v>182</v>
      </c>
      <c r="Y851" s="171" t="str">
        <f>IFERROR(VLOOKUP(X851,TD!$J$51:$K$64,2,0)," ")</f>
        <v>Servicios para la planeación y sistemas de gestión y comunicación estratégica</v>
      </c>
      <c r="Z851" s="167" t="str">
        <f>CONCATENATE(X851,"-",Y851)</f>
        <v>13-Servicios para la planeación y sistemas de gestión y comunicación estratégica</v>
      </c>
      <c r="AA851" s="165" t="s">
        <v>229</v>
      </c>
      <c r="AB851" s="171" t="str">
        <f>IFERROR(VLOOKUP(AA851,TD!$N$51:$O$66,2,0)," ")</f>
        <v>Servicio de asistencia técnica</v>
      </c>
      <c r="AC851" s="167" t="str">
        <f>CONCATENATE(AA851,"_",AB851)</f>
        <v>031_Servicio de asistencia técnica</v>
      </c>
      <c r="AD851" s="167" t="str">
        <f>CONCATENATE(Z851," ",AC851)</f>
        <v>13-Servicios para la planeación y sistemas de gestión y comunicación estratégica 031_Servicio de asistencia técnica</v>
      </c>
      <c r="AE851" s="166" t="str">
        <f>CONCATENATE(U851,V851,W851,X851,AA851)</f>
        <v>O23011745992024020713031</v>
      </c>
      <c r="AF851" s="171" t="str">
        <f>IFERROR(VLOOKUP(AD851,TD!$J$66:$K$89,2,0)," ")</f>
        <v>PM/0131/0113/45990310207</v>
      </c>
      <c r="AG851" s="117" t="s">
        <v>385</v>
      </c>
      <c r="AH851" s="174" t="s">
        <v>193</v>
      </c>
      <c r="AI851" s="185" t="str">
        <f>CONCATENATE(PAA[[#This Row],[Id Interno]],"-",PAA[[#This Row],[tipo de Contrato (TH talento humano - B/S bienes y/o servicios)]],"-",S851,"-",T851,"-",PAA[[#This Row],[Objeto de la contratación]])</f>
        <v>20260833-TH-8126-1--Prestar servicios profesionales a la Oficina Asesora de Planeación en los asuntos concernientes que se le asignen para la implementación del Modelo Integrado de Planeación y Gestión MIPG.</v>
      </c>
    </row>
    <row r="852" spans="2:35" ht="56" x14ac:dyDescent="0.35">
      <c r="B852" s="146">
        <v>20260834</v>
      </c>
      <c r="C852" s="99" t="s">
        <v>1121</v>
      </c>
      <c r="D852" s="23" t="s">
        <v>105</v>
      </c>
      <c r="E852" s="23" t="s">
        <v>363</v>
      </c>
      <c r="F852" s="23" t="s">
        <v>144</v>
      </c>
      <c r="G852" s="127" t="s">
        <v>382</v>
      </c>
      <c r="H852" s="134">
        <v>3</v>
      </c>
      <c r="I852" s="134">
        <v>15</v>
      </c>
      <c r="J852" s="125">
        <v>24500000</v>
      </c>
      <c r="K852" s="88" t="s">
        <v>398</v>
      </c>
      <c r="L852" s="162" t="s">
        <v>156</v>
      </c>
      <c r="M852" s="165" t="s">
        <v>484</v>
      </c>
      <c r="N852" s="23" t="s">
        <v>198</v>
      </c>
      <c r="O852" s="165" t="s">
        <v>890</v>
      </c>
      <c r="P852" s="165" t="s">
        <v>348</v>
      </c>
      <c r="Q852" s="53">
        <v>80111600</v>
      </c>
      <c r="R852" s="165" t="s">
        <v>210</v>
      </c>
      <c r="S852" s="165" t="str">
        <f>MID(PAA[[#This Row],[Meta Proyecto de Inversión]],1,4)</f>
        <v>8173</v>
      </c>
      <c r="T852" s="165" t="str">
        <f>MID(PAA[[#This Row],[Meta Proyecto de Inversión]],6,2)</f>
        <v>1-</v>
      </c>
      <c r="U852" s="166" t="str">
        <f>IFERROR(VLOOKUP(N852,TD!$B$50:$F$54,2,0)," ")</f>
        <v>O230117</v>
      </c>
      <c r="V852" s="166" t="str">
        <f>IFERROR(VLOOKUP(N852,TD!$B$50:$F$54,3,0)," ")</f>
        <v>4503</v>
      </c>
      <c r="W852" s="166">
        <f>IFERROR(VLOOKUP(N852,TD!$B$50:$F$54,4,0)," ")</f>
        <v>20240255</v>
      </c>
      <c r="X852" s="165" t="s">
        <v>166</v>
      </c>
      <c r="Y852" s="171" t="str">
        <f>IFERROR(VLOOKUP(X852,TD!$J$51:$K$64,2,0)," ")</f>
        <v>Servicio de capacitaciones en gestión del riesgo de incendios  a la ciudadania.</v>
      </c>
      <c r="Z852" s="167" t="str">
        <f>CONCATENATE(X852,"-",Y852)</f>
        <v>05-Servicio de capacitaciones en gestión del riesgo de incendios  a la ciudadania.</v>
      </c>
      <c r="AA852" s="165" t="s">
        <v>223</v>
      </c>
      <c r="AB852" s="171" t="str">
        <f>IFERROR(VLOOKUP(AA852,TD!$N$51:$O$66,2,0)," ")</f>
        <v>Servicio prevención y control de incendios</v>
      </c>
      <c r="AC852" s="167" t="str">
        <f>CONCATENATE(AA852,"_",AB852)</f>
        <v>035_Servicio prevención y control de incendios</v>
      </c>
      <c r="AD852" s="167" t="str">
        <f>CONCATENATE(Z852," ",AC852)</f>
        <v>05-Servicio de capacitaciones en gestión del riesgo de incendios  a la ciudadania. 035_Servicio prevención y control de incendios</v>
      </c>
      <c r="AE852" s="166" t="str">
        <f>CONCATENATE(U852,V852,W852,X852,AA852)</f>
        <v>O23011745032024025505035</v>
      </c>
      <c r="AF852" s="171" t="str">
        <f>IFERROR(VLOOKUP(AD852,TD!$J$66:$K$89,2,0)," ")</f>
        <v>PM/0131/0105/45030350255</v>
      </c>
      <c r="AG852" s="117" t="s">
        <v>385</v>
      </c>
      <c r="AH852" s="174" t="s">
        <v>194</v>
      </c>
      <c r="AI852" s="185" t="str">
        <f>CONCATENATE(PAA[[#This Row],[Id Interno]],"-",PAA[[#This Row],[tipo de Contrato (TH talento humano - B/S bienes y/o servicios)]],"-",S852,"-",T852,"-",PAA[[#This Row],[Objeto de la contratación]])</f>
        <v>20260834-TH-8173-1--Adicion y prorroga cto 375-2026 Prestar servicios profesionales en los procesos de formacion y capacitacion de la subdirección de gestión del riesgo._SGR</v>
      </c>
    </row>
    <row r="853" spans="2:35" ht="56" x14ac:dyDescent="0.35">
      <c r="B853" s="146">
        <v>20260835</v>
      </c>
      <c r="C853" s="99" t="s">
        <v>1122</v>
      </c>
      <c r="D853" s="23" t="s">
        <v>105</v>
      </c>
      <c r="E853" s="23" t="s">
        <v>363</v>
      </c>
      <c r="F853" s="23" t="s">
        <v>144</v>
      </c>
      <c r="G853" s="127" t="s">
        <v>382</v>
      </c>
      <c r="H853" s="134">
        <v>3</v>
      </c>
      <c r="I853" s="134">
        <v>0</v>
      </c>
      <c r="J853" s="125">
        <v>16500000</v>
      </c>
      <c r="K853" s="88" t="s">
        <v>398</v>
      </c>
      <c r="L853" s="162" t="s">
        <v>156</v>
      </c>
      <c r="M853" s="165" t="s">
        <v>484</v>
      </c>
      <c r="N853" s="23" t="s">
        <v>198</v>
      </c>
      <c r="O853" s="165" t="s">
        <v>890</v>
      </c>
      <c r="P853" s="165" t="s">
        <v>348</v>
      </c>
      <c r="Q853" s="53">
        <v>80111600</v>
      </c>
      <c r="R853" s="165" t="s">
        <v>214</v>
      </c>
      <c r="S853" s="165" t="str">
        <f>MID(PAA[[#This Row],[Meta Proyecto de Inversión]],1,4)</f>
        <v>8173</v>
      </c>
      <c r="T853" s="165" t="str">
        <f>MID(PAA[[#This Row],[Meta Proyecto de Inversión]],6,2)</f>
        <v>5-</v>
      </c>
      <c r="U853" s="166" t="str">
        <f>IFERROR(VLOOKUP(N853,TD!$B$50:$F$54,2,0)," ")</f>
        <v>O230117</v>
      </c>
      <c r="V853" s="166" t="str">
        <f>IFERROR(VLOOKUP(N853,TD!$B$50:$F$54,3,0)," ")</f>
        <v>4503</v>
      </c>
      <c r="W853" s="166">
        <f>IFERROR(VLOOKUP(N853,TD!$B$50:$F$54,4,0)," ")</f>
        <v>20240255</v>
      </c>
      <c r="X853" s="165">
        <v>16</v>
      </c>
      <c r="Y853" s="171" t="str">
        <f>IFERROR(VLOOKUP(X853,TD!$J$51:$K$64,2,0)," ")</f>
        <v>Servicio de monitoreo y seguimiento para la gestión del riesgo</v>
      </c>
      <c r="Z853" s="167" t="str">
        <f>CONCATENATE(X853,"-",Y853)</f>
        <v>16-Servicio de monitoreo y seguimiento para la gestión del riesgo</v>
      </c>
      <c r="AA853" s="165" t="s">
        <v>224</v>
      </c>
      <c r="AB853" s="171" t="str">
        <f>IFERROR(VLOOKUP(AA853,TD!$N$51:$O$66,2,0)," ")</f>
        <v>Servicio de monitoreo y seguimiento para la gestión del riesgo</v>
      </c>
      <c r="AC853" s="167" t="str">
        <f>CONCATENATE(AA853,"_",AB853)</f>
        <v>018_Servicio de monitoreo y seguimiento para la gestión del riesgo</v>
      </c>
      <c r="AD853" s="167" t="str">
        <f>CONCATENATE(Z853," ",AC853)</f>
        <v>16-Servicio de monitoreo y seguimiento para la gestión del riesgo 018_Servicio de monitoreo y seguimiento para la gestión del riesgo</v>
      </c>
      <c r="AE853" s="166" t="str">
        <f>CONCATENATE(U853,V853,W853,X853,AA853)</f>
        <v>O23011745032024025516018</v>
      </c>
      <c r="AF853" s="171" t="str">
        <f>IFERROR(VLOOKUP(AD853,TD!$J$66:$K$89,2,0)," ")</f>
        <v>PM/0131/0116/45030180255</v>
      </c>
      <c r="AG853" s="117" t="s">
        <v>385</v>
      </c>
      <c r="AH853" s="174" t="s">
        <v>194</v>
      </c>
      <c r="AI853" s="185" t="str">
        <f>CONCATENATE(PAA[[#This Row],[Id Interno]],"-",PAA[[#This Row],[tipo de Contrato (TH talento humano - B/S bienes y/o servicios)]],"-",S853,"-",T853,"-",PAA[[#This Row],[Objeto de la contratación]])</f>
        <v>20260835-TH-8173-5--Adicion y prorroga cto 237-2026 Prestar servicios profesionales en las actividades de identificacion y caracterizacion  de escenarios  de riesgos a cargo de la Subdirección de Gestión del Riesgo._SGR</v>
      </c>
    </row>
    <row r="854" spans="2:35" ht="56" x14ac:dyDescent="0.35">
      <c r="B854" s="146">
        <v>20260836</v>
      </c>
      <c r="C854" s="99" t="s">
        <v>1123</v>
      </c>
      <c r="D854" s="23" t="s">
        <v>105</v>
      </c>
      <c r="E854" s="23" t="s">
        <v>363</v>
      </c>
      <c r="F854" s="23" t="s">
        <v>144</v>
      </c>
      <c r="G854" s="127" t="s">
        <v>382</v>
      </c>
      <c r="H854" s="134">
        <v>3</v>
      </c>
      <c r="I854" s="134">
        <v>0</v>
      </c>
      <c r="J854" s="125">
        <v>12000000</v>
      </c>
      <c r="K854" s="88" t="s">
        <v>398</v>
      </c>
      <c r="L854" s="162" t="s">
        <v>156</v>
      </c>
      <c r="M854" s="165" t="s">
        <v>484</v>
      </c>
      <c r="N854" s="23" t="s">
        <v>198</v>
      </c>
      <c r="O854" s="165" t="s">
        <v>890</v>
      </c>
      <c r="P854" s="165" t="s">
        <v>348</v>
      </c>
      <c r="Q854" s="53">
        <v>80111600</v>
      </c>
      <c r="R854" s="165" t="s">
        <v>210</v>
      </c>
      <c r="S854" s="165" t="str">
        <f>MID(PAA[[#This Row],[Meta Proyecto de Inversión]],1,4)</f>
        <v>8173</v>
      </c>
      <c r="T854" s="165" t="str">
        <f>MID(PAA[[#This Row],[Meta Proyecto de Inversión]],6,2)</f>
        <v>1-</v>
      </c>
      <c r="U854" s="166" t="str">
        <f>IFERROR(VLOOKUP(N854,TD!$B$50:$F$54,2,0)," ")</f>
        <v>O230117</v>
      </c>
      <c r="V854" s="166" t="str">
        <f>IFERROR(VLOOKUP(N854,TD!$B$50:$F$54,3,0)," ")</f>
        <v>4503</v>
      </c>
      <c r="W854" s="166">
        <f>IFERROR(VLOOKUP(N854,TD!$B$50:$F$54,4,0)," ")</f>
        <v>20240255</v>
      </c>
      <c r="X854" s="165" t="s">
        <v>166</v>
      </c>
      <c r="Y854" s="171" t="str">
        <f>IFERROR(VLOOKUP(X854,TD!$J$51:$K$64,2,0)," ")</f>
        <v>Servicio de capacitaciones en gestión del riesgo de incendios  a la ciudadania.</v>
      </c>
      <c r="Z854" s="167" t="str">
        <f>CONCATENATE(X854,"-",Y854)</f>
        <v>05-Servicio de capacitaciones en gestión del riesgo de incendios  a la ciudadania.</v>
      </c>
      <c r="AA854" s="165" t="s">
        <v>223</v>
      </c>
      <c r="AB854" s="171" t="str">
        <f>IFERROR(VLOOKUP(AA854,TD!$N$51:$O$66,2,0)," ")</f>
        <v>Servicio prevención y control de incendios</v>
      </c>
      <c r="AC854" s="167" t="str">
        <f>CONCATENATE(AA854,"_",AB854)</f>
        <v>035_Servicio prevención y control de incendios</v>
      </c>
      <c r="AD854" s="167" t="str">
        <f>CONCATENATE(Z854," ",AC854)</f>
        <v>05-Servicio de capacitaciones en gestión del riesgo de incendios  a la ciudadania. 035_Servicio prevención y control de incendios</v>
      </c>
      <c r="AE854" s="166" t="str">
        <f>CONCATENATE(U854,V854,W854,X854,AA854)</f>
        <v>O23011745032024025505035</v>
      </c>
      <c r="AF854" s="171" t="str">
        <f>IFERROR(VLOOKUP(AD854,TD!$J$66:$K$89,2,0)," ")</f>
        <v>PM/0131/0105/45030350255</v>
      </c>
      <c r="AG854" s="117" t="s">
        <v>385</v>
      </c>
      <c r="AH854" s="174" t="s">
        <v>194</v>
      </c>
      <c r="AI854" s="185" t="str">
        <f>CONCATENATE(PAA[[#This Row],[Id Interno]],"-",PAA[[#This Row],[tipo de Contrato (TH talento humano - B/S bienes y/o servicios)]],"-",S854,"-",T854,"-",PAA[[#This Row],[Objeto de la contratación]])</f>
        <v>20260836-TH-8173-1--Adicion y prorroga cto 352-2026Prestar servicios de apoyo en las actividades de Programas y Campañas de Prevención para la Subdirección de Gestión del Riesgo. _SGR</v>
      </c>
    </row>
    <row r="855" spans="2:35" ht="56" x14ac:dyDescent="0.35">
      <c r="B855" s="146">
        <v>20260837</v>
      </c>
      <c r="C855" s="99" t="s">
        <v>1124</v>
      </c>
      <c r="D855" s="23" t="s">
        <v>105</v>
      </c>
      <c r="E855" s="23" t="s">
        <v>363</v>
      </c>
      <c r="F855" s="23" t="s">
        <v>144</v>
      </c>
      <c r="G855" s="127" t="s">
        <v>382</v>
      </c>
      <c r="H855" s="134">
        <v>3</v>
      </c>
      <c r="I855" s="134">
        <v>0</v>
      </c>
      <c r="J855" s="125">
        <v>11250000</v>
      </c>
      <c r="K855" s="88" t="s">
        <v>398</v>
      </c>
      <c r="L855" s="162" t="s">
        <v>156</v>
      </c>
      <c r="M855" s="165" t="s">
        <v>484</v>
      </c>
      <c r="N855" s="23" t="s">
        <v>198</v>
      </c>
      <c r="O855" s="165" t="s">
        <v>890</v>
      </c>
      <c r="P855" s="165" t="s">
        <v>348</v>
      </c>
      <c r="Q855" s="53">
        <v>80111600</v>
      </c>
      <c r="R855" s="165" t="s">
        <v>210</v>
      </c>
      <c r="S855" s="165" t="str">
        <f>MID(PAA[[#This Row],[Meta Proyecto de Inversión]],1,4)</f>
        <v>8173</v>
      </c>
      <c r="T855" s="165" t="str">
        <f>MID(PAA[[#This Row],[Meta Proyecto de Inversión]],6,2)</f>
        <v>1-</v>
      </c>
      <c r="U855" s="166" t="str">
        <f>IFERROR(VLOOKUP(N855,TD!$B$50:$F$54,2,0)," ")</f>
        <v>O230117</v>
      </c>
      <c r="V855" s="166" t="str">
        <f>IFERROR(VLOOKUP(N855,TD!$B$50:$F$54,3,0)," ")</f>
        <v>4503</v>
      </c>
      <c r="W855" s="166">
        <f>IFERROR(VLOOKUP(N855,TD!$B$50:$F$54,4,0)," ")</f>
        <v>20240255</v>
      </c>
      <c r="X855" s="165" t="s">
        <v>166</v>
      </c>
      <c r="Y855" s="171" t="str">
        <f>IFERROR(VLOOKUP(X855,TD!$J$51:$K$64,2,0)," ")</f>
        <v>Servicio de capacitaciones en gestión del riesgo de incendios  a la ciudadania.</v>
      </c>
      <c r="Z855" s="167" t="str">
        <f>CONCATENATE(X855,"-",Y855)</f>
        <v>05-Servicio de capacitaciones en gestión del riesgo de incendios  a la ciudadania.</v>
      </c>
      <c r="AA855" s="165" t="s">
        <v>223</v>
      </c>
      <c r="AB855" s="171" t="str">
        <f>IFERROR(VLOOKUP(AA855,TD!$N$51:$O$66,2,0)," ")</f>
        <v>Servicio prevención y control de incendios</v>
      </c>
      <c r="AC855" s="167" t="str">
        <f>CONCATENATE(AA855,"_",AB855)</f>
        <v>035_Servicio prevención y control de incendios</v>
      </c>
      <c r="AD855" s="167" t="str">
        <f>CONCATENATE(Z855," ",AC855)</f>
        <v>05-Servicio de capacitaciones en gestión del riesgo de incendios  a la ciudadania. 035_Servicio prevención y control de incendios</v>
      </c>
      <c r="AE855" s="166" t="str">
        <f>CONCATENATE(U855,V855,W855,X855,AA855)</f>
        <v>O23011745032024025505035</v>
      </c>
      <c r="AF855" s="171" t="str">
        <f>IFERROR(VLOOKUP(AD855,TD!$J$66:$K$89,2,0)," ")</f>
        <v>PM/0131/0105/45030350255</v>
      </c>
      <c r="AG855" s="117" t="s">
        <v>385</v>
      </c>
      <c r="AH855" s="174" t="s">
        <v>194</v>
      </c>
      <c r="AI855" s="185" t="str">
        <f>CONCATENATE(PAA[[#This Row],[Id Interno]],"-",PAA[[#This Row],[tipo de Contrato (TH talento humano - B/S bienes y/o servicios)]],"-",S855,"-",T855,"-",PAA[[#This Row],[Objeto de la contratación]])</f>
        <v>20260837-TH-8173-1--Adicion y prorroga cto 301-2026Prestar servicios de apoyo en las actividades de Programas y Campañas de Prevención para la Subdirección de Gestión del Riesgo. _SGR</v>
      </c>
    </row>
    <row r="856" spans="2:35" ht="42" x14ac:dyDescent="0.35">
      <c r="B856" s="146">
        <v>20260838</v>
      </c>
      <c r="C856" s="99" t="s">
        <v>1125</v>
      </c>
      <c r="D856" s="23" t="s">
        <v>105</v>
      </c>
      <c r="E856" s="23" t="s">
        <v>363</v>
      </c>
      <c r="F856" s="23" t="s">
        <v>144</v>
      </c>
      <c r="G856" s="127" t="s">
        <v>382</v>
      </c>
      <c r="H856" s="134">
        <v>3</v>
      </c>
      <c r="I856" s="134">
        <v>0</v>
      </c>
      <c r="J856" s="125">
        <v>27300000</v>
      </c>
      <c r="K856" s="88" t="s">
        <v>398</v>
      </c>
      <c r="L856" s="162" t="s">
        <v>156</v>
      </c>
      <c r="M856" s="165" t="s">
        <v>484</v>
      </c>
      <c r="N856" s="23" t="s">
        <v>198</v>
      </c>
      <c r="O856" s="165" t="s">
        <v>890</v>
      </c>
      <c r="P856" s="165" t="s">
        <v>348</v>
      </c>
      <c r="Q856" s="53">
        <v>80111600</v>
      </c>
      <c r="R856" s="165" t="s">
        <v>215</v>
      </c>
      <c r="S856" s="165" t="str">
        <f>MID(PAA[[#This Row],[Meta Proyecto de Inversión]],1,4)</f>
        <v>8173</v>
      </c>
      <c r="T856" s="165" t="str">
        <f>MID(PAA[[#This Row],[Meta Proyecto de Inversión]],6,2)</f>
        <v>6-</v>
      </c>
      <c r="U856" s="166" t="str">
        <f>IFERROR(VLOOKUP(N856,TD!$B$50:$F$54,2,0)," ")</f>
        <v>O230117</v>
      </c>
      <c r="V856" s="166" t="str">
        <f>IFERROR(VLOOKUP(N856,TD!$B$50:$F$54,3,0)," ")</f>
        <v>4503</v>
      </c>
      <c r="W856" s="166">
        <f>IFERROR(VLOOKUP(N856,TD!$B$50:$F$54,4,0)," ")</f>
        <v>20240255</v>
      </c>
      <c r="X856" s="165">
        <v>16</v>
      </c>
      <c r="Y856" s="171" t="str">
        <f>IFERROR(VLOOKUP(X856,TD!$J$51:$K$64,2,0)," ")</f>
        <v>Servicio de monitoreo y seguimiento para la gestión del riesgo</v>
      </c>
      <c r="Z856" s="167" t="str">
        <f>CONCATENATE(X856,"-",Y856)</f>
        <v>16-Servicio de monitoreo y seguimiento para la gestión del riesgo</v>
      </c>
      <c r="AA856" s="165" t="s">
        <v>224</v>
      </c>
      <c r="AB856" s="171" t="str">
        <f>IFERROR(VLOOKUP(AA856,TD!$N$51:$O$66,2,0)," ")</f>
        <v>Servicio de monitoreo y seguimiento para la gestión del riesgo</v>
      </c>
      <c r="AC856" s="167" t="str">
        <f>CONCATENATE(AA856,"_",AB856)</f>
        <v>018_Servicio de monitoreo y seguimiento para la gestión del riesgo</v>
      </c>
      <c r="AD856" s="167" t="str">
        <f>CONCATENATE(Z856," ",AC856)</f>
        <v>16-Servicio de monitoreo y seguimiento para la gestión del riesgo 018_Servicio de monitoreo y seguimiento para la gestión del riesgo</v>
      </c>
      <c r="AE856" s="166" t="str">
        <f>CONCATENATE(U856,V856,W856,X856,AA856)</f>
        <v>O23011745032024025516018</v>
      </c>
      <c r="AF856" s="171" t="str">
        <f>IFERROR(VLOOKUP(AD856,TD!$J$66:$K$89,2,0)," ")</f>
        <v>PM/0131/0116/45030180255</v>
      </c>
      <c r="AG856" s="117" t="s">
        <v>385</v>
      </c>
      <c r="AH856" s="174" t="s">
        <v>194</v>
      </c>
      <c r="AI856" s="185" t="str">
        <f>CONCATENATE(PAA[[#This Row],[Id Interno]],"-",PAA[[#This Row],[tipo de Contrato (TH talento humano - B/S bienes y/o servicios)]],"-",S856,"-",T856,"-",PAA[[#This Row],[Objeto de la contratación]])</f>
        <v>20260838-TH-8173-6--Adicion y prorroga cto 046-2026 prestar servicios profesionales liderando las actividades de monitoreo del riesgo de la subdirecion  de gestión del riesgo_SGR</v>
      </c>
    </row>
    <row r="857" spans="2:35" ht="56" x14ac:dyDescent="0.35">
      <c r="B857" s="146">
        <v>20260839</v>
      </c>
      <c r="C857" s="99" t="s">
        <v>1126</v>
      </c>
      <c r="D857" s="23" t="s">
        <v>92</v>
      </c>
      <c r="E857" s="23" t="s">
        <v>402</v>
      </c>
      <c r="F857" s="23" t="s">
        <v>111</v>
      </c>
      <c r="G857" s="127" t="s">
        <v>377</v>
      </c>
      <c r="H857" s="134">
        <v>8</v>
      </c>
      <c r="I857" s="134">
        <v>0</v>
      </c>
      <c r="J857" s="125">
        <v>3530000</v>
      </c>
      <c r="K857" s="88" t="s">
        <v>398</v>
      </c>
      <c r="L857" s="162" t="s">
        <v>157</v>
      </c>
      <c r="M857" s="165" t="s">
        <v>483</v>
      </c>
      <c r="N857" s="23" t="s">
        <v>198</v>
      </c>
      <c r="O857" s="165" t="s">
        <v>890</v>
      </c>
      <c r="P857" s="165" t="s">
        <v>348</v>
      </c>
      <c r="Q857" s="53" t="s">
        <v>493</v>
      </c>
      <c r="R857" s="165" t="s">
        <v>213</v>
      </c>
      <c r="S857" s="165" t="str">
        <f>MID(PAA[[#This Row],[Meta Proyecto de Inversión]],1,4)</f>
        <v>8173</v>
      </c>
      <c r="T857" s="165" t="str">
        <f>MID(PAA[[#This Row],[Meta Proyecto de Inversión]],6,2)</f>
        <v>4-</v>
      </c>
      <c r="U857" s="166" t="str">
        <f>IFERROR(VLOOKUP(N857,TD!$B$50:$F$54,2,0)," ")</f>
        <v>O230117</v>
      </c>
      <c r="V857" s="166" t="str">
        <f>IFERROR(VLOOKUP(N857,TD!$B$50:$F$54,3,0)," ")</f>
        <v>4503</v>
      </c>
      <c r="W857" s="166">
        <f>IFERROR(VLOOKUP(N857,TD!$B$50:$F$54,4,0)," ")</f>
        <v>20240255</v>
      </c>
      <c r="X857" s="165" t="s">
        <v>180</v>
      </c>
      <c r="Y857" s="171" t="str">
        <f>IFERROR(VLOOKUP(X857,TD!$J$51:$K$64,2,0)," ")</f>
        <v>Servicio de apoyo   logístico  en eventos operativos y/o emergencias.</v>
      </c>
      <c r="Z857" s="167" t="str">
        <f>CONCATENATE(X857,"-",Y857)</f>
        <v>12-Servicio de apoyo   logístico  en eventos operativos y/o emergencias.</v>
      </c>
      <c r="AA857" s="165" t="s">
        <v>221</v>
      </c>
      <c r="AB857" s="171" t="str">
        <f>IFERROR(VLOOKUP(AA857,TD!$N$51:$O$66,2,0)," ")</f>
        <v>Servicio de atención a emergencias y desastres</v>
      </c>
      <c r="AC857" s="167" t="str">
        <f>CONCATENATE(AA857,"_",AB857)</f>
        <v>004_Servicio de atención a emergencias y desastres</v>
      </c>
      <c r="AD857" s="167" t="str">
        <f>CONCATENATE(Z857," ",AC857)</f>
        <v>12-Servicio de apoyo   logístico  en eventos operativos y/o emergencias. 004_Servicio de atención a emergencias y desastres</v>
      </c>
      <c r="AE857" s="166" t="str">
        <f>CONCATENATE(U857,V857,W857,X857,AA857)</f>
        <v>O23011745032024025512004</v>
      </c>
      <c r="AF857" s="171" t="str">
        <f>IFERROR(VLOOKUP(AD857,TD!$J$66:$K$89,2,0)," ")</f>
        <v>PM/0131/0112/45030040255</v>
      </c>
      <c r="AG857" s="117" t="s">
        <v>125</v>
      </c>
      <c r="AH857" s="174" t="s">
        <v>194</v>
      </c>
      <c r="AI857" s="185" t="str">
        <f>CONCATENATE(PAA[[#This Row],[Id Interno]],"-",PAA[[#This Row],[tipo de Contrato (TH talento humano - B/S bienes y/o servicios)]],"-",S857,"-",T857,"-",PAA[[#This Row],[Objeto de la contratación]])</f>
        <v>20260839-BS-8173-4--Adición y prorroga al contrato 596-2025 Cuyo objeto es: "Contratar el suministro de alimentación para los caninos del cuerpo oficial y animales rescatados por la U.A.E. del Cuerpo Oficial de Bomberos de Bogotá –  SBLG"</v>
      </c>
    </row>
    <row r="858" spans="2:35" ht="84" x14ac:dyDescent="0.35">
      <c r="B858" s="146">
        <v>20260840</v>
      </c>
      <c r="C858" s="99" t="s">
        <v>1127</v>
      </c>
      <c r="D858" s="23" t="s">
        <v>88</v>
      </c>
      <c r="E858" s="23" t="s">
        <v>402</v>
      </c>
      <c r="F858" s="23" t="s">
        <v>111</v>
      </c>
      <c r="G858" s="127" t="s">
        <v>377</v>
      </c>
      <c r="H858" s="134">
        <v>8</v>
      </c>
      <c r="I858" s="134">
        <v>0</v>
      </c>
      <c r="J858" s="125">
        <v>6100000</v>
      </c>
      <c r="K858" s="88" t="s">
        <v>398</v>
      </c>
      <c r="L858" s="162" t="s">
        <v>157</v>
      </c>
      <c r="M858" s="165" t="s">
        <v>483</v>
      </c>
      <c r="N858" s="23" t="s">
        <v>198</v>
      </c>
      <c r="O858" s="165" t="s">
        <v>890</v>
      </c>
      <c r="P858" s="165" t="s">
        <v>348</v>
      </c>
      <c r="Q858" s="53" t="s">
        <v>491</v>
      </c>
      <c r="R858" s="165" t="s">
        <v>213</v>
      </c>
      <c r="S858" s="165" t="str">
        <f>MID(PAA[[#This Row],[Meta Proyecto de Inversión]],1,4)</f>
        <v>8173</v>
      </c>
      <c r="T858" s="165" t="str">
        <f>MID(PAA[[#This Row],[Meta Proyecto de Inversión]],6,2)</f>
        <v>4-</v>
      </c>
      <c r="U858" s="166" t="str">
        <f>IFERROR(VLOOKUP(N858,TD!$B$50:$F$54,2,0)," ")</f>
        <v>O230117</v>
      </c>
      <c r="V858" s="166" t="str">
        <f>IFERROR(VLOOKUP(N858,TD!$B$50:$F$54,3,0)," ")</f>
        <v>4503</v>
      </c>
      <c r="W858" s="166">
        <f>IFERROR(VLOOKUP(N858,TD!$B$50:$F$54,4,0)," ")</f>
        <v>20240255</v>
      </c>
      <c r="X858" s="165" t="s">
        <v>180</v>
      </c>
      <c r="Y858" s="171" t="str">
        <f>IFERROR(VLOOKUP(X858,TD!$J$51:$K$64,2,0)," ")</f>
        <v>Servicio de apoyo   logístico  en eventos operativos y/o emergencias.</v>
      </c>
      <c r="Z858" s="167" t="str">
        <f>CONCATENATE(X858,"-",Y858)</f>
        <v>12-Servicio de apoyo   logístico  en eventos operativos y/o emergencias.</v>
      </c>
      <c r="AA858" s="165" t="s">
        <v>221</v>
      </c>
      <c r="AB858" s="171" t="str">
        <f>IFERROR(VLOOKUP(AA858,TD!$N$51:$O$66,2,0)," ")</f>
        <v>Servicio de atención a emergencias y desastres</v>
      </c>
      <c r="AC858" s="167" t="str">
        <f>CONCATENATE(AA858,"_",AB858)</f>
        <v>004_Servicio de atención a emergencias y desastres</v>
      </c>
      <c r="AD858" s="167" t="str">
        <f>CONCATENATE(Z858," ",AC858)</f>
        <v>12-Servicio de apoyo   logístico  en eventos operativos y/o emergencias. 004_Servicio de atención a emergencias y desastres</v>
      </c>
      <c r="AE858" s="166" t="str">
        <f>CONCATENATE(U858,V858,W858,X858,AA858)</f>
        <v>O23011745032024025512004</v>
      </c>
      <c r="AF858" s="171" t="str">
        <f>IFERROR(VLOOKUP(AD858,TD!$J$66:$K$89,2,0)," ")</f>
        <v>PM/0131/0112/45030040255</v>
      </c>
      <c r="AG858" s="117" t="s">
        <v>102</v>
      </c>
      <c r="AH858" s="174" t="s">
        <v>194</v>
      </c>
      <c r="AI858" s="185" t="str">
        <f>CONCATENATE(PAA[[#This Row],[Id Interno]],"-",PAA[[#This Row],[tipo de Contrato (TH talento humano - B/S bienes y/o servicios)]],"-",S858,"-",T858,"-",PAA[[#This Row],[Objeto de la contratación]])</f>
        <v>20260840-BS-8173-4--Adicion y prorroga 2 al contrato 610-2025 cuyo objeto es: "Suministro de alimentación e hidratación para el cuerpo operativo en la atención de emergencias, entrenamientos, capacitaciones y actividades de prevención.-SBLG"</v>
      </c>
    </row>
    <row r="859" spans="2:35" ht="70" x14ac:dyDescent="0.35">
      <c r="B859" s="146">
        <v>20260841</v>
      </c>
      <c r="C859" s="99" t="s">
        <v>1128</v>
      </c>
      <c r="D859" s="23" t="s">
        <v>105</v>
      </c>
      <c r="E859" s="23" t="s">
        <v>363</v>
      </c>
      <c r="F859" s="23" t="s">
        <v>144</v>
      </c>
      <c r="G859" s="127" t="s">
        <v>373</v>
      </c>
      <c r="H859" s="134">
        <v>8</v>
      </c>
      <c r="I859" s="134">
        <v>0</v>
      </c>
      <c r="J859" s="125">
        <v>11250000</v>
      </c>
      <c r="K859" s="88" t="s">
        <v>398</v>
      </c>
      <c r="L859" s="162" t="s">
        <v>157</v>
      </c>
      <c r="M859" s="165" t="s">
        <v>483</v>
      </c>
      <c r="N859" s="23" t="s">
        <v>198</v>
      </c>
      <c r="O859" s="165" t="s">
        <v>890</v>
      </c>
      <c r="P859" s="165" t="s">
        <v>348</v>
      </c>
      <c r="Q859" s="53">
        <v>80111600</v>
      </c>
      <c r="R859" s="165" t="s">
        <v>213</v>
      </c>
      <c r="S859" s="165" t="str">
        <f>MID(PAA[[#This Row],[Meta Proyecto de Inversión]],1,4)</f>
        <v>8173</v>
      </c>
      <c r="T859" s="165" t="str">
        <f>MID(PAA[[#This Row],[Meta Proyecto de Inversión]],6,2)</f>
        <v>4-</v>
      </c>
      <c r="U859" s="166" t="str">
        <f>IFERROR(VLOOKUP(N859,TD!$B$50:$F$54,2,0)," ")</f>
        <v>O230117</v>
      </c>
      <c r="V859" s="166" t="str">
        <f>IFERROR(VLOOKUP(N859,TD!$B$50:$F$54,3,0)," ")</f>
        <v>4503</v>
      </c>
      <c r="W859" s="166">
        <f>IFERROR(VLOOKUP(N859,TD!$B$50:$F$54,4,0)," ")</f>
        <v>20240255</v>
      </c>
      <c r="X859" s="165" t="s">
        <v>180</v>
      </c>
      <c r="Y859" s="171" t="str">
        <f>IFERROR(VLOOKUP(X859,TD!$J$51:$K$64,2,0)," ")</f>
        <v>Servicio de apoyo   logístico  en eventos operativos y/o emergencias.</v>
      </c>
      <c r="Z859" s="167" t="str">
        <f>CONCATENATE(X859,"-",Y859)</f>
        <v>12-Servicio de apoyo   logístico  en eventos operativos y/o emergencias.</v>
      </c>
      <c r="AA859" s="165" t="s">
        <v>221</v>
      </c>
      <c r="AB859" s="171" t="str">
        <f>IFERROR(VLOOKUP(AA859,TD!$N$51:$O$66,2,0)," ")</f>
        <v>Servicio de atención a emergencias y desastres</v>
      </c>
      <c r="AC859" s="167" t="str">
        <f>CONCATENATE(AA859,"_",AB859)</f>
        <v>004_Servicio de atención a emergencias y desastres</v>
      </c>
      <c r="AD859" s="167" t="str">
        <f>CONCATENATE(Z859," ",AC859)</f>
        <v>12-Servicio de apoyo   logístico  en eventos operativos y/o emergencias. 004_Servicio de atención a emergencias y desastres</v>
      </c>
      <c r="AE859" s="166" t="str">
        <f>CONCATENATE(U859,V859,W859,X859,AA859)</f>
        <v>O23011745032024025512004</v>
      </c>
      <c r="AF859" s="171" t="str">
        <f>IFERROR(VLOOKUP(AD859,TD!$J$66:$K$89,2,0)," ")</f>
        <v>PM/0131/0112/45030040255</v>
      </c>
      <c r="AG859" s="117" t="s">
        <v>385</v>
      </c>
      <c r="AH859" s="174" t="s">
        <v>194</v>
      </c>
      <c r="AI859" s="185" t="str">
        <f>CONCATENATE(PAA[[#This Row],[Id Interno]],"-",PAA[[#This Row],[tipo de Contrato (TH talento humano - B/S bienes y/o servicios)]],"-",S859,"-",T859,"-",PAA[[#This Row],[Objeto de la contratación]])</f>
        <v>20260841-TH-8173-4--Adición y prorroga al contrato 19-2026 cuyo objeto es: "Prestar servicios profesionales de caracter tecnologico apoyando la estructuración, elaboración, manejo y optimización de las herramientas tecnológicas a cargo de la Subdirección Logística – SBLG."</v>
      </c>
    </row>
    <row r="860" spans="2:35" ht="70" x14ac:dyDescent="0.35">
      <c r="B860" s="146">
        <v>20260842</v>
      </c>
      <c r="C860" s="99" t="s">
        <v>1129</v>
      </c>
      <c r="D860" s="23" t="s">
        <v>105</v>
      </c>
      <c r="E860" s="23" t="s">
        <v>363</v>
      </c>
      <c r="F860" s="23" t="s">
        <v>144</v>
      </c>
      <c r="G860" s="127" t="s">
        <v>379</v>
      </c>
      <c r="H860" s="134">
        <v>4</v>
      </c>
      <c r="I860" s="134">
        <v>0</v>
      </c>
      <c r="J860" s="125">
        <v>24800000</v>
      </c>
      <c r="K860" s="88" t="s">
        <v>398</v>
      </c>
      <c r="L860" s="162" t="s">
        <v>150</v>
      </c>
      <c r="M860" s="165" t="s">
        <v>401</v>
      </c>
      <c r="N860" s="23" t="s">
        <v>197</v>
      </c>
      <c r="O860" s="165" t="s">
        <v>889</v>
      </c>
      <c r="P860" s="165" t="s">
        <v>348</v>
      </c>
      <c r="Q860" s="53">
        <v>80111600</v>
      </c>
      <c r="R860" s="165" t="s">
        <v>209</v>
      </c>
      <c r="S860" s="165" t="str">
        <f>MID(PAA[[#This Row],[Meta Proyecto de Inversión]],1,4)</f>
        <v>8126</v>
      </c>
      <c r="T860" s="165" t="str">
        <f>MID(PAA[[#This Row],[Meta Proyecto de Inversión]],6,2)</f>
        <v>10</v>
      </c>
      <c r="U860" s="166" t="str">
        <f>IFERROR(VLOOKUP(N860,TD!$B$50:$F$54,2,0)," ")</f>
        <v>O230117</v>
      </c>
      <c r="V860" s="166" t="str">
        <f>IFERROR(VLOOKUP(N860,TD!$B$50:$F$54,3,0)," ")</f>
        <v>4599</v>
      </c>
      <c r="W860" s="166">
        <f>IFERROR(VLOOKUP(N860,TD!$B$50:$F$54,4,0)," ")</f>
        <v>20240207</v>
      </c>
      <c r="X860" s="165" t="s">
        <v>182</v>
      </c>
      <c r="Y860" s="171" t="str">
        <f>IFERROR(VLOOKUP(X860,TD!$J$51:$K$64,2,0)," ")</f>
        <v>Servicios para la planeación y sistemas de gestión y comunicación estratégica</v>
      </c>
      <c r="Z860" s="167" t="str">
        <f>CONCATENATE(X860,"-",Y860)</f>
        <v>13-Servicios para la planeación y sistemas de gestión y comunicación estratégica</v>
      </c>
      <c r="AA860" s="165" t="s">
        <v>231</v>
      </c>
      <c r="AB860" s="171" t="str">
        <f>IFERROR(VLOOKUP(AA860,TD!$N$51:$O$66,2,0)," ")</f>
        <v>Documentos de planeación</v>
      </c>
      <c r="AC860" s="167" t="str">
        <f>CONCATENATE(AA860,"_",AB860)</f>
        <v>019_Documentos de planeación</v>
      </c>
      <c r="AD860" s="167" t="str">
        <f>CONCATENATE(Z860," ",AC860)</f>
        <v>13-Servicios para la planeación y sistemas de gestión y comunicación estratégica 019_Documentos de planeación</v>
      </c>
      <c r="AE860" s="166" t="str">
        <f>CONCATENATE(U860,V860,W860,X860,AA860)</f>
        <v>O23011745992024020713019</v>
      </c>
      <c r="AF860" s="171" t="str">
        <f>IFERROR(VLOOKUP(AD860,TD!$J$66:$K$89,2,0)," ")</f>
        <v>PM/0131/0113/45990190207</v>
      </c>
      <c r="AG860" s="117" t="s">
        <v>385</v>
      </c>
      <c r="AH860" s="174" t="s">
        <v>193</v>
      </c>
      <c r="AI860" s="185" t="str">
        <f>CONCATENATE(PAA[[#This Row],[Id Interno]],"-",PAA[[#This Row],[tipo de Contrato (TH talento humano - B/S bienes y/o servicios)]],"-",S860,"-",T860,"-",PAA[[#This Row],[Objeto de la contratación]])</f>
        <v>20260842-TH-8126-10-Prestación de servicios profesionales en la Dirección en comunicaciones y prensa, para apoyar la difusión de la información al público interno y externo de la UAECOB.</v>
      </c>
    </row>
    <row r="861" spans="2:35" ht="70" x14ac:dyDescent="0.35">
      <c r="B861" s="146">
        <v>20260843</v>
      </c>
      <c r="C861" s="99" t="s">
        <v>1130</v>
      </c>
      <c r="D861" s="23" t="s">
        <v>105</v>
      </c>
      <c r="E861" s="23" t="s">
        <v>363</v>
      </c>
      <c r="F861" s="23" t="s">
        <v>144</v>
      </c>
      <c r="G861" s="127" t="s">
        <v>379</v>
      </c>
      <c r="H861" s="134">
        <v>4</v>
      </c>
      <c r="I861" s="134">
        <v>0</v>
      </c>
      <c r="J861" s="125">
        <v>21600000</v>
      </c>
      <c r="K861" s="88" t="s">
        <v>398</v>
      </c>
      <c r="L861" s="162" t="s">
        <v>150</v>
      </c>
      <c r="M861" s="165" t="s">
        <v>401</v>
      </c>
      <c r="N861" s="23" t="s">
        <v>197</v>
      </c>
      <c r="O861" s="165" t="s">
        <v>889</v>
      </c>
      <c r="P861" s="165" t="s">
        <v>348</v>
      </c>
      <c r="Q861" s="53">
        <v>80111600</v>
      </c>
      <c r="R861" s="165" t="s">
        <v>209</v>
      </c>
      <c r="S861" s="165" t="str">
        <f>MID(PAA[[#This Row],[Meta Proyecto de Inversión]],1,4)</f>
        <v>8126</v>
      </c>
      <c r="T861" s="165" t="str">
        <f>MID(PAA[[#This Row],[Meta Proyecto de Inversión]],6,2)</f>
        <v>10</v>
      </c>
      <c r="U861" s="166" t="str">
        <f>IFERROR(VLOOKUP(N861,TD!$B$50:$F$54,2,0)," ")</f>
        <v>O230117</v>
      </c>
      <c r="V861" s="166" t="str">
        <f>IFERROR(VLOOKUP(N861,TD!$B$50:$F$54,3,0)," ")</f>
        <v>4599</v>
      </c>
      <c r="W861" s="166">
        <f>IFERROR(VLOOKUP(N861,TD!$B$50:$F$54,4,0)," ")</f>
        <v>20240207</v>
      </c>
      <c r="X861" s="165" t="s">
        <v>182</v>
      </c>
      <c r="Y861" s="171" t="str">
        <f>IFERROR(VLOOKUP(X861,TD!$J$51:$K$64,2,0)," ")</f>
        <v>Servicios para la planeación y sistemas de gestión y comunicación estratégica</v>
      </c>
      <c r="Z861" s="167" t="str">
        <f>CONCATENATE(X861,"-",Y861)</f>
        <v>13-Servicios para la planeación y sistemas de gestión y comunicación estratégica</v>
      </c>
      <c r="AA861" s="165" t="s">
        <v>231</v>
      </c>
      <c r="AB861" s="171" t="str">
        <f>IFERROR(VLOOKUP(AA861,TD!$N$51:$O$66,2,0)," ")</f>
        <v>Documentos de planeación</v>
      </c>
      <c r="AC861" s="167" t="str">
        <f>CONCATENATE(AA861,"_",AB861)</f>
        <v>019_Documentos de planeación</v>
      </c>
      <c r="AD861" s="167" t="str">
        <f>CONCATENATE(Z861," ",AC861)</f>
        <v>13-Servicios para la planeación y sistemas de gestión y comunicación estratégica 019_Documentos de planeación</v>
      </c>
      <c r="AE861" s="166" t="str">
        <f>CONCATENATE(U861,V861,W861,X861,AA861)</f>
        <v>O23011745992024020713019</v>
      </c>
      <c r="AF861" s="171" t="str">
        <f>IFERROR(VLOOKUP(AD861,TD!$J$66:$K$89,2,0)," ")</f>
        <v>PM/0131/0113/45990190207</v>
      </c>
      <c r="AG861" s="117" t="s">
        <v>385</v>
      </c>
      <c r="AH861" s="174" t="s">
        <v>193</v>
      </c>
      <c r="AI861" s="185" t="str">
        <f>CONCATENATE(PAA[[#This Row],[Id Interno]],"-",PAA[[#This Row],[tipo de Contrato (TH talento humano - B/S bienes y/o servicios)]],"-",S861,"-",T861,"-",PAA[[#This Row],[Objeto de la contratación]])</f>
        <v>20260843-TH-8126-10-Prestación de servicios profesionales en asuntos de comunicaciones para realizar el cubrimiento periodístico, fotográfico y audiovisual de las actividades operativas y misionales de la UAECOB, así como la elaboración de contenidos informativos para su difusión.</v>
      </c>
    </row>
    <row r="862" spans="2:35" ht="84" x14ac:dyDescent="0.35">
      <c r="B862" s="146">
        <v>20260844</v>
      </c>
      <c r="C862" s="99" t="s">
        <v>1131</v>
      </c>
      <c r="D862" s="23" t="s">
        <v>78</v>
      </c>
      <c r="E862" s="23" t="s">
        <v>402</v>
      </c>
      <c r="F862" s="23" t="s">
        <v>136</v>
      </c>
      <c r="G862" s="127" t="s">
        <v>378</v>
      </c>
      <c r="H862" s="134">
        <v>6</v>
      </c>
      <c r="I862" s="134">
        <v>0</v>
      </c>
      <c r="J862" s="125">
        <v>500000000</v>
      </c>
      <c r="K862" s="88" t="s">
        <v>398</v>
      </c>
      <c r="L862" s="162" t="s">
        <v>157</v>
      </c>
      <c r="M862" s="165" t="s">
        <v>483</v>
      </c>
      <c r="N862" s="23" t="s">
        <v>198</v>
      </c>
      <c r="O862" s="165" t="s">
        <v>890</v>
      </c>
      <c r="P862" s="165" t="s">
        <v>348</v>
      </c>
      <c r="Q862" s="53">
        <v>78181500</v>
      </c>
      <c r="R862" s="165" t="s">
        <v>213</v>
      </c>
      <c r="S862" s="165" t="str">
        <f>MID(PAA[[#This Row],[Meta Proyecto de Inversión]],1,4)</f>
        <v>8173</v>
      </c>
      <c r="T862" s="165" t="str">
        <f>MID(PAA[[#This Row],[Meta Proyecto de Inversión]],6,2)</f>
        <v>4-</v>
      </c>
      <c r="U862" s="166" t="str">
        <f>IFERROR(VLOOKUP(N862,TD!$B$50:$F$54,2,0)," ")</f>
        <v>O230117</v>
      </c>
      <c r="V862" s="166" t="str">
        <f>IFERROR(VLOOKUP(N862,TD!$B$50:$F$54,3,0)," ")</f>
        <v>4503</v>
      </c>
      <c r="W862" s="166">
        <f>IFERROR(VLOOKUP(N862,TD!$B$50:$F$54,4,0)," ")</f>
        <v>20240255</v>
      </c>
      <c r="X862" s="165" t="s">
        <v>176</v>
      </c>
      <c r="Y862" s="171" t="str">
        <f>IFERROR(VLOOKUP(X862,TD!$J$51:$K$64,2,0)," ")</f>
        <v>Servicio de mantenimiento, dotación (HEA´s y equipo menor) y adquisición de vehiculos   especializados para la atención de emergencias.</v>
      </c>
      <c r="Z862" s="167" t="str">
        <f>CONCATENATE(X862,"-",Y862)</f>
        <v>09-Servicio de mantenimiento, dotación (HEA´s y equipo menor) y adquisición de vehiculos   especializados para la atención de emergencias.</v>
      </c>
      <c r="AA862" s="165" t="s">
        <v>221</v>
      </c>
      <c r="AB862" s="171" t="str">
        <f>IFERROR(VLOOKUP(AA862,TD!$N$51:$O$66,2,0)," ")</f>
        <v>Servicio de atención a emergencias y desastres</v>
      </c>
      <c r="AC862" s="167" t="str">
        <f>CONCATENATE(AA862,"_",AB862)</f>
        <v>004_Servicio de atención a emergencias y desastres</v>
      </c>
      <c r="AD862" s="167" t="str">
        <f>CONCATENATE(Z862," ",AC862)</f>
        <v>09-Servicio de mantenimiento, dotación (HEA´s y equipo menor) y adquisición de vehiculos   especializados para la atención de emergencias. 004_Servicio de atención a emergencias y desastres</v>
      </c>
      <c r="AE862" s="166" t="str">
        <f>CONCATENATE(U862,V862,W862,X862,AA862)</f>
        <v>O23011745032024025509004</v>
      </c>
      <c r="AF862" s="171" t="str">
        <f>IFERROR(VLOOKUP(AD862,TD!$J$66:$K$89,2,0)," ")</f>
        <v>PM/0131/0109/45030040255</v>
      </c>
      <c r="AG862" s="117" t="s">
        <v>387</v>
      </c>
      <c r="AH862" s="174" t="s">
        <v>194</v>
      </c>
      <c r="AI862" s="185" t="str">
        <f>CONCATENATE(PAA[[#This Row],[Id Interno]],"-",PAA[[#This Row],[tipo de Contrato (TH talento humano - B/S bienes y/o servicios)]],"-",S862,"-",T862,"-",PAA[[#This Row],[Objeto de la contratación]])</f>
        <v>20260844-BS-8173-4--Adición al contrato 608-2025 cuyo objeto es: "Prestar el servicio de mantenimiento preventivo y correctivo, de mecánica, latonería y pintura, incluyendo el suministro de repuestos, insumos y mano de obra especializada para los vehículos pertenecientes al parque automotor de la UAE Cuerpo Oficial de Bomberos de Bogotá DC lote I y II - SBLG"</v>
      </c>
    </row>
    <row r="863" spans="2:35" ht="56" x14ac:dyDescent="0.35">
      <c r="B863" s="146">
        <v>20260845</v>
      </c>
      <c r="C863" s="99" t="s">
        <v>1135</v>
      </c>
      <c r="D863" s="23" t="s">
        <v>105</v>
      </c>
      <c r="E863" s="23" t="s">
        <v>402</v>
      </c>
      <c r="F863" s="23" t="s">
        <v>89</v>
      </c>
      <c r="G863" s="127" t="s">
        <v>380</v>
      </c>
      <c r="H863" s="134">
        <v>10</v>
      </c>
      <c r="I863" s="134">
        <v>0</v>
      </c>
      <c r="J863" s="125">
        <v>160000000</v>
      </c>
      <c r="K863" s="88" t="s">
        <v>398</v>
      </c>
      <c r="L863" s="162" t="s">
        <v>154</v>
      </c>
      <c r="M863" s="165" t="s">
        <v>438</v>
      </c>
      <c r="N863" s="23" t="s">
        <v>330</v>
      </c>
      <c r="O863" s="165" t="s">
        <v>889</v>
      </c>
      <c r="P863" s="165" t="s">
        <v>161</v>
      </c>
      <c r="Q863" s="53" t="s">
        <v>620</v>
      </c>
      <c r="R863" s="165" t="s">
        <v>331</v>
      </c>
      <c r="S863" s="165" t="str">
        <f>MID(PAA[[#This Row],[Meta Proyecto de Inversión]],1,4)</f>
        <v>No a</v>
      </c>
      <c r="T863" s="165" t="str">
        <f>MID(PAA[[#This Row],[Meta Proyecto de Inversión]],6,2)</f>
        <v>li</v>
      </c>
      <c r="U863" s="166" t="str">
        <f>IFERROR(VLOOKUP(N863,TD!$B$50:$F$54,2,0)," ")</f>
        <v>NA</v>
      </c>
      <c r="V863" s="166" t="str">
        <f>IFERROR(VLOOKUP(N863,TD!$B$50:$F$54,3,0)," ")</f>
        <v>NA</v>
      </c>
      <c r="W863" s="166" t="str">
        <f>IFERROR(VLOOKUP(N863,TD!$B$50:$F$54,4,0)," ")</f>
        <v>NA</v>
      </c>
      <c r="X863" s="165" t="s">
        <v>335</v>
      </c>
      <c r="Y863" s="171" t="str">
        <f>IFERROR(VLOOKUP(X863,TD!$J$51:$K$64,2,0)," ")</f>
        <v>N/A</v>
      </c>
      <c r="Z863" s="167" t="str">
        <f>CONCATENATE(X863,"-",Y863)</f>
        <v>N/A-N/A</v>
      </c>
      <c r="AA863" s="165" t="s">
        <v>335</v>
      </c>
      <c r="AB863" s="171" t="str">
        <f>IFERROR(VLOOKUP(AA863,TD!$N$51:$O$66,2,0)," ")</f>
        <v>N/A</v>
      </c>
      <c r="AC863" s="167" t="str">
        <f>CONCATENATE(AA863,"_",AB863)</f>
        <v>N/A_N/A</v>
      </c>
      <c r="AD863" s="167" t="str">
        <f>CONCATENATE(Z863," ",AC863)</f>
        <v>N/A-N/A N/A_N/A</v>
      </c>
      <c r="AE863" s="166" t="str">
        <f>CONCATENATE(U863,V863,W863,X863,AA863)</f>
        <v>NANANAN/AN/A</v>
      </c>
      <c r="AF863" s="171" t="str">
        <f>IFERROR(VLOOKUP(AD863,TD!$J$66:$K$89,2,0)," ")</f>
        <v>N/A</v>
      </c>
      <c r="AG863" s="117" t="s">
        <v>332</v>
      </c>
      <c r="AH863" s="174" t="s">
        <v>194</v>
      </c>
      <c r="AI863" s="185" t="str">
        <f>CONCATENATE(PAA[[#This Row],[Id Interno]],"-",PAA[[#This Row],[tipo de Contrato (TH talento humano - B/S bienes y/o servicios)]],"-",S863,"-",T863,"-",PAA[[#This Row],[Objeto de la contratación]])</f>
        <v>20260845-BS-No a-li-Adición  CONTRATO DE PRESTACION DE SERVICIOS 458 DE 2026 cuyo objeto es "SGH - Contratar la Prestación de Servicios para desarrollar el Plan de Bienestar de la UAE Cuerpo Oficial de Bomberos para la Vigencia 2026"</v>
      </c>
    </row>
    <row r="864" spans="2:35" ht="70" x14ac:dyDescent="0.35">
      <c r="B864" s="146">
        <v>20260846</v>
      </c>
      <c r="C864" s="99" t="s">
        <v>1133</v>
      </c>
      <c r="D864" s="23" t="s">
        <v>92</v>
      </c>
      <c r="E864" s="23" t="s">
        <v>402</v>
      </c>
      <c r="F864" s="23" t="s">
        <v>89</v>
      </c>
      <c r="G864" s="127" t="s">
        <v>380</v>
      </c>
      <c r="H864" s="134">
        <v>5</v>
      </c>
      <c r="I864" s="134">
        <v>0</v>
      </c>
      <c r="J864" s="125">
        <v>48000000</v>
      </c>
      <c r="K864" s="88" t="s">
        <v>398</v>
      </c>
      <c r="L864" s="162" t="s">
        <v>154</v>
      </c>
      <c r="M864" s="165" t="s">
        <v>438</v>
      </c>
      <c r="N864" s="23" t="s">
        <v>330</v>
      </c>
      <c r="O864" s="165" t="s">
        <v>889</v>
      </c>
      <c r="P864" s="165" t="s">
        <v>161</v>
      </c>
      <c r="Q864" s="53" t="s">
        <v>1134</v>
      </c>
      <c r="R864" s="165" t="s">
        <v>331</v>
      </c>
      <c r="S864" s="165" t="str">
        <f>MID(PAA[[#This Row],[Meta Proyecto de Inversión]],1,4)</f>
        <v>No a</v>
      </c>
      <c r="T864" s="165" t="str">
        <f>MID(PAA[[#This Row],[Meta Proyecto de Inversión]],6,2)</f>
        <v>li</v>
      </c>
      <c r="U864" s="166" t="str">
        <f>IFERROR(VLOOKUP(N864,TD!$B$50:$F$54,2,0)," ")</f>
        <v>NA</v>
      </c>
      <c r="V864" s="166" t="str">
        <f>IFERROR(VLOOKUP(N864,TD!$B$50:$F$54,3,0)," ")</f>
        <v>NA</v>
      </c>
      <c r="W864" s="166" t="str">
        <f>IFERROR(VLOOKUP(N864,TD!$B$50:$F$54,4,0)," ")</f>
        <v>NA</v>
      </c>
      <c r="X864" s="165" t="s">
        <v>335</v>
      </c>
      <c r="Y864" s="171" t="str">
        <f>IFERROR(VLOOKUP(X864,TD!$J$51:$K$64,2,0)," ")</f>
        <v>N/A</v>
      </c>
      <c r="Z864" s="167" t="str">
        <f>CONCATENATE(X864,"-",Y864)</f>
        <v>N/A-N/A</v>
      </c>
      <c r="AA864" s="165" t="s">
        <v>335</v>
      </c>
      <c r="AB864" s="171" t="str">
        <f>IFERROR(VLOOKUP(AA864,TD!$N$51:$O$66,2,0)," ")</f>
        <v>N/A</v>
      </c>
      <c r="AC864" s="167" t="str">
        <f>CONCATENATE(AA864,"_",AB864)</f>
        <v>N/A_N/A</v>
      </c>
      <c r="AD864" s="167" t="str">
        <f>CONCATENATE(Z864," ",AC864)</f>
        <v>N/A-N/A N/A_N/A</v>
      </c>
      <c r="AE864" s="166" t="str">
        <f>CONCATENATE(U864,V864,W864,X864,AA864)</f>
        <v>NANANAN/AN/A</v>
      </c>
      <c r="AF864" s="171" t="str">
        <f>IFERROR(VLOOKUP(AD864,TD!$J$66:$K$89,2,0)," ")</f>
        <v>N/A</v>
      </c>
      <c r="AG864" s="117" t="s">
        <v>332</v>
      </c>
      <c r="AH864" s="174" t="s">
        <v>193</v>
      </c>
      <c r="AI864" s="185" t="str">
        <f>CONCATENATE(PAA[[#This Row],[Id Interno]],"-",PAA[[#This Row],[tipo de Contrato (TH talento humano - B/S bienes y/o servicios)]],"-",S864,"-",T864,"-",PAA[[#This Row],[Objeto de la contratación]])</f>
        <v>20260846-BS-No a-li-SGH - Contratar los servicios de aplicación, análisis y entrega de resultados de la Batería de Riesgo Psicosocial, en cumplimiento de la Resolución 2764 de 2022 o normatividad vigente, a los funcionarios y contratistas de la UAE Cuerpo Oficial de Bomberos de Bogotá</v>
      </c>
    </row>
    <row r="865" spans="2:35" ht="70" x14ac:dyDescent="0.35">
      <c r="B865" s="146">
        <v>20260847</v>
      </c>
      <c r="C865" s="99" t="s">
        <v>1137</v>
      </c>
      <c r="D865" s="23" t="s">
        <v>105</v>
      </c>
      <c r="E865" s="23" t="s">
        <v>363</v>
      </c>
      <c r="F865" s="23" t="s">
        <v>144</v>
      </c>
      <c r="G865" s="127" t="s">
        <v>379</v>
      </c>
      <c r="H865" s="134">
        <v>3</v>
      </c>
      <c r="I865" s="134">
        <v>0</v>
      </c>
      <c r="J865" s="125">
        <v>19500000</v>
      </c>
      <c r="K865" s="88" t="s">
        <v>398</v>
      </c>
      <c r="L865" s="162" t="s">
        <v>36</v>
      </c>
      <c r="M865" s="165" t="s">
        <v>468</v>
      </c>
      <c r="N865" s="23" t="s">
        <v>197</v>
      </c>
      <c r="O865" s="165" t="s">
        <v>889</v>
      </c>
      <c r="P865" s="165" t="s">
        <v>348</v>
      </c>
      <c r="Q865" s="53">
        <v>80111600</v>
      </c>
      <c r="R865" s="165" t="s">
        <v>200</v>
      </c>
      <c r="S865" s="165" t="str">
        <f>MID(PAA[[#This Row],[Meta Proyecto de Inversión]],1,4)</f>
        <v>8126</v>
      </c>
      <c r="T865" s="165" t="str">
        <f>MID(PAA[[#This Row],[Meta Proyecto de Inversión]],6,2)</f>
        <v>1-</v>
      </c>
      <c r="U865" s="166" t="str">
        <f>IFERROR(VLOOKUP(N865,TD!$B$50:$F$54,2,0)," ")</f>
        <v>O230117</v>
      </c>
      <c r="V865" s="166" t="str">
        <f>IFERROR(VLOOKUP(N865,TD!$B$50:$F$54,3,0)," ")</f>
        <v>4599</v>
      </c>
      <c r="W865" s="166">
        <f>IFERROR(VLOOKUP(N865,TD!$B$50:$F$54,4,0)," ")</f>
        <v>20240207</v>
      </c>
      <c r="X865" s="165" t="s">
        <v>182</v>
      </c>
      <c r="Y865" s="171" t="str">
        <f>IFERROR(VLOOKUP(X865,TD!$J$51:$K$64,2,0)," ")</f>
        <v>Servicios para la planeación y sistemas de gestión y comunicación estratégica</v>
      </c>
      <c r="Z865" s="167" t="str">
        <f>CONCATENATE(X865,"-",Y865)</f>
        <v>13-Servicios para la planeación y sistemas de gestión y comunicación estratégica</v>
      </c>
      <c r="AA865" s="165" t="s">
        <v>229</v>
      </c>
      <c r="AB865" s="171" t="str">
        <f>IFERROR(VLOOKUP(AA865,TD!$N$51:$O$66,2,0)," ")</f>
        <v>Servicio de asistencia técnica</v>
      </c>
      <c r="AC865" s="167" t="str">
        <f>CONCATENATE(AA865,"_",AB865)</f>
        <v>031_Servicio de asistencia técnica</v>
      </c>
      <c r="AD865" s="167" t="str">
        <f>CONCATENATE(Z865," ",AC865)</f>
        <v>13-Servicios para la planeación y sistemas de gestión y comunicación estratégica 031_Servicio de asistencia técnica</v>
      </c>
      <c r="AE865" s="166" t="str">
        <f>CONCATENATE(U865,V865,W865,X865,AA865)</f>
        <v>O23011745992024020713031</v>
      </c>
      <c r="AF865" s="171" t="str">
        <f>IFERROR(VLOOKUP(AD865,TD!$J$66:$K$89,2,0)," ")</f>
        <v>PM/0131/0113/45990310207</v>
      </c>
      <c r="AG865" s="117" t="s">
        <v>385</v>
      </c>
      <c r="AH865" s="174" t="s">
        <v>194</v>
      </c>
      <c r="AI865" s="185" t="str">
        <f>CONCATENATE(PAA[[#This Row],[Id Interno]],"-",PAA[[#This Row],[tipo de Contrato (TH talento humano - B/S bienes y/o servicios)]],"-",S865,"-",T865,"-",PAA[[#This Row],[Objeto de la contratación]])</f>
        <v>20260847-TH-8126-1--Adición y prórroga al contrato 143 de 2026 cuyo objeto es: Prestar servicios profesionales para brindar apoyo jurídico en la gestión contractual y administrativa de la Oficina Asesora de Planeación, de acuerdo con los lineamientos internos y en el marco del Modelo Integrado de Planeación y Gestión - MIPG.</v>
      </c>
    </row>
    <row r="866" spans="2:35" ht="70" x14ac:dyDescent="0.35">
      <c r="B866" s="146">
        <v>20260848</v>
      </c>
      <c r="C866" s="99" t="s">
        <v>1138</v>
      </c>
      <c r="D866" s="23" t="s">
        <v>105</v>
      </c>
      <c r="E866" s="23" t="s">
        <v>363</v>
      </c>
      <c r="F866" s="23" t="s">
        <v>144</v>
      </c>
      <c r="G866" s="127" t="s">
        <v>379</v>
      </c>
      <c r="H866" s="134">
        <v>3</v>
      </c>
      <c r="I866" s="134">
        <v>0</v>
      </c>
      <c r="J866" s="125">
        <v>19500000</v>
      </c>
      <c r="K866" s="88" t="s">
        <v>398</v>
      </c>
      <c r="L866" s="162" t="s">
        <v>36</v>
      </c>
      <c r="M866" s="165" t="s">
        <v>468</v>
      </c>
      <c r="N866" s="23" t="s">
        <v>197</v>
      </c>
      <c r="O866" s="165" t="s">
        <v>889</v>
      </c>
      <c r="P866" s="165" t="s">
        <v>348</v>
      </c>
      <c r="Q866" s="53">
        <v>80111600</v>
      </c>
      <c r="R866" s="165" t="s">
        <v>200</v>
      </c>
      <c r="S866" s="165" t="str">
        <f>MID(PAA[[#This Row],[Meta Proyecto de Inversión]],1,4)</f>
        <v>8126</v>
      </c>
      <c r="T866" s="165" t="str">
        <f>MID(PAA[[#This Row],[Meta Proyecto de Inversión]],6,2)</f>
        <v>1-</v>
      </c>
      <c r="U866" s="166" t="str">
        <f>IFERROR(VLOOKUP(N866,TD!$B$50:$F$54,2,0)," ")</f>
        <v>O230117</v>
      </c>
      <c r="V866" s="166" t="str">
        <f>IFERROR(VLOOKUP(N866,TD!$B$50:$F$54,3,0)," ")</f>
        <v>4599</v>
      </c>
      <c r="W866" s="166">
        <f>IFERROR(VLOOKUP(N866,TD!$B$50:$F$54,4,0)," ")</f>
        <v>20240207</v>
      </c>
      <c r="X866" s="165" t="s">
        <v>182</v>
      </c>
      <c r="Y866" s="171" t="str">
        <f>IFERROR(VLOOKUP(X866,TD!$J$51:$K$64,2,0)," ")</f>
        <v>Servicios para la planeación y sistemas de gestión y comunicación estratégica</v>
      </c>
      <c r="Z866" s="167" t="str">
        <f>CONCATENATE(X866,"-",Y866)</f>
        <v>13-Servicios para la planeación y sistemas de gestión y comunicación estratégica</v>
      </c>
      <c r="AA866" s="165" t="s">
        <v>229</v>
      </c>
      <c r="AB866" s="171" t="str">
        <f>IFERROR(VLOOKUP(AA866,TD!$N$51:$O$66,2,0)," ")</f>
        <v>Servicio de asistencia técnica</v>
      </c>
      <c r="AC866" s="167" t="str">
        <f>CONCATENATE(AA866,"_",AB866)</f>
        <v>031_Servicio de asistencia técnica</v>
      </c>
      <c r="AD866" s="167" t="str">
        <f>CONCATENATE(Z866," ",AC866)</f>
        <v>13-Servicios para la planeación y sistemas de gestión y comunicación estratégica 031_Servicio de asistencia técnica</v>
      </c>
      <c r="AE866" s="166" t="str">
        <f>CONCATENATE(U866,V866,W866,X866,AA866)</f>
        <v>O23011745992024020713031</v>
      </c>
      <c r="AF866" s="171" t="str">
        <f>IFERROR(VLOOKUP(AD866,TD!$J$66:$K$89,2,0)," ")</f>
        <v>PM/0131/0113/45990310207</v>
      </c>
      <c r="AG866" s="117" t="s">
        <v>385</v>
      </c>
      <c r="AH866" s="174" t="s">
        <v>194</v>
      </c>
      <c r="AI866" s="185" t="str">
        <f>CONCATENATE(PAA[[#This Row],[Id Interno]],"-",PAA[[#This Row],[tipo de Contrato (TH talento humano - B/S bienes y/o servicios)]],"-",S866,"-",T866,"-",PAA[[#This Row],[Objeto de la contratación]])</f>
        <v>20260848-TH-8126-1--Adición y prórroga al contrato 150 de 2026 cuyo objeto es: Prestar servicios profesionales para el desarrollo de actividades orientadas a la implementación de las políticas establecidas en el marco del Modelo Integrado de Planeación y Gestión - MIPG, liderado por la Oficina Asesora de Planeación.</v>
      </c>
    </row>
    <row r="867" spans="2:35" ht="98" x14ac:dyDescent="0.35">
      <c r="B867" s="146">
        <v>20260849</v>
      </c>
      <c r="C867" s="99" t="s">
        <v>1139</v>
      </c>
      <c r="D867" s="23" t="s">
        <v>105</v>
      </c>
      <c r="E867" s="23" t="s">
        <v>363</v>
      </c>
      <c r="F867" s="23" t="s">
        <v>144</v>
      </c>
      <c r="G867" s="127" t="s">
        <v>384</v>
      </c>
      <c r="H867" s="134">
        <v>1</v>
      </c>
      <c r="I867" s="134">
        <v>0</v>
      </c>
      <c r="J867" s="125">
        <v>9200000</v>
      </c>
      <c r="K867" s="88" t="s">
        <v>398</v>
      </c>
      <c r="L867" s="162" t="s">
        <v>36</v>
      </c>
      <c r="M867" s="165" t="s">
        <v>468</v>
      </c>
      <c r="N867" s="23" t="s">
        <v>197</v>
      </c>
      <c r="O867" s="165" t="s">
        <v>889</v>
      </c>
      <c r="P867" s="165" t="s">
        <v>348</v>
      </c>
      <c r="Q867" s="53">
        <v>80111600</v>
      </c>
      <c r="R867" s="165" t="s">
        <v>202</v>
      </c>
      <c r="S867" s="165" t="str">
        <f>MID(PAA[[#This Row],[Meta Proyecto de Inversión]],1,4)</f>
        <v>8126</v>
      </c>
      <c r="T867" s="165" t="str">
        <f>MID(PAA[[#This Row],[Meta Proyecto de Inversión]],6,2)</f>
        <v>3-</v>
      </c>
      <c r="U867" s="166" t="str">
        <f>IFERROR(VLOOKUP(N867,TD!$B$50:$F$54,2,0)," ")</f>
        <v>O230117</v>
      </c>
      <c r="V867" s="166" t="str">
        <f>IFERROR(VLOOKUP(N867,TD!$B$50:$F$54,3,0)," ")</f>
        <v>4599</v>
      </c>
      <c r="W867" s="166">
        <f>IFERROR(VLOOKUP(N867,TD!$B$50:$F$54,4,0)," ")</f>
        <v>20240207</v>
      </c>
      <c r="X867" s="165" t="s">
        <v>182</v>
      </c>
      <c r="Y867" s="171" t="str">
        <f>IFERROR(VLOOKUP(X867,TD!$J$51:$K$64,2,0)," ")</f>
        <v>Servicios para la planeación y sistemas de gestión y comunicación estratégica</v>
      </c>
      <c r="Z867" s="167" t="str">
        <f>CONCATENATE(X867,"-",Y867)</f>
        <v>13-Servicios para la planeación y sistemas de gestión y comunicación estratégica</v>
      </c>
      <c r="AA867" s="165" t="s">
        <v>229</v>
      </c>
      <c r="AB867" s="171" t="str">
        <f>IFERROR(VLOOKUP(AA867,TD!$N$51:$O$66,2,0)," ")</f>
        <v>Servicio de asistencia técnica</v>
      </c>
      <c r="AC867" s="167" t="str">
        <f>CONCATENATE(AA867,"_",AB867)</f>
        <v>031_Servicio de asistencia técnica</v>
      </c>
      <c r="AD867" s="167" t="str">
        <f>CONCATENATE(Z867," ",AC867)</f>
        <v>13-Servicios para la planeación y sistemas de gestión y comunicación estratégica 031_Servicio de asistencia técnica</v>
      </c>
      <c r="AE867" s="166" t="str">
        <f>CONCATENATE(U867,V867,W867,X867,AA867)</f>
        <v>O23011745992024020713031</v>
      </c>
      <c r="AF867" s="171" t="str">
        <f>IFERROR(VLOOKUP(AD867,TD!$J$66:$K$89,2,0)," ")</f>
        <v>PM/0131/0113/45990310207</v>
      </c>
      <c r="AG867" s="117" t="s">
        <v>385</v>
      </c>
      <c r="AH867" s="174" t="s">
        <v>194</v>
      </c>
      <c r="AI867" s="185" t="str">
        <f>CONCATENATE(PAA[[#This Row],[Id Interno]],"-",PAA[[#This Row],[tipo de Contrato (TH talento humano - B/S bienes y/o servicios)]],"-",S867,"-",T867,"-",PAA[[#This Row],[Objeto de la contratación]])</f>
        <v>20260849-TH-8126-3--Adición y prórroga al contrato 007 de 2026 cuyo objeto es: Prestar servicios profesionales para realizar el seguimiento y control a la implementación del Sistema de Gestión de la Calidad, así como para coordinar, monitorear y evaluar la ejecución de las políticas y herramientas de gestión lideradas por el proceso de Gestión Estratégica, en el marco del Modelo Integrado de Planeación y Gestión - MIPG.</v>
      </c>
    </row>
    <row r="868" spans="2:35" ht="56" x14ac:dyDescent="0.35">
      <c r="B868" s="146">
        <v>20260850</v>
      </c>
      <c r="C868" s="99" t="s">
        <v>1141</v>
      </c>
      <c r="D868" s="23" t="s">
        <v>105</v>
      </c>
      <c r="E868" s="23" t="s">
        <v>363</v>
      </c>
      <c r="F868" s="23" t="s">
        <v>144</v>
      </c>
      <c r="G868" s="127" t="s">
        <v>378</v>
      </c>
      <c r="H868" s="134">
        <v>2</v>
      </c>
      <c r="I868" s="134">
        <v>0</v>
      </c>
      <c r="J868" s="125">
        <v>14745962</v>
      </c>
      <c r="K868" s="88" t="s">
        <v>398</v>
      </c>
      <c r="L868" s="162" t="s">
        <v>155</v>
      </c>
      <c r="M868" s="165" t="s">
        <v>422</v>
      </c>
      <c r="N868" s="23" t="s">
        <v>197</v>
      </c>
      <c r="O868" s="165" t="s">
        <v>889</v>
      </c>
      <c r="P868" s="165" t="s">
        <v>348</v>
      </c>
      <c r="Q868" s="53" t="s">
        <v>728</v>
      </c>
      <c r="R868" s="165" t="s">
        <v>208</v>
      </c>
      <c r="S868" s="165" t="str">
        <f>MID(PAA[[#This Row],[Meta Proyecto de Inversión]],1,4)</f>
        <v>8126</v>
      </c>
      <c r="T868" s="165" t="str">
        <f>MID(PAA[[#This Row],[Meta Proyecto de Inversión]],6,2)</f>
        <v>9-</v>
      </c>
      <c r="U868" s="166" t="str">
        <f>IFERROR(VLOOKUP(N868,TD!$B$50:$F$54,2,0)," ")</f>
        <v>O230117</v>
      </c>
      <c r="V868" s="166" t="str">
        <f>IFERROR(VLOOKUP(N868,TD!$B$50:$F$54,3,0)," ")</f>
        <v>4599</v>
      </c>
      <c r="W868" s="166">
        <f>IFERROR(VLOOKUP(N868,TD!$B$50:$F$54,4,0)," ")</f>
        <v>20240207</v>
      </c>
      <c r="X868" s="165" t="s">
        <v>174</v>
      </c>
      <c r="Y868" s="171" t="str">
        <f>IFERROR(VLOOKUP(X868,TD!$J$51:$K$64,2,0)," ")</f>
        <v>Infraestructura física, mantenimiento y dotación (Sedes construidas, mantenidas reforzadas)</v>
      </c>
      <c r="Z868" s="167" t="str">
        <f>CONCATENATE(X868,"-",Y868)</f>
        <v>08-Infraestructura física, mantenimiento y dotación (Sedes construidas, mantenidas reforzadas)</v>
      </c>
      <c r="AA868" s="165" t="s">
        <v>227</v>
      </c>
      <c r="AB868" s="171" t="str">
        <f>IFERROR(VLOOKUP(AA868,TD!$N$51:$O$66,2,0)," ")</f>
        <v>Sedes mantenidas</v>
      </c>
      <c r="AC868" s="167" t="str">
        <f>CONCATENATE(AA868,"_",AB868)</f>
        <v>016_Sedes mantenidas</v>
      </c>
      <c r="AD868" s="167" t="str">
        <f>CONCATENATE(Z868," ",AC868)</f>
        <v>08-Infraestructura física, mantenimiento y dotación (Sedes construidas, mantenidas reforzadas) 016_Sedes mantenidas</v>
      </c>
      <c r="AE868" s="166" t="str">
        <f>CONCATENATE(U868,V868,W868,X868,AA868)</f>
        <v>O23011745992024020708016</v>
      </c>
      <c r="AF868" s="171" t="str">
        <f>IFERROR(VLOOKUP(AD868,TD!$J$66:$K$89,2,0)," ")</f>
        <v>PM/0131/0108/45990160207</v>
      </c>
      <c r="AG868" s="117" t="s">
        <v>385</v>
      </c>
      <c r="AH868" s="174" t="s">
        <v>194</v>
      </c>
      <c r="AI868" s="185" t="str">
        <f>CONCATENATE(PAA[[#This Row],[Id Interno]],"-",PAA[[#This Row],[tipo de Contrato (TH talento humano - B/S bienes y/o servicios)]],"-",S868,"-",T868,"-",PAA[[#This Row],[Objeto de la contratación]])</f>
        <v>20260850-TH-8126-9--Adición y prórroga No. 1 al contrato 438 de 2026 que tiene como objeto"Prestación de servicios profesionales en la Subdirección de Gestión Corporativa en las actividades relacionadas con MIPG-SGC</v>
      </c>
    </row>
    <row r="869" spans="2:35" ht="84" x14ac:dyDescent="0.35">
      <c r="B869" s="146">
        <v>20260851</v>
      </c>
      <c r="C869" s="99" t="s">
        <v>1164</v>
      </c>
      <c r="D869" s="23" t="s">
        <v>105</v>
      </c>
      <c r="E869" s="23" t="s">
        <v>363</v>
      </c>
      <c r="F869" s="23" t="s">
        <v>144</v>
      </c>
      <c r="G869" s="127" t="s">
        <v>383</v>
      </c>
      <c r="H869" s="134">
        <v>1</v>
      </c>
      <c r="I869" s="134">
        <v>10</v>
      </c>
      <c r="J869" s="125">
        <v>10700000</v>
      </c>
      <c r="K869" s="88" t="s">
        <v>398</v>
      </c>
      <c r="L869" s="162" t="s">
        <v>158</v>
      </c>
      <c r="M869" s="165" t="s">
        <v>421</v>
      </c>
      <c r="N869" s="23" t="s">
        <v>198</v>
      </c>
      <c r="O869" s="165" t="s">
        <v>890</v>
      </c>
      <c r="P869" s="165" t="s">
        <v>348</v>
      </c>
      <c r="Q869" s="53">
        <v>80111600</v>
      </c>
      <c r="R869" s="165" t="s">
        <v>211</v>
      </c>
      <c r="S869" s="165" t="str">
        <f>MID(PAA[[#This Row],[Meta Proyecto de Inversión]],1,4)</f>
        <v>8173</v>
      </c>
      <c r="T869" s="165" t="str">
        <f>MID(PAA[[#This Row],[Meta Proyecto de Inversión]],6,2)</f>
        <v>2-</v>
      </c>
      <c r="U869" s="166" t="str">
        <f>IFERROR(VLOOKUP(N869,TD!$B$50:$F$54,2,0)," ")</f>
        <v>O230117</v>
      </c>
      <c r="V869" s="166" t="str">
        <f>IFERROR(VLOOKUP(N869,TD!$B$50:$F$54,3,0)," ")</f>
        <v>4503</v>
      </c>
      <c r="W869" s="166">
        <f>IFERROR(VLOOKUP(N869,TD!$B$50:$F$54,4,0)," ")</f>
        <v>20240255</v>
      </c>
      <c r="X869" s="165" t="s">
        <v>164</v>
      </c>
      <c r="Y869" s="171" t="str">
        <f>IFERROR(VLOOKUP(X869,TD!$J$51:$K$64,2,0)," ")</f>
        <v>Servicio de atención a incidentes y emergencias.</v>
      </c>
      <c r="Z869" s="167" t="str">
        <f>CONCATENATE(X869,"-",Y869)</f>
        <v>04-Servicio de atención a incidentes y emergencias.</v>
      </c>
      <c r="AA869" s="165" t="s">
        <v>221</v>
      </c>
      <c r="AB869" s="171" t="str">
        <f>IFERROR(VLOOKUP(AA869,TD!$N$51:$O$66,2,0)," ")</f>
        <v>Servicio de atención a emergencias y desastres</v>
      </c>
      <c r="AC869" s="167" t="str">
        <f>CONCATENATE(AA869,"_",AB869)</f>
        <v>004_Servicio de atención a emergencias y desastres</v>
      </c>
      <c r="AD869" s="167" t="str">
        <f>CONCATENATE(Z869," ",AC869)</f>
        <v>04-Servicio de atención a incidentes y emergencias. 004_Servicio de atención a emergencias y desastres</v>
      </c>
      <c r="AE869" s="166" t="str">
        <f>CONCATENATE(U869,V869,W869,X869,AA869)</f>
        <v>O23011745032024025504004</v>
      </c>
      <c r="AF869" s="171" t="str">
        <f>IFERROR(VLOOKUP(AD869,TD!$J$66:$K$89,2,0)," ")</f>
        <v>PM/0131/0104/45030040255</v>
      </c>
      <c r="AG869" s="117" t="s">
        <v>385</v>
      </c>
      <c r="AH869" s="174" t="s">
        <v>193</v>
      </c>
      <c r="AI869" s="185" t="str">
        <f>CONCATENATE(PAA[[#This Row],[Id Interno]],"-",PAA[[#This Row],[tipo de Contrato (TH talento humano - B/S bienes y/o servicios)]],"-",S869,"-",T869,"-",PAA[[#This Row],[Objeto de la contratación]])</f>
        <v>20260851-TH-8173-2--Prestar los servicios profesionales para apoyar las actividades propias de la gestión precontractual, contractual y postcontractual de los diferentes procesos de contratación y aspectos legales, 
para el desarrollo de las estrategias y programas en el marco del cumplimiento  misional.</v>
      </c>
    </row>
    <row r="870" spans="2:35" ht="42" x14ac:dyDescent="0.35">
      <c r="B870" s="160">
        <v>20260852</v>
      </c>
      <c r="C870" s="99" t="s">
        <v>1145</v>
      </c>
      <c r="D870" s="99" t="s">
        <v>88</v>
      </c>
      <c r="E870" s="99" t="s">
        <v>402</v>
      </c>
      <c r="F870" s="99" t="s">
        <v>101</v>
      </c>
      <c r="G870" s="127" t="s">
        <v>379</v>
      </c>
      <c r="H870" s="153">
        <v>6</v>
      </c>
      <c r="I870" s="153">
        <v>0</v>
      </c>
      <c r="J870" s="117">
        <v>3555500000</v>
      </c>
      <c r="K870" s="124" t="s">
        <v>398</v>
      </c>
      <c r="L870" s="163" t="s">
        <v>158</v>
      </c>
      <c r="M870" s="170" t="s">
        <v>421</v>
      </c>
      <c r="N870" s="99" t="s">
        <v>330</v>
      </c>
      <c r="O870" s="170" t="s">
        <v>889</v>
      </c>
      <c r="P870" s="170" t="s">
        <v>161</v>
      </c>
      <c r="Q870" s="126" t="s">
        <v>1144</v>
      </c>
      <c r="R870" s="170" t="s">
        <v>331</v>
      </c>
      <c r="S870" s="167" t="str">
        <f>MID(PAA[[#This Row],[Meta Proyecto de Inversión]],1,4)</f>
        <v>No a</v>
      </c>
      <c r="T870" s="167" t="str">
        <f>MID(PAA[[#This Row],[Meta Proyecto de Inversión]],6,2)</f>
        <v>li</v>
      </c>
      <c r="U870" s="171" t="str">
        <f>IFERROR(VLOOKUP(N870,TD!$B$50:$F$54,2,0)," ")</f>
        <v>NA</v>
      </c>
      <c r="V870" s="171" t="str">
        <f>IFERROR(VLOOKUP(N870,TD!$B$50:$F$54,3,0)," ")</f>
        <v>NA</v>
      </c>
      <c r="W870" s="171" t="str">
        <f>IFERROR(VLOOKUP(N870,TD!$B$50:$F$54,4,0)," ")</f>
        <v>NA</v>
      </c>
      <c r="X870" s="170" t="s">
        <v>335</v>
      </c>
      <c r="Y870" s="171" t="str">
        <f>IFERROR(VLOOKUP(X870,TD!$J$51:$K$64,2,0)," ")</f>
        <v>N/A</v>
      </c>
      <c r="Z870" s="167" t="str">
        <f>CONCATENATE(X870,"-",Y870)</f>
        <v>N/A-N/A</v>
      </c>
      <c r="AA870" s="170" t="s">
        <v>335</v>
      </c>
      <c r="AB870" s="171" t="str">
        <f>IFERROR(VLOOKUP(AA870,TD!$N$51:$O$66,2,0)," ")</f>
        <v>N/A</v>
      </c>
      <c r="AC870" s="167" t="str">
        <f>CONCATENATE(AA870,"_",AB870)</f>
        <v>N/A_N/A</v>
      </c>
      <c r="AD870" s="167" t="str">
        <f>CONCATENATE(Z870," ",AC870)</f>
        <v>N/A-N/A N/A_N/A</v>
      </c>
      <c r="AE870" s="171" t="str">
        <f>CONCATENATE(U870,V870,W870,X870,AA870)</f>
        <v>NANANAN/AN/A</v>
      </c>
      <c r="AF870" s="171" t="str">
        <f>IFERROR(VLOOKUP(AD870,TD!$J$66:$K$89,2,0)," ")</f>
        <v>N/A</v>
      </c>
      <c r="AG870" s="117" t="s">
        <v>349</v>
      </c>
      <c r="AH870" s="180" t="s">
        <v>193</v>
      </c>
      <c r="AI870" s="185" t="str">
        <f>CONCATENATE(PAA[[#This Row],[Id Interno]],"-",PAA[[#This Row],[tipo de Contrato (TH talento humano - B/S bienes y/o servicios)]],"-",S870,"-",T870,"-",PAA[[#This Row],[Objeto de la contratación]])</f>
        <v>20260852-BS-No a-li-Adquisición de elementos de protección personal (E.P.P.) para la atención de emergencias de la UAE Cuerpo Oficial de Bomberos de Bogotá</v>
      </c>
    </row>
    <row r="871" spans="2:35" ht="56" x14ac:dyDescent="0.35">
      <c r="B871" s="146">
        <v>20260853</v>
      </c>
      <c r="C871" s="99" t="s">
        <v>1147</v>
      </c>
      <c r="D871" s="23" t="s">
        <v>105</v>
      </c>
      <c r="E871" s="23" t="s">
        <v>363</v>
      </c>
      <c r="F871" s="23" t="s">
        <v>145</v>
      </c>
      <c r="G871" s="127" t="s">
        <v>383</v>
      </c>
      <c r="H871" s="134">
        <v>1</v>
      </c>
      <c r="I871" s="134">
        <v>15</v>
      </c>
      <c r="J871" s="125">
        <v>5650040</v>
      </c>
      <c r="K871" s="88" t="s">
        <v>398</v>
      </c>
      <c r="L871" s="162" t="s">
        <v>156</v>
      </c>
      <c r="M871" s="165" t="s">
        <v>484</v>
      </c>
      <c r="N871" s="23" t="s">
        <v>198</v>
      </c>
      <c r="O871" s="165" t="s">
        <v>890</v>
      </c>
      <c r="P871" s="165" t="s">
        <v>348</v>
      </c>
      <c r="Q871" s="53">
        <v>80111600</v>
      </c>
      <c r="R871" s="165" t="s">
        <v>210</v>
      </c>
      <c r="S871" s="165" t="str">
        <f>MID(PAA[[#This Row],[Meta Proyecto de Inversión]],1,4)</f>
        <v>8173</v>
      </c>
      <c r="T871" s="165" t="str">
        <f>MID(PAA[[#This Row],[Meta Proyecto de Inversión]],6,2)</f>
        <v>1-</v>
      </c>
      <c r="U871" s="166" t="str">
        <f>IFERROR(VLOOKUP(N871,TD!$B$50:$F$54,2,0)," ")</f>
        <v>O230117</v>
      </c>
      <c r="V871" s="166" t="str">
        <f>IFERROR(VLOOKUP(N871,TD!$B$50:$F$54,3,0)," ")</f>
        <v>4503</v>
      </c>
      <c r="W871" s="166">
        <f>IFERROR(VLOOKUP(N871,TD!$B$50:$F$54,4,0)," ")</f>
        <v>20240255</v>
      </c>
      <c r="X871" s="165" t="s">
        <v>166</v>
      </c>
      <c r="Y871" s="171" t="str">
        <f>IFERROR(VLOOKUP(X871,TD!$J$51:$K$64,2,0)," ")</f>
        <v>Servicio de capacitaciones en gestión del riesgo de incendios  a la ciudadania.</v>
      </c>
      <c r="Z871" s="167" t="str">
        <f>CONCATENATE(X871,"-",Y871)</f>
        <v>05-Servicio de capacitaciones en gestión del riesgo de incendios  a la ciudadania.</v>
      </c>
      <c r="AA871" s="165" t="s">
        <v>223</v>
      </c>
      <c r="AB871" s="171" t="str">
        <f>IFERROR(VLOOKUP(AA871,TD!$N$51:$O$66,2,0)," ")</f>
        <v>Servicio prevención y control de incendios</v>
      </c>
      <c r="AC871" s="167" t="str">
        <f>CONCATENATE(AA871,"_",AB871)</f>
        <v>035_Servicio prevención y control de incendios</v>
      </c>
      <c r="AD871" s="167" t="str">
        <f>CONCATENATE(Z871," ",AC871)</f>
        <v>05-Servicio de capacitaciones en gestión del riesgo de incendios  a la ciudadania. 035_Servicio prevención y control de incendios</v>
      </c>
      <c r="AE871" s="166" t="str">
        <f>CONCATENATE(U871,V871,W871,X871,AA871)</f>
        <v>O23011745032024025505035</v>
      </c>
      <c r="AF871" s="171" t="str">
        <f>IFERROR(VLOOKUP(AD871,TD!$J$66:$K$89,2,0)," ")</f>
        <v>PM/0131/0105/45030350255</v>
      </c>
      <c r="AG871" s="117" t="s">
        <v>385</v>
      </c>
      <c r="AH871" s="174" t="s">
        <v>194</v>
      </c>
      <c r="AI871" s="185" t="str">
        <f>CONCATENATE(PAA[[#This Row],[Id Interno]],"-",PAA[[#This Row],[tipo de Contrato (TH talento humano - B/S bienes y/o servicios)]],"-",S871,"-",T871,"-",PAA[[#This Row],[Objeto de la contratación]])</f>
        <v>20260853-TH-8173-1--Adicion y prorroga cto 281-2026 Prestar servicios de apoyo como conductor a las acciones misionales de la Subdirección de Gestión del Riesgo.</v>
      </c>
    </row>
    <row r="872" spans="2:35" ht="56" x14ac:dyDescent="0.35">
      <c r="B872" s="146">
        <v>20260854</v>
      </c>
      <c r="C872" s="99" t="s">
        <v>1148</v>
      </c>
      <c r="D872" s="23" t="s">
        <v>105</v>
      </c>
      <c r="E872" s="23" t="s">
        <v>363</v>
      </c>
      <c r="F872" s="23" t="s">
        <v>145</v>
      </c>
      <c r="G872" s="127" t="s">
        <v>383</v>
      </c>
      <c r="H872" s="134">
        <v>3</v>
      </c>
      <c r="I872" s="134">
        <v>15</v>
      </c>
      <c r="J872" s="125">
        <v>14000000</v>
      </c>
      <c r="K872" s="88" t="s">
        <v>398</v>
      </c>
      <c r="L872" s="162" t="s">
        <v>156</v>
      </c>
      <c r="M872" s="165" t="s">
        <v>484</v>
      </c>
      <c r="N872" s="23" t="s">
        <v>198</v>
      </c>
      <c r="O872" s="165" t="s">
        <v>890</v>
      </c>
      <c r="P872" s="165" t="s">
        <v>348</v>
      </c>
      <c r="Q872" s="53">
        <v>80111600</v>
      </c>
      <c r="R872" s="165" t="s">
        <v>210</v>
      </c>
      <c r="S872" s="165" t="str">
        <f>MID(PAA[[#This Row],[Meta Proyecto de Inversión]],1,4)</f>
        <v>8173</v>
      </c>
      <c r="T872" s="165" t="str">
        <f>MID(PAA[[#This Row],[Meta Proyecto de Inversión]],6,2)</f>
        <v>1-</v>
      </c>
      <c r="U872" s="166" t="str">
        <f>IFERROR(VLOOKUP(N872,TD!$B$50:$F$54,2,0)," ")</f>
        <v>O230117</v>
      </c>
      <c r="V872" s="166" t="str">
        <f>IFERROR(VLOOKUP(N872,TD!$B$50:$F$54,3,0)," ")</f>
        <v>4503</v>
      </c>
      <c r="W872" s="166">
        <f>IFERROR(VLOOKUP(N872,TD!$B$50:$F$54,4,0)," ")</f>
        <v>20240255</v>
      </c>
      <c r="X872" s="165" t="s">
        <v>166</v>
      </c>
      <c r="Y872" s="171" t="str">
        <f>IFERROR(VLOOKUP(X872,TD!$J$51:$K$64,2,0)," ")</f>
        <v>Servicio de capacitaciones en gestión del riesgo de incendios  a la ciudadania.</v>
      </c>
      <c r="Z872" s="167" t="str">
        <f>CONCATENATE(X872,"-",Y872)</f>
        <v>05-Servicio de capacitaciones en gestión del riesgo de incendios  a la ciudadania.</v>
      </c>
      <c r="AA872" s="165" t="s">
        <v>223</v>
      </c>
      <c r="AB872" s="171" t="str">
        <f>IFERROR(VLOOKUP(AA872,TD!$N$51:$O$66,2,0)," ")</f>
        <v>Servicio prevención y control de incendios</v>
      </c>
      <c r="AC872" s="167" t="str">
        <f>CONCATENATE(AA872,"_",AB872)</f>
        <v>035_Servicio prevención y control de incendios</v>
      </c>
      <c r="AD872" s="167" t="str">
        <f>CONCATENATE(Z872," ",AC872)</f>
        <v>05-Servicio de capacitaciones en gestión del riesgo de incendios  a la ciudadania. 035_Servicio prevención y control de incendios</v>
      </c>
      <c r="AE872" s="166" t="str">
        <f>CONCATENATE(U872,V872,W872,X872,AA872)</f>
        <v>O23011745032024025505035</v>
      </c>
      <c r="AF872" s="171" t="str">
        <f>IFERROR(VLOOKUP(AD872,TD!$J$66:$K$89,2,0)," ")</f>
        <v>PM/0131/0105/45030350255</v>
      </c>
      <c r="AG872" s="117" t="s">
        <v>385</v>
      </c>
      <c r="AH872" s="174" t="s">
        <v>194</v>
      </c>
      <c r="AI872" s="185" t="str">
        <f>CONCATENATE(PAA[[#This Row],[Id Interno]],"-",PAA[[#This Row],[tipo de Contrato (TH talento humano - B/S bienes y/o servicios)]],"-",S872,"-",T872,"-",PAA[[#This Row],[Objeto de la contratación]])</f>
        <v>20260854-TH-8173-1--Adicion y prorroga cto 243-2026 Prestar servicios de apoyo para el seguimiento y respuesta de requerimientos ciudadanos relacionados con la misionalidad de la Subdirección de Gestión del Riesgo_SGR</v>
      </c>
    </row>
    <row r="873" spans="2:35" ht="56" x14ac:dyDescent="0.35">
      <c r="B873" s="146">
        <v>20260855</v>
      </c>
      <c r="C873" s="99" t="s">
        <v>1149</v>
      </c>
      <c r="D873" s="23" t="s">
        <v>105</v>
      </c>
      <c r="E873" s="23" t="s">
        <v>363</v>
      </c>
      <c r="F873" s="23" t="s">
        <v>144</v>
      </c>
      <c r="G873" s="127" t="s">
        <v>383</v>
      </c>
      <c r="H873" s="134">
        <v>2</v>
      </c>
      <c r="I873" s="134">
        <v>15</v>
      </c>
      <c r="J873" s="125">
        <v>15000000</v>
      </c>
      <c r="K873" s="88" t="s">
        <v>398</v>
      </c>
      <c r="L873" s="162" t="s">
        <v>156</v>
      </c>
      <c r="M873" s="165" t="s">
        <v>484</v>
      </c>
      <c r="N873" s="23" t="s">
        <v>198</v>
      </c>
      <c r="O873" s="165" t="s">
        <v>890</v>
      </c>
      <c r="P873" s="165" t="s">
        <v>348</v>
      </c>
      <c r="Q873" s="53">
        <v>80111600</v>
      </c>
      <c r="R873" s="165" t="s">
        <v>210</v>
      </c>
      <c r="S873" s="165" t="str">
        <f>MID(PAA[[#This Row],[Meta Proyecto de Inversión]],1,4)</f>
        <v>8173</v>
      </c>
      <c r="T873" s="165" t="str">
        <f>MID(PAA[[#This Row],[Meta Proyecto de Inversión]],6,2)</f>
        <v>1-</v>
      </c>
      <c r="U873" s="166" t="str">
        <f>IFERROR(VLOOKUP(N873,TD!$B$50:$F$54,2,0)," ")</f>
        <v>O230117</v>
      </c>
      <c r="V873" s="166" t="str">
        <f>IFERROR(VLOOKUP(N873,TD!$B$50:$F$54,3,0)," ")</f>
        <v>4503</v>
      </c>
      <c r="W873" s="166">
        <f>IFERROR(VLOOKUP(N873,TD!$B$50:$F$54,4,0)," ")</f>
        <v>20240255</v>
      </c>
      <c r="X873" s="165" t="s">
        <v>166</v>
      </c>
      <c r="Y873" s="171" t="str">
        <f>IFERROR(VLOOKUP(X873,TD!$J$51:$K$64,2,0)," ")</f>
        <v>Servicio de capacitaciones en gestión del riesgo de incendios  a la ciudadania.</v>
      </c>
      <c r="Z873" s="167" t="str">
        <f>CONCATENATE(X873,"-",Y873)</f>
        <v>05-Servicio de capacitaciones en gestión del riesgo de incendios  a la ciudadania.</v>
      </c>
      <c r="AA873" s="165" t="s">
        <v>223</v>
      </c>
      <c r="AB873" s="171" t="str">
        <f>IFERROR(VLOOKUP(AA873,TD!$N$51:$O$66,2,0)," ")</f>
        <v>Servicio prevención y control de incendios</v>
      </c>
      <c r="AC873" s="167" t="str">
        <f>CONCATENATE(AA873,"_",AB873)</f>
        <v>035_Servicio prevención y control de incendios</v>
      </c>
      <c r="AD873" s="167" t="str">
        <f>CONCATENATE(Z873," ",AC873)</f>
        <v>05-Servicio de capacitaciones en gestión del riesgo de incendios  a la ciudadania. 035_Servicio prevención y control de incendios</v>
      </c>
      <c r="AE873" s="166" t="str">
        <f>CONCATENATE(U873,V873,W873,X873,AA873)</f>
        <v>O23011745032024025505035</v>
      </c>
      <c r="AF873" s="171" t="str">
        <f>IFERROR(VLOOKUP(AD873,TD!$J$66:$K$89,2,0)," ")</f>
        <v>PM/0131/0105/45030350255</v>
      </c>
      <c r="AG873" s="117" t="s">
        <v>385</v>
      </c>
      <c r="AH873" s="174" t="s">
        <v>194</v>
      </c>
      <c r="AI873" s="185" t="str">
        <f>CONCATENATE(PAA[[#This Row],[Id Interno]],"-",PAA[[#This Row],[tipo de Contrato (TH talento humano - B/S bienes y/o servicios)]],"-",S873,"-",T873,"-",PAA[[#This Row],[Objeto de la contratación]])</f>
        <v>20260855-TH-8173-1--Adicion y prorroga cto  265-2026 Prestar servicios profesionales en las actividades de Programas y Campañas de Prevención para la Subdirección de Gestión del Riesgo._SGR</v>
      </c>
    </row>
    <row r="874" spans="2:35" ht="56" x14ac:dyDescent="0.35">
      <c r="B874" s="146">
        <v>20260856</v>
      </c>
      <c r="C874" s="99" t="s">
        <v>1150</v>
      </c>
      <c r="D874" s="23" t="s">
        <v>105</v>
      </c>
      <c r="E874" s="23" t="s">
        <v>363</v>
      </c>
      <c r="F874" s="23" t="s">
        <v>144</v>
      </c>
      <c r="G874" s="127" t="s">
        <v>383</v>
      </c>
      <c r="H874" s="134">
        <v>3</v>
      </c>
      <c r="I874" s="134">
        <v>0</v>
      </c>
      <c r="J874" s="125">
        <v>16500000</v>
      </c>
      <c r="K874" s="88" t="s">
        <v>398</v>
      </c>
      <c r="L874" s="162" t="s">
        <v>156</v>
      </c>
      <c r="M874" s="165" t="s">
        <v>484</v>
      </c>
      <c r="N874" s="23" t="s">
        <v>198</v>
      </c>
      <c r="O874" s="165" t="s">
        <v>890</v>
      </c>
      <c r="P874" s="165" t="s">
        <v>348</v>
      </c>
      <c r="Q874" s="53">
        <v>80111600</v>
      </c>
      <c r="R874" s="165" t="s">
        <v>214</v>
      </c>
      <c r="S874" s="165" t="str">
        <f>MID(PAA[[#This Row],[Meta Proyecto de Inversión]],1,4)</f>
        <v>8173</v>
      </c>
      <c r="T874" s="165" t="str">
        <f>MID(PAA[[#This Row],[Meta Proyecto de Inversión]],6,2)</f>
        <v>5-</v>
      </c>
      <c r="U874" s="166" t="str">
        <f>IFERROR(VLOOKUP(N874,TD!$B$50:$F$54,2,0)," ")</f>
        <v>O230117</v>
      </c>
      <c r="V874" s="166" t="str">
        <f>IFERROR(VLOOKUP(N874,TD!$B$50:$F$54,3,0)," ")</f>
        <v>4503</v>
      </c>
      <c r="W874" s="166">
        <f>IFERROR(VLOOKUP(N874,TD!$B$50:$F$54,4,0)," ")</f>
        <v>20240255</v>
      </c>
      <c r="X874" s="165">
        <v>16</v>
      </c>
      <c r="Y874" s="171" t="str">
        <f>IFERROR(VLOOKUP(X874,TD!$J$51:$K$64,2,0)," ")</f>
        <v>Servicio de monitoreo y seguimiento para la gestión del riesgo</v>
      </c>
      <c r="Z874" s="167" t="str">
        <f>CONCATENATE(X874,"-",Y874)</f>
        <v>16-Servicio de monitoreo y seguimiento para la gestión del riesgo</v>
      </c>
      <c r="AA874" s="165" t="s">
        <v>224</v>
      </c>
      <c r="AB874" s="171" t="str">
        <f>IFERROR(VLOOKUP(AA874,TD!$N$51:$O$66,2,0)," ")</f>
        <v>Servicio de monitoreo y seguimiento para la gestión del riesgo</v>
      </c>
      <c r="AC874" s="167" t="str">
        <f>CONCATENATE(AA874,"_",AB874)</f>
        <v>018_Servicio de monitoreo y seguimiento para la gestión del riesgo</v>
      </c>
      <c r="AD874" s="167" t="str">
        <f>CONCATENATE(Z874," ",AC874)</f>
        <v>16-Servicio de monitoreo y seguimiento para la gestión del riesgo 018_Servicio de monitoreo y seguimiento para la gestión del riesgo</v>
      </c>
      <c r="AE874" s="166" t="str">
        <f>CONCATENATE(U874,V874,W874,X874,AA874)</f>
        <v>O23011745032024025516018</v>
      </c>
      <c r="AF874" s="171" t="str">
        <f>IFERROR(VLOOKUP(AD874,TD!$J$66:$K$89,2,0)," ")</f>
        <v>PM/0131/0116/45030180255</v>
      </c>
      <c r="AG874" s="117" t="s">
        <v>385</v>
      </c>
      <c r="AH874" s="174" t="s">
        <v>194</v>
      </c>
      <c r="AI874" s="185" t="str">
        <f>CONCATENATE(PAA[[#This Row],[Id Interno]],"-",PAA[[#This Row],[tipo de Contrato (TH talento humano - B/S bienes y/o servicios)]],"-",S874,"-",T874,"-",PAA[[#This Row],[Objeto de la contratación]])</f>
        <v>20260856-TH-8173-5--Adicion y prorroga cto  397-2026 Prestar servicios profesionales en las actividades de identificacion y caracterizacion  de escenarios  de riesgos a cargo de la Subdirección de Gestión del Riesgo._SGR</v>
      </c>
    </row>
    <row r="875" spans="2:35" ht="56" x14ac:dyDescent="0.35">
      <c r="B875" s="146">
        <v>20260857</v>
      </c>
      <c r="C875" s="99" t="s">
        <v>1151</v>
      </c>
      <c r="D875" s="23" t="s">
        <v>105</v>
      </c>
      <c r="E875" s="23" t="s">
        <v>363</v>
      </c>
      <c r="F875" s="23" t="s">
        <v>144</v>
      </c>
      <c r="G875" s="127" t="s">
        <v>383</v>
      </c>
      <c r="H875" s="134">
        <v>3</v>
      </c>
      <c r="I875" s="134">
        <v>0</v>
      </c>
      <c r="J875" s="125">
        <v>16500000</v>
      </c>
      <c r="K875" s="88" t="s">
        <v>398</v>
      </c>
      <c r="L875" s="162" t="s">
        <v>156</v>
      </c>
      <c r="M875" s="165" t="s">
        <v>484</v>
      </c>
      <c r="N875" s="23" t="s">
        <v>198</v>
      </c>
      <c r="O875" s="165" t="s">
        <v>890</v>
      </c>
      <c r="P875" s="165" t="s">
        <v>348</v>
      </c>
      <c r="Q875" s="53">
        <v>80111600</v>
      </c>
      <c r="R875" s="165" t="s">
        <v>214</v>
      </c>
      <c r="S875" s="165" t="str">
        <f>MID(PAA[[#This Row],[Meta Proyecto de Inversión]],1,4)</f>
        <v>8173</v>
      </c>
      <c r="T875" s="165" t="str">
        <f>MID(PAA[[#This Row],[Meta Proyecto de Inversión]],6,2)</f>
        <v>5-</v>
      </c>
      <c r="U875" s="166" t="str">
        <f>IFERROR(VLOOKUP(N875,TD!$B$50:$F$54,2,0)," ")</f>
        <v>O230117</v>
      </c>
      <c r="V875" s="166" t="str">
        <f>IFERROR(VLOOKUP(N875,TD!$B$50:$F$54,3,0)," ")</f>
        <v>4503</v>
      </c>
      <c r="W875" s="166">
        <f>IFERROR(VLOOKUP(N875,TD!$B$50:$F$54,4,0)," ")</f>
        <v>20240255</v>
      </c>
      <c r="X875" s="165">
        <v>16</v>
      </c>
      <c r="Y875" s="171" t="str">
        <f>IFERROR(VLOOKUP(X875,TD!$J$51:$K$64,2,0)," ")</f>
        <v>Servicio de monitoreo y seguimiento para la gestión del riesgo</v>
      </c>
      <c r="Z875" s="167" t="str">
        <f>CONCATENATE(X875,"-",Y875)</f>
        <v>16-Servicio de monitoreo y seguimiento para la gestión del riesgo</v>
      </c>
      <c r="AA875" s="165" t="s">
        <v>224</v>
      </c>
      <c r="AB875" s="171" t="str">
        <f>IFERROR(VLOOKUP(AA875,TD!$N$51:$O$66,2,0)," ")</f>
        <v>Servicio de monitoreo y seguimiento para la gestión del riesgo</v>
      </c>
      <c r="AC875" s="167" t="str">
        <f>CONCATENATE(AA875,"_",AB875)</f>
        <v>018_Servicio de monitoreo y seguimiento para la gestión del riesgo</v>
      </c>
      <c r="AD875" s="167" t="str">
        <f>CONCATENATE(Z875," ",AC875)</f>
        <v>16-Servicio de monitoreo y seguimiento para la gestión del riesgo 018_Servicio de monitoreo y seguimiento para la gestión del riesgo</v>
      </c>
      <c r="AE875" s="166" t="str">
        <f>CONCATENATE(U875,V875,W875,X875,AA875)</f>
        <v>O23011745032024025516018</v>
      </c>
      <c r="AF875" s="171" t="str">
        <f>IFERROR(VLOOKUP(AD875,TD!$J$66:$K$89,2,0)," ")</f>
        <v>PM/0131/0116/45030180255</v>
      </c>
      <c r="AG875" s="117" t="s">
        <v>385</v>
      </c>
      <c r="AH875" s="174" t="s">
        <v>194</v>
      </c>
      <c r="AI875" s="185" t="str">
        <f>CONCATENATE(PAA[[#This Row],[Id Interno]],"-",PAA[[#This Row],[tipo de Contrato (TH talento humano - B/S bienes y/o servicios)]],"-",S875,"-",T875,"-",PAA[[#This Row],[Objeto de la contratación]])</f>
        <v>20260857-TH-8173-5--Adicion y prorroga cto  369-2026  Prestar servicios profesionales en las actividades de identificacion y caracterizacion  de escenarios  de riesgos a cargo de la Subdirección de Gestión del Riesgo._SGR</v>
      </c>
    </row>
    <row r="876" spans="2:35" ht="42" x14ac:dyDescent="0.35">
      <c r="B876" s="146">
        <v>20260858</v>
      </c>
      <c r="C876" s="99" t="s">
        <v>1152</v>
      </c>
      <c r="D876" s="23" t="s">
        <v>105</v>
      </c>
      <c r="E876" s="23" t="s">
        <v>363</v>
      </c>
      <c r="F876" s="23" t="s">
        <v>144</v>
      </c>
      <c r="G876" s="127" t="s">
        <v>383</v>
      </c>
      <c r="H876" s="134">
        <v>3</v>
      </c>
      <c r="I876" s="134">
        <v>0</v>
      </c>
      <c r="J876" s="125">
        <v>18000000</v>
      </c>
      <c r="K876" s="88" t="s">
        <v>398</v>
      </c>
      <c r="L876" s="162" t="s">
        <v>156</v>
      </c>
      <c r="M876" s="165" t="s">
        <v>484</v>
      </c>
      <c r="N876" s="23" t="s">
        <v>198</v>
      </c>
      <c r="O876" s="165" t="s">
        <v>890</v>
      </c>
      <c r="P876" s="165" t="s">
        <v>348</v>
      </c>
      <c r="Q876" s="53">
        <v>80111600</v>
      </c>
      <c r="R876" s="165" t="s">
        <v>215</v>
      </c>
      <c r="S876" s="165" t="str">
        <f>MID(PAA[[#This Row],[Meta Proyecto de Inversión]],1,4)</f>
        <v>8173</v>
      </c>
      <c r="T876" s="165" t="str">
        <f>MID(PAA[[#This Row],[Meta Proyecto de Inversión]],6,2)</f>
        <v>6-</v>
      </c>
      <c r="U876" s="166" t="str">
        <f>IFERROR(VLOOKUP(N876,TD!$B$50:$F$54,2,0)," ")</f>
        <v>O230117</v>
      </c>
      <c r="V876" s="166" t="str">
        <f>IFERROR(VLOOKUP(N876,TD!$B$50:$F$54,3,0)," ")</f>
        <v>4503</v>
      </c>
      <c r="W876" s="166">
        <f>IFERROR(VLOOKUP(N876,TD!$B$50:$F$54,4,0)," ")</f>
        <v>20240255</v>
      </c>
      <c r="X876" s="165">
        <v>16</v>
      </c>
      <c r="Y876" s="171" t="str">
        <f>IFERROR(VLOOKUP(X876,TD!$J$51:$K$64,2,0)," ")</f>
        <v>Servicio de monitoreo y seguimiento para la gestión del riesgo</v>
      </c>
      <c r="Z876" s="167" t="str">
        <f>CONCATENATE(X876,"-",Y876)</f>
        <v>16-Servicio de monitoreo y seguimiento para la gestión del riesgo</v>
      </c>
      <c r="AA876" s="165" t="s">
        <v>224</v>
      </c>
      <c r="AB876" s="171" t="str">
        <f>IFERROR(VLOOKUP(AA876,TD!$N$51:$O$66,2,0)," ")</f>
        <v>Servicio de monitoreo y seguimiento para la gestión del riesgo</v>
      </c>
      <c r="AC876" s="167" t="str">
        <f>CONCATENATE(AA876,"_",AB876)</f>
        <v>018_Servicio de monitoreo y seguimiento para la gestión del riesgo</v>
      </c>
      <c r="AD876" s="167" t="str">
        <f>CONCATENATE(Z876," ",AC876)</f>
        <v>16-Servicio de monitoreo y seguimiento para la gestión del riesgo 018_Servicio de monitoreo y seguimiento para la gestión del riesgo</v>
      </c>
      <c r="AE876" s="166" t="str">
        <f>CONCATENATE(U876,V876,W876,X876,AA876)</f>
        <v>O23011745032024025516018</v>
      </c>
      <c r="AF876" s="171" t="str">
        <f>IFERROR(VLOOKUP(AD876,TD!$J$66:$K$89,2,0)," ")</f>
        <v>PM/0131/0116/45030180255</v>
      </c>
      <c r="AG876" s="117" t="s">
        <v>385</v>
      </c>
      <c r="AH876" s="174" t="s">
        <v>194</v>
      </c>
      <c r="AI876" s="185" t="str">
        <f>CONCATENATE(PAA[[#This Row],[Id Interno]],"-",PAA[[#This Row],[tipo de Contrato (TH talento humano - B/S bienes y/o servicios)]],"-",S876,"-",T876,"-",PAA[[#This Row],[Objeto de la contratación]])</f>
        <v>20260858-TH-8173-6--Adicion y prorroga cto  59-2026 Prestar servicios profesionales en las actividades de monitoreo del riesgo para la Subdirección de Gestión del Riesgo._SGR</v>
      </c>
    </row>
    <row r="877" spans="2:35" ht="42" x14ac:dyDescent="0.35">
      <c r="B877" s="146">
        <v>20260859</v>
      </c>
      <c r="C877" s="99" t="s">
        <v>1153</v>
      </c>
      <c r="D877" s="23" t="s">
        <v>105</v>
      </c>
      <c r="E877" s="23" t="s">
        <v>363</v>
      </c>
      <c r="F877" s="23" t="s">
        <v>144</v>
      </c>
      <c r="G877" s="127" t="s">
        <v>383</v>
      </c>
      <c r="H877" s="134">
        <v>1</v>
      </c>
      <c r="I877" s="134">
        <v>0</v>
      </c>
      <c r="J877" s="125">
        <v>8000000</v>
      </c>
      <c r="K877" s="88" t="s">
        <v>398</v>
      </c>
      <c r="L877" s="162" t="s">
        <v>156</v>
      </c>
      <c r="M877" s="165" t="s">
        <v>484</v>
      </c>
      <c r="N877" s="23" t="s">
        <v>198</v>
      </c>
      <c r="O877" s="165" t="s">
        <v>890</v>
      </c>
      <c r="P877" s="165" t="s">
        <v>348</v>
      </c>
      <c r="Q877" s="53">
        <v>80111600</v>
      </c>
      <c r="R877" s="165" t="s">
        <v>214</v>
      </c>
      <c r="S877" s="165" t="str">
        <f>MID(PAA[[#This Row],[Meta Proyecto de Inversión]],1,4)</f>
        <v>8173</v>
      </c>
      <c r="T877" s="165" t="str">
        <f>MID(PAA[[#This Row],[Meta Proyecto de Inversión]],6,2)</f>
        <v>5-</v>
      </c>
      <c r="U877" s="166" t="str">
        <f>IFERROR(VLOOKUP(N877,TD!$B$50:$F$54,2,0)," ")</f>
        <v>O230117</v>
      </c>
      <c r="V877" s="166" t="str">
        <f>IFERROR(VLOOKUP(N877,TD!$B$50:$F$54,3,0)," ")</f>
        <v>4503</v>
      </c>
      <c r="W877" s="166">
        <f>IFERROR(VLOOKUP(N877,TD!$B$50:$F$54,4,0)," ")</f>
        <v>20240255</v>
      </c>
      <c r="X877" s="165">
        <v>16</v>
      </c>
      <c r="Y877" s="171" t="str">
        <f>IFERROR(VLOOKUP(X877,TD!$J$51:$K$64,2,0)," ")</f>
        <v>Servicio de monitoreo y seguimiento para la gestión del riesgo</v>
      </c>
      <c r="Z877" s="167" t="str">
        <f>CONCATENATE(X877,"-",Y877)</f>
        <v>16-Servicio de monitoreo y seguimiento para la gestión del riesgo</v>
      </c>
      <c r="AA877" s="165" t="s">
        <v>224</v>
      </c>
      <c r="AB877" s="171" t="str">
        <f>IFERROR(VLOOKUP(AA877,TD!$N$51:$O$66,2,0)," ")</f>
        <v>Servicio de monitoreo y seguimiento para la gestión del riesgo</v>
      </c>
      <c r="AC877" s="167" t="str">
        <f>CONCATENATE(AA877,"_",AB877)</f>
        <v>018_Servicio de monitoreo y seguimiento para la gestión del riesgo</v>
      </c>
      <c r="AD877" s="167" t="str">
        <f>CONCATENATE(Z877," ",AC877)</f>
        <v>16-Servicio de monitoreo y seguimiento para la gestión del riesgo 018_Servicio de monitoreo y seguimiento para la gestión del riesgo</v>
      </c>
      <c r="AE877" s="166" t="str">
        <f>CONCATENATE(U877,V877,W877,X877,AA877)</f>
        <v>O23011745032024025516018</v>
      </c>
      <c r="AF877" s="171" t="str">
        <f>IFERROR(VLOOKUP(AD877,TD!$J$66:$K$89,2,0)," ")</f>
        <v>PM/0131/0116/45030180255</v>
      </c>
      <c r="AG877" s="117" t="s">
        <v>385</v>
      </c>
      <c r="AH877" s="174" t="s">
        <v>194</v>
      </c>
      <c r="AI877" s="185" t="str">
        <f>CONCATENATE(PAA[[#This Row],[Id Interno]],"-",PAA[[#This Row],[tipo de Contrato (TH talento humano - B/S bienes y/o servicios)]],"-",S877,"-",T877,"-",PAA[[#This Row],[Objeto de la contratación]])</f>
        <v>20260859-TH-8173-5--Adicion y prorroga cto  179-2026 Prestar  servicios profesionales  en las actividades de proyeccion e innovacion para la Subdirección de Gestión del Riesgo._SGR</v>
      </c>
    </row>
    <row r="878" spans="2:35" ht="84" x14ac:dyDescent="0.35">
      <c r="B878" s="160">
        <v>20260860</v>
      </c>
      <c r="C878" s="99" t="s">
        <v>1163</v>
      </c>
      <c r="D878" s="99" t="s">
        <v>105</v>
      </c>
      <c r="E878" s="99" t="s">
        <v>363</v>
      </c>
      <c r="F878" s="99" t="s">
        <v>144</v>
      </c>
      <c r="G878" s="127" t="s">
        <v>379</v>
      </c>
      <c r="H878" s="153">
        <v>6</v>
      </c>
      <c r="I878" s="153">
        <v>0</v>
      </c>
      <c r="J878" s="117">
        <v>58200000</v>
      </c>
      <c r="K878" s="124" t="s">
        <v>398</v>
      </c>
      <c r="L878" s="163" t="s">
        <v>158</v>
      </c>
      <c r="M878" s="170" t="s">
        <v>421</v>
      </c>
      <c r="N878" s="99" t="s">
        <v>198</v>
      </c>
      <c r="O878" s="170" t="s">
        <v>890</v>
      </c>
      <c r="P878" s="170" t="s">
        <v>348</v>
      </c>
      <c r="Q878" s="126">
        <v>80111600</v>
      </c>
      <c r="R878" s="170" t="s">
        <v>210</v>
      </c>
      <c r="S878" s="167" t="str">
        <f>MID(PAA[[#This Row],[Meta Proyecto de Inversión]],1,4)</f>
        <v>8173</v>
      </c>
      <c r="T878" s="167" t="str">
        <f>MID(PAA[[#This Row],[Meta Proyecto de Inversión]],6,2)</f>
        <v>1-</v>
      </c>
      <c r="U878" s="171" t="str">
        <f>IFERROR(VLOOKUP(N878,TD!$B$50:$F$54,2,0)," ")</f>
        <v>O230117</v>
      </c>
      <c r="V878" s="171" t="str">
        <f>IFERROR(VLOOKUP(N878,TD!$B$50:$F$54,3,0)," ")</f>
        <v>4503</v>
      </c>
      <c r="W878" s="171">
        <f>IFERROR(VLOOKUP(N878,TD!$B$50:$F$54,4,0)," ")</f>
        <v>20240255</v>
      </c>
      <c r="X878" s="170" t="s">
        <v>164</v>
      </c>
      <c r="Y878" s="171" t="str">
        <f>IFERROR(VLOOKUP(X878,TD!$J$51:$K$64,2,0)," ")</f>
        <v>Servicio de atención a incidentes y emergencias.</v>
      </c>
      <c r="Z878" s="167" t="str">
        <f>CONCATENATE(X878,"-",Y878)</f>
        <v>04-Servicio de atención a incidentes y emergencias.</v>
      </c>
      <c r="AA878" s="170" t="s">
        <v>221</v>
      </c>
      <c r="AB878" s="171" t="str">
        <f>IFERROR(VLOOKUP(AA878,TD!$N$51:$O$66,2,0)," ")</f>
        <v>Servicio de atención a emergencias y desastres</v>
      </c>
      <c r="AC878" s="167" t="str">
        <f>CONCATENATE(AA878,"_",AB878)</f>
        <v>004_Servicio de atención a emergencias y desastres</v>
      </c>
      <c r="AD878" s="167" t="str">
        <f>CONCATENATE(Z878," ",AC878)</f>
        <v>04-Servicio de atención a incidentes y emergencias. 004_Servicio de atención a emergencias y desastres</v>
      </c>
      <c r="AE878" s="171" t="str">
        <f>CONCATENATE(U878,V878,W878,X878,AA878)</f>
        <v>O23011745032024025504004</v>
      </c>
      <c r="AF878" s="171" t="str">
        <f>IFERROR(VLOOKUP(AD878,TD!$J$66:$K$89,2,0)," ")</f>
        <v>PM/0131/0104/45030040255</v>
      </c>
      <c r="AG878" s="117" t="s">
        <v>385</v>
      </c>
      <c r="AH878" s="180" t="s">
        <v>193</v>
      </c>
      <c r="AI878" s="185" t="str">
        <f>CONCATENATE(PAA[[#This Row],[Id Interno]],"-",PAA[[#This Row],[tipo de Contrato (TH talento humano - B/S bienes y/o servicios)]],"-",S878,"-",T878,"-",PAA[[#This Row],[Objeto de la contratación]])</f>
        <v>20260860-TH-8173-1--Prestación de servicios profesionales para liderar y gestionar el Plan Acción Operativo PAO, informes técnicos, campañas de comunicación interna sobre la implementación de los sistemas de información de emergencia y demás temas operativos, con el fin de aportar al desarrollo de los programas de la Subdirección Operativa-S.O. </v>
      </c>
    </row>
    <row r="879" spans="2:35" ht="56" x14ac:dyDescent="0.35">
      <c r="B879" s="160">
        <v>20260862</v>
      </c>
      <c r="C879" s="99" t="s">
        <v>1158</v>
      </c>
      <c r="D879" s="99" t="s">
        <v>105</v>
      </c>
      <c r="E879" s="99" t="s">
        <v>363</v>
      </c>
      <c r="F879" s="99" t="s">
        <v>145</v>
      </c>
      <c r="G879" s="127" t="s">
        <v>382</v>
      </c>
      <c r="H879" s="153">
        <v>2</v>
      </c>
      <c r="I879" s="153">
        <v>15</v>
      </c>
      <c r="J879" s="117">
        <v>9000000</v>
      </c>
      <c r="K879" s="124" t="s">
        <v>398</v>
      </c>
      <c r="L879" s="163" t="s">
        <v>153</v>
      </c>
      <c r="M879" s="170" t="s">
        <v>420</v>
      </c>
      <c r="N879" s="99" t="s">
        <v>197</v>
      </c>
      <c r="O879" s="170" t="s">
        <v>889</v>
      </c>
      <c r="P879" s="170" t="s">
        <v>348</v>
      </c>
      <c r="Q879" s="126">
        <v>80111600</v>
      </c>
      <c r="R879" s="170" t="s">
        <v>208</v>
      </c>
      <c r="S879" s="170" t="str">
        <f>MID(PAA[[#This Row],[Meta Proyecto de Inversión]],1,4)</f>
        <v>8126</v>
      </c>
      <c r="T879" s="170" t="str">
        <f>MID(PAA[[#This Row],[Meta Proyecto de Inversión]],6,2)</f>
        <v>9-</v>
      </c>
      <c r="U879" s="171" t="str">
        <f>IFERROR(VLOOKUP(N879,TD!$B$50:$F$54,2,0)," ")</f>
        <v>O230117</v>
      </c>
      <c r="V879" s="171" t="str">
        <f>IFERROR(VLOOKUP(N879,TD!$B$50:$F$54,3,0)," ")</f>
        <v>4599</v>
      </c>
      <c r="W879" s="171">
        <f>IFERROR(VLOOKUP(N879,TD!$B$50:$F$54,4,0)," ")</f>
        <v>20240207</v>
      </c>
      <c r="X879" s="170" t="s">
        <v>174</v>
      </c>
      <c r="Y879" s="171" t="str">
        <f>IFERROR(VLOOKUP(X879,TD!$J$51:$K$64,2,0)," ")</f>
        <v>Infraestructura física, mantenimiento y dotación (Sedes construidas, mantenidas reforzadas)</v>
      </c>
      <c r="Z879" s="170" t="str">
        <f>CONCATENATE(X879,"-",Y879)</f>
        <v>08-Infraestructura física, mantenimiento y dotación (Sedes construidas, mantenidas reforzadas)</v>
      </c>
      <c r="AA879" s="170" t="s">
        <v>227</v>
      </c>
      <c r="AB879" s="171" t="str">
        <f>IFERROR(VLOOKUP(AA879,TD!$N$51:$O$66,2,0)," ")</f>
        <v>Sedes mantenidas</v>
      </c>
      <c r="AC879" s="170" t="str">
        <f>CONCATENATE(AA879,"_",AB879)</f>
        <v>016_Sedes mantenidas</v>
      </c>
      <c r="AD879" s="170" t="str">
        <f>CONCATENATE(Z879," ",AC879)</f>
        <v>08-Infraestructura física, mantenimiento y dotación (Sedes construidas, mantenidas reforzadas) 016_Sedes mantenidas</v>
      </c>
      <c r="AE879" s="171" t="str">
        <f>CONCATENATE(U879,V879,W879,X879,AA879)</f>
        <v>O23011745992024020708016</v>
      </c>
      <c r="AF879" s="171" t="str">
        <f>IFERROR(VLOOKUP(AD879,TD!$J$66:$K$89,2,0)," ")</f>
        <v>PM/0131/0108/45990160207</v>
      </c>
      <c r="AG879" s="117" t="s">
        <v>385</v>
      </c>
      <c r="AH879" s="180" t="s">
        <v>194</v>
      </c>
      <c r="AI879" s="185" t="str">
        <f>CONCATENATE(PAA[[#This Row],[Id Interno]],"-",PAA[[#This Row],[tipo de Contrato (TH talento humano - B/S bienes y/o servicios)]],"-",S879,"-",T879,"-",PAA[[#This Row],[Objeto de la contratación]])</f>
        <v>20260862-TH-8126-9--Adiciòn y pròrroga al contrato 390 de 2026 cuyo objeto es: "Prestar los servicios de apoyo para las gestiones administrativas requeridas en la Oficina Jurídica".</v>
      </c>
    </row>
    <row r="880" spans="2:35" ht="70" x14ac:dyDescent="0.35">
      <c r="B880" s="160">
        <v>20260863</v>
      </c>
      <c r="C880" s="99" t="s">
        <v>1159</v>
      </c>
      <c r="D880" s="99" t="s">
        <v>105</v>
      </c>
      <c r="E880" s="99" t="s">
        <v>363</v>
      </c>
      <c r="F880" s="99" t="s">
        <v>144</v>
      </c>
      <c r="G880" s="127" t="s">
        <v>382</v>
      </c>
      <c r="H880" s="153">
        <v>3</v>
      </c>
      <c r="I880" s="153">
        <v>6</v>
      </c>
      <c r="J880" s="117">
        <v>30880000</v>
      </c>
      <c r="K880" s="124" t="s">
        <v>398</v>
      </c>
      <c r="L880" s="163" t="s">
        <v>153</v>
      </c>
      <c r="M880" s="170" t="s">
        <v>420</v>
      </c>
      <c r="N880" s="99" t="s">
        <v>197</v>
      </c>
      <c r="O880" s="170" t="s">
        <v>889</v>
      </c>
      <c r="P880" s="170" t="s">
        <v>348</v>
      </c>
      <c r="Q880" s="126">
        <v>80111600</v>
      </c>
      <c r="R880" s="170" t="s">
        <v>208</v>
      </c>
      <c r="S880" s="170" t="str">
        <f>MID(PAA[[#This Row],[Meta Proyecto de Inversión]],1,4)</f>
        <v>8126</v>
      </c>
      <c r="T880" s="170" t="str">
        <f>MID(PAA[[#This Row],[Meta Proyecto de Inversión]],6,2)</f>
        <v>9-</v>
      </c>
      <c r="U880" s="171" t="str">
        <f>IFERROR(VLOOKUP(N880,TD!$B$50:$F$54,2,0)," ")</f>
        <v>O230117</v>
      </c>
      <c r="V880" s="171" t="str">
        <f>IFERROR(VLOOKUP(N880,TD!$B$50:$F$54,3,0)," ")</f>
        <v>4599</v>
      </c>
      <c r="W880" s="171">
        <f>IFERROR(VLOOKUP(N880,TD!$B$50:$F$54,4,0)," ")</f>
        <v>20240207</v>
      </c>
      <c r="X880" s="170" t="s">
        <v>174</v>
      </c>
      <c r="Y880" s="171" t="str">
        <f>IFERROR(VLOOKUP(X880,TD!$J$51:$K$64,2,0)," ")</f>
        <v>Infraestructura física, mantenimiento y dotación (Sedes construidas, mantenidas reforzadas)</v>
      </c>
      <c r="Z880" s="170" t="str">
        <f>CONCATENATE(X880,"-",Y880)</f>
        <v>08-Infraestructura física, mantenimiento y dotación (Sedes construidas, mantenidas reforzadas)</v>
      </c>
      <c r="AA880" s="170" t="s">
        <v>227</v>
      </c>
      <c r="AB880" s="171" t="str">
        <f>IFERROR(VLOOKUP(AA880,TD!$N$51:$O$66,2,0)," ")</f>
        <v>Sedes mantenidas</v>
      </c>
      <c r="AC880" s="170" t="str">
        <f>CONCATENATE(AA880,"_",AB880)</f>
        <v>016_Sedes mantenidas</v>
      </c>
      <c r="AD880" s="170" t="str">
        <f>CONCATENATE(Z880," ",AC880)</f>
        <v>08-Infraestructura física, mantenimiento y dotación (Sedes construidas, mantenidas reforzadas) 016_Sedes mantenidas</v>
      </c>
      <c r="AE880" s="171" t="str">
        <f>CONCATENATE(U880,V880,W880,X880,AA880)</f>
        <v>O23011745992024020708016</v>
      </c>
      <c r="AF880" s="171" t="str">
        <f>IFERROR(VLOOKUP(AD880,TD!$J$66:$K$89,2,0)," ")</f>
        <v>PM/0131/0108/45990160207</v>
      </c>
      <c r="AG880" s="117" t="s">
        <v>385</v>
      </c>
      <c r="AH880" s="180" t="s">
        <v>194</v>
      </c>
      <c r="AI880" s="185" t="str">
        <f>CONCATENATE(PAA[[#This Row],[Id Interno]],"-",PAA[[#This Row],[tipo de Contrato (TH talento humano - B/S bienes y/o servicios)]],"-",S880,"-",T880,"-",PAA[[#This Row],[Objeto de la contratación]])</f>
        <v>20260863-TH-8126-9--Adiciòn y pròrroga al contrato 404 de 2026 cuyo objeto es: "Prestar servicios profesionales para apoyar en la estructuración de las acciones de mejora, seguimiento  a la gestión contractual de la Entidad y demás procedimientos, en el marco de las funciones de la Oficina Jurídica"</v>
      </c>
    </row>
    <row r="881" spans="2:35" ht="70" x14ac:dyDescent="0.35">
      <c r="B881" s="146">
        <v>20260864</v>
      </c>
      <c r="C881" s="99" t="s">
        <v>1161</v>
      </c>
      <c r="D881" s="23" t="s">
        <v>105</v>
      </c>
      <c r="E881" s="23" t="s">
        <v>363</v>
      </c>
      <c r="F881" s="23" t="s">
        <v>144</v>
      </c>
      <c r="G881" s="127" t="s">
        <v>383</v>
      </c>
      <c r="H881" s="134">
        <v>1</v>
      </c>
      <c r="I881" s="134">
        <v>21</v>
      </c>
      <c r="J881" s="125">
        <v>17000000</v>
      </c>
      <c r="K881" s="88" t="s">
        <v>398</v>
      </c>
      <c r="L881" s="162" t="s">
        <v>158</v>
      </c>
      <c r="M881" s="170" t="s">
        <v>421</v>
      </c>
      <c r="N881" s="23" t="s">
        <v>198</v>
      </c>
      <c r="O881" s="170" t="s">
        <v>890</v>
      </c>
      <c r="P881" s="170" t="s">
        <v>348</v>
      </c>
      <c r="Q881" s="126">
        <v>80111600</v>
      </c>
      <c r="R881" s="165" t="s">
        <v>211</v>
      </c>
      <c r="S881" s="165" t="str">
        <f>MID(PAA[[#This Row],[Meta Proyecto de Inversión]],1,4)</f>
        <v>8173</v>
      </c>
      <c r="T881" s="165" t="str">
        <f>MID(PAA[[#This Row],[Meta Proyecto de Inversión]],6,2)</f>
        <v>2-</v>
      </c>
      <c r="U881" s="166" t="str">
        <f>IFERROR(VLOOKUP(N881,TD!$B$50:$F$54,2,0)," ")</f>
        <v>O230117</v>
      </c>
      <c r="V881" s="166" t="str">
        <f>IFERROR(VLOOKUP(N881,TD!$B$50:$F$54,3,0)," ")</f>
        <v>4503</v>
      </c>
      <c r="W881" s="166">
        <f>IFERROR(VLOOKUP(N881,TD!$B$50:$F$54,4,0)," ")</f>
        <v>20240255</v>
      </c>
      <c r="X881" s="165" t="s">
        <v>164</v>
      </c>
      <c r="Y881" s="171" t="str">
        <f>IFERROR(VLOOKUP(X881,TD!$J$51:$K$64,2,0)," ")</f>
        <v>Servicio de atención a incidentes y emergencias.</v>
      </c>
      <c r="Z881" s="167" t="str">
        <f>CONCATENATE(X881,"-",Y881)</f>
        <v>04-Servicio de atención a incidentes y emergencias.</v>
      </c>
      <c r="AA881" s="165" t="s">
        <v>221</v>
      </c>
      <c r="AB881" s="171" t="str">
        <f>IFERROR(VLOOKUP(AA881,TD!$N$51:$O$66,2,0)," ")</f>
        <v>Servicio de atención a emergencias y desastres</v>
      </c>
      <c r="AC881" s="167" t="str">
        <f>CONCATENATE(AA881,"_",AB881)</f>
        <v>004_Servicio de atención a emergencias y desastres</v>
      </c>
      <c r="AD881" s="167" t="str">
        <f>CONCATENATE(Z881," ",AC881)</f>
        <v>04-Servicio de atención a incidentes y emergencias. 004_Servicio de atención a emergencias y desastres</v>
      </c>
      <c r="AE881" s="166" t="str">
        <f>CONCATENATE(U881,V881,W881,X881,AA881)</f>
        <v>O23011745032024025504004</v>
      </c>
      <c r="AF881" s="171" t="str">
        <f>IFERROR(VLOOKUP(AD881,TD!$J$66:$K$89,2,0)," ")</f>
        <v>PM/0131/0104/45030040255</v>
      </c>
      <c r="AG881" s="117" t="s">
        <v>385</v>
      </c>
      <c r="AH881" s="174" t="s">
        <v>193</v>
      </c>
      <c r="AI881" s="185" t="str">
        <f>CONCATENATE(PAA[[#This Row],[Id Interno]],"-",PAA[[#This Row],[tipo de Contrato (TH talento humano - B/S bienes y/o servicios)]],"-",S881,"-",T881,"-",PAA[[#This Row],[Objeto de la contratación]])</f>
        <v>20260864-TH-8173-2--Prestar los servicios profesionales jurídicos especializados para orientar y apoyar los procesos de contratación en sus diferentes etapas adelantados por la Unidad Administrativa Especial Cuerpo Oficial de Bomberos de Bogotá, tendientes a garantizar las necesidades propias de la entidad</v>
      </c>
    </row>
    <row r="882" spans="2:35" ht="70" x14ac:dyDescent="0.35">
      <c r="B882" s="140">
        <v>20260865</v>
      </c>
      <c r="C882" s="120" t="s">
        <v>1160</v>
      </c>
      <c r="D882" s="128" t="s">
        <v>105</v>
      </c>
      <c r="E882" s="128" t="s">
        <v>363</v>
      </c>
      <c r="F882" s="128" t="s">
        <v>144</v>
      </c>
      <c r="G882" s="129" t="s">
        <v>383</v>
      </c>
      <c r="H882" s="135">
        <v>1</v>
      </c>
      <c r="I882" s="135">
        <v>24</v>
      </c>
      <c r="J882" s="130">
        <v>15300000</v>
      </c>
      <c r="K882" s="131" t="s">
        <v>398</v>
      </c>
      <c r="L882" s="175" t="s">
        <v>158</v>
      </c>
      <c r="M882" s="182" t="s">
        <v>421</v>
      </c>
      <c r="N882" s="128" t="s">
        <v>198</v>
      </c>
      <c r="O882" s="182" t="s">
        <v>890</v>
      </c>
      <c r="P882" s="182" t="s">
        <v>348</v>
      </c>
      <c r="Q882" s="152">
        <v>80111600</v>
      </c>
      <c r="R882" s="176" t="s">
        <v>211</v>
      </c>
      <c r="S882" s="176" t="str">
        <f>MID(PAA[[#This Row],[Meta Proyecto de Inversión]],1,4)</f>
        <v>8173</v>
      </c>
      <c r="T882" s="176" t="str">
        <f>MID(PAA[[#This Row],[Meta Proyecto de Inversión]],6,2)</f>
        <v>2-</v>
      </c>
      <c r="U882" s="177" t="str">
        <f>IFERROR(VLOOKUP(N882,TD!$B$50:$F$54,2,0)," ")</f>
        <v>O230117</v>
      </c>
      <c r="V882" s="177" t="str">
        <f>IFERROR(VLOOKUP(N882,TD!$B$50:$F$54,3,0)," ")</f>
        <v>4503</v>
      </c>
      <c r="W882" s="177">
        <f>IFERROR(VLOOKUP(N882,TD!$B$50:$F$54,4,0)," ")</f>
        <v>20240255</v>
      </c>
      <c r="X882" s="176" t="s">
        <v>164</v>
      </c>
      <c r="Y882" s="171" t="str">
        <f>IFERROR(VLOOKUP(X882,TD!$J$51:$K$64,2,0)," ")</f>
        <v>Servicio de atención a incidentes y emergencias.</v>
      </c>
      <c r="Z882" s="178" t="str">
        <f>CONCATENATE(X882,"-",Y882)</f>
        <v>04-Servicio de atención a incidentes y emergencias.</v>
      </c>
      <c r="AA882" s="176" t="s">
        <v>221</v>
      </c>
      <c r="AB882" s="171" t="str">
        <f>IFERROR(VLOOKUP(AA882,TD!$N$51:$O$66,2,0)," ")</f>
        <v>Servicio de atención a emergencias y desastres</v>
      </c>
      <c r="AC882" s="178" t="str">
        <f>CONCATENATE(AA882,"_",AB882)</f>
        <v>004_Servicio de atención a emergencias y desastres</v>
      </c>
      <c r="AD882" s="178" t="str">
        <f>CONCATENATE(Z882," ",AC882)</f>
        <v>04-Servicio de atención a incidentes y emergencias. 004_Servicio de atención a emergencias y desastres</v>
      </c>
      <c r="AE882" s="177" t="str">
        <f>CONCATENATE(U882,V882,W882,X882,AA882)</f>
        <v>O23011745032024025504004</v>
      </c>
      <c r="AF882" s="171" t="str">
        <f>IFERROR(VLOOKUP(AD882,TD!$J$66:$K$89,2,0)," ")</f>
        <v>PM/0131/0104/45030040255</v>
      </c>
      <c r="AG882" s="117" t="s">
        <v>385</v>
      </c>
      <c r="AH882" s="179" t="s">
        <v>193</v>
      </c>
      <c r="AI882" s="185" t="str">
        <f>CONCATENATE(PAA[[#This Row],[Id Interno]],"-",PAA[[#This Row],[tipo de Contrato (TH talento humano - B/S bienes y/o servicios)]],"-",S882,"-",T882,"-",PAA[[#This Row],[Objeto de la contratación]])</f>
        <v>20260865-TH-8173-2--Prestar los servicios profesionales para apoyar las actividades propias de la gestión precontractual, contractual y postcontractual de los diferentes procesos de contratación y aspectos legales, en el marco de las necesidades identificadas por la entidad y para el cumplimiento de la misionalidad propia de esta</v>
      </c>
    </row>
    <row r="883" spans="2:35" ht="70" x14ac:dyDescent="0.35">
      <c r="B883" s="140">
        <v>20260866</v>
      </c>
      <c r="C883" s="120" t="s">
        <v>1162</v>
      </c>
      <c r="D883" s="128" t="s">
        <v>105</v>
      </c>
      <c r="E883" s="128" t="s">
        <v>363</v>
      </c>
      <c r="F883" s="128" t="s">
        <v>144</v>
      </c>
      <c r="G883" s="129" t="s">
        <v>383</v>
      </c>
      <c r="H883" s="135">
        <v>2</v>
      </c>
      <c r="I883" s="135">
        <v>0</v>
      </c>
      <c r="J883" s="130">
        <v>17000000</v>
      </c>
      <c r="K883" s="131" t="s">
        <v>398</v>
      </c>
      <c r="L883" s="175" t="s">
        <v>158</v>
      </c>
      <c r="M883" s="182" t="s">
        <v>421</v>
      </c>
      <c r="N883" s="128" t="s">
        <v>198</v>
      </c>
      <c r="O883" s="182" t="s">
        <v>890</v>
      </c>
      <c r="P883" s="182" t="s">
        <v>348</v>
      </c>
      <c r="Q883" s="152">
        <v>80111600</v>
      </c>
      <c r="R883" s="176" t="s">
        <v>211</v>
      </c>
      <c r="S883" s="176" t="str">
        <f>MID(PAA[[#This Row],[Meta Proyecto de Inversión]],1,4)</f>
        <v>8173</v>
      </c>
      <c r="T883" s="176" t="str">
        <f>MID(PAA[[#This Row],[Meta Proyecto de Inversión]],6,2)</f>
        <v>2-</v>
      </c>
      <c r="U883" s="177" t="str">
        <f>IFERROR(VLOOKUP(N883,TD!$B$50:$F$54,2,0)," ")</f>
        <v>O230117</v>
      </c>
      <c r="V883" s="177" t="str">
        <f>IFERROR(VLOOKUP(N883,TD!$B$50:$F$54,3,0)," ")</f>
        <v>4503</v>
      </c>
      <c r="W883" s="177">
        <f>IFERROR(VLOOKUP(N883,TD!$B$50:$F$54,4,0)," ")</f>
        <v>20240255</v>
      </c>
      <c r="X883" s="176" t="s">
        <v>164</v>
      </c>
      <c r="Y883" s="171" t="str">
        <f>IFERROR(VLOOKUP(X883,TD!$J$51:$K$64,2,0)," ")</f>
        <v>Servicio de atención a incidentes y emergencias.</v>
      </c>
      <c r="Z883" s="178" t="str">
        <f>CONCATENATE(X883,"-",Y883)</f>
        <v>04-Servicio de atención a incidentes y emergencias.</v>
      </c>
      <c r="AA883" s="176" t="s">
        <v>221</v>
      </c>
      <c r="AB883" s="171" t="str">
        <f>IFERROR(VLOOKUP(AA883,TD!$N$51:$O$66,2,0)," ")</f>
        <v>Servicio de atención a emergencias y desastres</v>
      </c>
      <c r="AC883" s="178" t="str">
        <f>CONCATENATE(AA883,"_",AB883)</f>
        <v>004_Servicio de atención a emergencias y desastres</v>
      </c>
      <c r="AD883" s="178" t="str">
        <f>CONCATENATE(Z883," ",AC883)</f>
        <v>04-Servicio de atención a incidentes y emergencias. 004_Servicio de atención a emergencias y desastres</v>
      </c>
      <c r="AE883" s="177" t="str">
        <f>CONCATENATE(U883,V883,W883,X883,AA883)</f>
        <v>O23011745032024025504004</v>
      </c>
      <c r="AF883" s="171" t="str">
        <f>IFERROR(VLOOKUP(AD883,TD!$J$66:$K$89,2,0)," ")</f>
        <v>PM/0131/0104/45030040255</v>
      </c>
      <c r="AG883" s="133" t="s">
        <v>385</v>
      </c>
      <c r="AH883" s="179" t="s">
        <v>193</v>
      </c>
      <c r="AI883" s="185" t="str">
        <f>CONCATENATE(PAA[[#This Row],[Id Interno]],"-",PAA[[#This Row],[tipo de Contrato (TH talento humano - B/S bienes y/o servicios)]],"-",S883,"-",T883,"-",PAA[[#This Row],[Objeto de la contratación]])</f>
        <v>20260866-TH-8173-2--Prestar servicios profesionales jurídicos para orientar y apoyar los procesos de contratación gestionados en la entidad, en el marco de las actividades propias de la gestión contractual, con el objetivo de garantizar el cumplimiento de las necesidades de la UAECOB.</v>
      </c>
    </row>
    <row r="884" spans="2:35" ht="56" x14ac:dyDescent="0.35">
      <c r="B884" s="140">
        <v>20260867</v>
      </c>
      <c r="C884" s="120" t="s">
        <v>1178</v>
      </c>
      <c r="D884" s="128" t="s">
        <v>105</v>
      </c>
      <c r="E884" s="128" t="s">
        <v>363</v>
      </c>
      <c r="F884" s="128" t="s">
        <v>144</v>
      </c>
      <c r="G884" s="129" t="s">
        <v>382</v>
      </c>
      <c r="H884" s="135">
        <v>2</v>
      </c>
      <c r="I884" s="135">
        <v>15</v>
      </c>
      <c r="J884" s="130">
        <v>14500000</v>
      </c>
      <c r="K884" s="131" t="s">
        <v>398</v>
      </c>
      <c r="L884" s="175" t="s">
        <v>157</v>
      </c>
      <c r="M884" s="176" t="s">
        <v>483</v>
      </c>
      <c r="N884" s="128" t="s">
        <v>198</v>
      </c>
      <c r="O884" s="176" t="s">
        <v>890</v>
      </c>
      <c r="P884" s="176" t="s">
        <v>348</v>
      </c>
      <c r="Q884" s="132">
        <v>80111600</v>
      </c>
      <c r="R884" s="176" t="s">
        <v>213</v>
      </c>
      <c r="S884" s="176" t="str">
        <f>MID(PAA[[#This Row],[Meta Proyecto de Inversión]],1,4)</f>
        <v>8173</v>
      </c>
      <c r="T884" s="176" t="str">
        <f>MID(PAA[[#This Row],[Meta Proyecto de Inversión]],6,2)</f>
        <v>4-</v>
      </c>
      <c r="U884" s="177" t="str">
        <f>IFERROR(VLOOKUP(N884,TD!$B$50:$F$54,2,0)," ")</f>
        <v>O230117</v>
      </c>
      <c r="V884" s="177" t="str">
        <f>IFERROR(VLOOKUP(N884,TD!$B$50:$F$54,3,0)," ")</f>
        <v>4503</v>
      </c>
      <c r="W884" s="177">
        <f>IFERROR(VLOOKUP(N884,TD!$B$50:$F$54,4,0)," ")</f>
        <v>20240255</v>
      </c>
      <c r="X884" s="176" t="s">
        <v>180</v>
      </c>
      <c r="Y884" s="171" t="str">
        <f>IFERROR(VLOOKUP(X884,TD!$J$51:$K$64,2,0)," ")</f>
        <v>Servicio de apoyo   logístico  en eventos operativos y/o emergencias.</v>
      </c>
      <c r="Z884" s="178" t="str">
        <f>CONCATENATE(X884,"-",Y884)</f>
        <v>12-Servicio de apoyo   logístico  en eventos operativos y/o emergencias.</v>
      </c>
      <c r="AA884" s="176" t="s">
        <v>221</v>
      </c>
      <c r="AB884" s="171" t="str">
        <f>IFERROR(VLOOKUP(AA884,TD!$N$51:$O$66,2,0)," ")</f>
        <v>Servicio de atención a emergencias y desastres</v>
      </c>
      <c r="AC884" s="178" t="str">
        <f>CONCATENATE(AA884,"_",AB884)</f>
        <v>004_Servicio de atención a emergencias y desastres</v>
      </c>
      <c r="AD884" s="178" t="str">
        <f>CONCATENATE(Z884," ",AC884)</f>
        <v>12-Servicio de apoyo   logístico  en eventos operativos y/o emergencias. 004_Servicio de atención a emergencias y desastres</v>
      </c>
      <c r="AE884" s="177" t="str">
        <f>CONCATENATE(U884,V884,W884,X884,AA884)</f>
        <v>O23011745032024025512004</v>
      </c>
      <c r="AF884" s="171" t="str">
        <f>IFERROR(VLOOKUP(AD884,TD!$J$66:$K$89,2,0)," ")</f>
        <v>PM/0131/0112/45030040255</v>
      </c>
      <c r="AG884" s="133" t="s">
        <v>385</v>
      </c>
      <c r="AH884" s="179" t="s">
        <v>193</v>
      </c>
      <c r="AI884" s="185" t="str">
        <f>CONCATENATE(PAA[[#This Row],[Id Interno]],"-",PAA[[#This Row],[tipo de Contrato (TH talento humano - B/S bienes y/o servicios)]],"-",S884,"-",T884,"-",PAA[[#This Row],[Objeto de la contratación]])</f>
        <v>20260867-TH-8173-4--Prestar los servicios profesionales para apoyar las actividades propias de la gestión contractual de la UAECOB, en función de las necesidades identificadas por la entidad y con el propósito de garantizar el cumplimiento de su misionalidad.</v>
      </c>
    </row>
    <row r="885" spans="2:35" ht="56" x14ac:dyDescent="0.35">
      <c r="B885" s="146">
        <v>20260868</v>
      </c>
      <c r="C885" s="99" t="s">
        <v>1178</v>
      </c>
      <c r="D885" s="23" t="s">
        <v>105</v>
      </c>
      <c r="E885" s="23" t="s">
        <v>363</v>
      </c>
      <c r="F885" s="23" t="s">
        <v>144</v>
      </c>
      <c r="G885" s="127" t="s">
        <v>381</v>
      </c>
      <c r="H885" s="134">
        <v>3</v>
      </c>
      <c r="I885" s="134">
        <v>0</v>
      </c>
      <c r="J885" s="125">
        <v>20100000</v>
      </c>
      <c r="K885" s="88" t="s">
        <v>398</v>
      </c>
      <c r="L885" s="162" t="s">
        <v>157</v>
      </c>
      <c r="M885" s="165" t="s">
        <v>483</v>
      </c>
      <c r="N885" s="23" t="s">
        <v>198</v>
      </c>
      <c r="O885" s="165" t="s">
        <v>890</v>
      </c>
      <c r="P885" s="165" t="s">
        <v>348</v>
      </c>
      <c r="Q885" s="53">
        <v>80111600</v>
      </c>
      <c r="R885" s="165" t="s">
        <v>213</v>
      </c>
      <c r="S885" s="165" t="str">
        <f>MID(PAA[[#This Row],[Meta Proyecto de Inversión]],1,4)</f>
        <v>8173</v>
      </c>
      <c r="T885" s="165" t="str">
        <f>MID(PAA[[#This Row],[Meta Proyecto de Inversión]],6,2)</f>
        <v>4-</v>
      </c>
      <c r="U885" s="166" t="str">
        <f>IFERROR(VLOOKUP(N885,TD!$B$50:$F$54,2,0)," ")</f>
        <v>O230117</v>
      </c>
      <c r="V885" s="166" t="str">
        <f>IFERROR(VLOOKUP(N885,TD!$B$50:$F$54,3,0)," ")</f>
        <v>4503</v>
      </c>
      <c r="W885" s="166">
        <f>IFERROR(VLOOKUP(N885,TD!$B$50:$F$54,4,0)," ")</f>
        <v>20240255</v>
      </c>
      <c r="X885" s="165" t="s">
        <v>180</v>
      </c>
      <c r="Y885" s="171" t="str">
        <f>IFERROR(VLOOKUP(X885,TD!$J$51:$K$64,2,0)," ")</f>
        <v>Servicio de apoyo   logístico  en eventos operativos y/o emergencias.</v>
      </c>
      <c r="Z885" s="167" t="str">
        <f>CONCATENATE(X885,"-",Y885)</f>
        <v>12-Servicio de apoyo   logístico  en eventos operativos y/o emergencias.</v>
      </c>
      <c r="AA885" s="176" t="s">
        <v>221</v>
      </c>
      <c r="AB885" s="171" t="str">
        <f>IFERROR(VLOOKUP(AA885,TD!$N$51:$O$66,2,0)," ")</f>
        <v>Servicio de atención a emergencias y desastres</v>
      </c>
      <c r="AC885" s="167" t="str">
        <f>CONCATENATE(AA885,"_",AB885)</f>
        <v>004_Servicio de atención a emergencias y desastres</v>
      </c>
      <c r="AD885" s="167" t="str">
        <f>CONCATENATE(Z885," ",AC885)</f>
        <v>12-Servicio de apoyo   logístico  en eventos operativos y/o emergencias. 004_Servicio de atención a emergencias y desastres</v>
      </c>
      <c r="AE885" s="166" t="str">
        <f>CONCATENATE(U885,V885,W885,X885,AA885)</f>
        <v>O23011745032024025512004</v>
      </c>
      <c r="AF885" s="171" t="str">
        <f>IFERROR(VLOOKUP(AD885,TD!$J$66:$K$89,2,0)," ")</f>
        <v>PM/0131/0112/45030040255</v>
      </c>
      <c r="AG885" s="117" t="s">
        <v>385</v>
      </c>
      <c r="AH885" s="174" t="s">
        <v>193</v>
      </c>
      <c r="AI885" s="185" t="str">
        <f>CONCATENATE(PAA[[#This Row],[Id Interno]],"-",PAA[[#This Row],[tipo de Contrato (TH talento humano - B/S bienes y/o servicios)]],"-",S885,"-",T885,"-",PAA[[#This Row],[Objeto de la contratación]])</f>
        <v>20260868-TH-8173-4--Prestar los servicios profesionales para apoyar las actividades propias de la gestión contractual de la UAECOB, en función de las necesidades identificadas por la entidad y con el propósito de garantizar el cumplimiento de su misionalidad.</v>
      </c>
    </row>
    <row r="886" spans="2:35" ht="56" x14ac:dyDescent="0.35">
      <c r="B886" s="146">
        <v>20260869</v>
      </c>
      <c r="C886" s="99" t="s">
        <v>1179</v>
      </c>
      <c r="D886" s="23" t="s">
        <v>105</v>
      </c>
      <c r="E886" s="23" t="s">
        <v>363</v>
      </c>
      <c r="F886" s="23" t="s">
        <v>144</v>
      </c>
      <c r="G886" s="127" t="s">
        <v>380</v>
      </c>
      <c r="H886" s="134">
        <v>4</v>
      </c>
      <c r="I886" s="134">
        <v>0</v>
      </c>
      <c r="J886" s="125">
        <v>18000000</v>
      </c>
      <c r="K886" s="88" t="s">
        <v>398</v>
      </c>
      <c r="L886" s="162" t="s">
        <v>157</v>
      </c>
      <c r="M886" s="165" t="s">
        <v>483</v>
      </c>
      <c r="N886" s="23" t="s">
        <v>198</v>
      </c>
      <c r="O886" s="165" t="s">
        <v>890</v>
      </c>
      <c r="P886" s="165" t="s">
        <v>348</v>
      </c>
      <c r="Q886" s="53">
        <v>80111600</v>
      </c>
      <c r="R886" s="165" t="s">
        <v>213</v>
      </c>
      <c r="S886" s="165" t="str">
        <f>MID(PAA[[#This Row],[Meta Proyecto de Inversión]],1,4)</f>
        <v>8173</v>
      </c>
      <c r="T886" s="165" t="str">
        <f>MID(PAA[[#This Row],[Meta Proyecto de Inversión]],6,2)</f>
        <v>4-</v>
      </c>
      <c r="U886" s="166" t="str">
        <f>IFERROR(VLOOKUP(N886,TD!$B$50:$F$54,2,0)," ")</f>
        <v>O230117</v>
      </c>
      <c r="V886" s="166" t="str">
        <f>IFERROR(VLOOKUP(N886,TD!$B$50:$F$54,3,0)," ")</f>
        <v>4503</v>
      </c>
      <c r="W886" s="166">
        <f>IFERROR(VLOOKUP(N886,TD!$B$50:$F$54,4,0)," ")</f>
        <v>20240255</v>
      </c>
      <c r="X886" s="165" t="s">
        <v>180</v>
      </c>
      <c r="Y886" s="171" t="str">
        <f>IFERROR(VLOOKUP(X886,TD!$J$51:$K$64,2,0)," ")</f>
        <v>Servicio de apoyo   logístico  en eventos operativos y/o emergencias.</v>
      </c>
      <c r="Z886" s="167" t="str">
        <f>CONCATENATE(X886,"-",Y886)</f>
        <v>12-Servicio de apoyo   logístico  en eventos operativos y/o emergencias.</v>
      </c>
      <c r="AA886" s="176" t="s">
        <v>221</v>
      </c>
      <c r="AB886" s="171" t="str">
        <f>IFERROR(VLOOKUP(AA886,TD!$N$51:$O$66,2,0)," ")</f>
        <v>Servicio de atención a emergencias y desastres</v>
      </c>
      <c r="AC886" s="167" t="str">
        <f>CONCATENATE(AA886,"_",AB886)</f>
        <v>004_Servicio de atención a emergencias y desastres</v>
      </c>
      <c r="AD886" s="167" t="str">
        <f>CONCATENATE(Z886," ",AC886)</f>
        <v>12-Servicio de apoyo   logístico  en eventos operativos y/o emergencias. 004_Servicio de atención a emergencias y desastres</v>
      </c>
      <c r="AE886" s="166" t="str">
        <f>CONCATENATE(U886,V886,W886,X886,AA886)</f>
        <v>O23011745032024025512004</v>
      </c>
      <c r="AF886" s="171" t="str">
        <f>IFERROR(VLOOKUP(AD886,TD!$J$66:$K$89,2,0)," ")</f>
        <v>PM/0131/0112/45030040255</v>
      </c>
      <c r="AG886" s="117" t="s">
        <v>385</v>
      </c>
      <c r="AH886" s="179" t="s">
        <v>193</v>
      </c>
      <c r="AI886" s="185" t="str">
        <f>CONCATENATE(PAA[[#This Row],[Id Interno]],"-",PAA[[#This Row],[tipo de Contrato (TH talento humano - B/S bienes y/o servicios)]],"-",S886,"-",T886,"-",PAA[[#This Row],[Objeto de la contratación]])</f>
        <v>20260869-TH-8173-4--Prestar servicios profesionales en materia administrativa,optimizando los procesos de la dependencia a través de la gestión de herramientas tecnológicas y documentales con las que se cuenten a la Subdirección Logística – SBLG.</v>
      </c>
    </row>
    <row r="887" spans="2:35" ht="84" x14ac:dyDescent="0.35">
      <c r="B887" s="146">
        <v>20260873</v>
      </c>
      <c r="C887" s="99" t="s">
        <v>1181</v>
      </c>
      <c r="D887" s="23" t="s">
        <v>105</v>
      </c>
      <c r="E887" s="23" t="s">
        <v>363</v>
      </c>
      <c r="F887" s="23" t="s">
        <v>144</v>
      </c>
      <c r="G887" s="127" t="s">
        <v>382</v>
      </c>
      <c r="H887" s="134">
        <v>1</v>
      </c>
      <c r="I887" s="134">
        <v>22</v>
      </c>
      <c r="J887" s="125">
        <v>15750000</v>
      </c>
      <c r="K887" s="88" t="s">
        <v>398</v>
      </c>
      <c r="L887" s="162" t="s">
        <v>155</v>
      </c>
      <c r="M887" s="165" t="s">
        <v>422</v>
      </c>
      <c r="N887" s="23" t="s">
        <v>198</v>
      </c>
      <c r="O887" s="165" t="s">
        <v>890</v>
      </c>
      <c r="P887" s="165" t="s">
        <v>348</v>
      </c>
      <c r="Q887" s="53">
        <v>80111600</v>
      </c>
      <c r="R887" s="165" t="s">
        <v>217</v>
      </c>
      <c r="S887" s="165" t="str">
        <f>MID(PAA[[#This Row],[Meta Proyecto de Inversión]],1,4)</f>
        <v>8173</v>
      </c>
      <c r="T887" s="165" t="str">
        <f>MID(PAA[[#This Row],[Meta Proyecto de Inversión]],6,2)</f>
        <v>8-</v>
      </c>
      <c r="U887" s="166" t="str">
        <f>IFERROR(VLOOKUP(N887,TD!$B$50:$F$54,2,0)," ")</f>
        <v>O230117</v>
      </c>
      <c r="V887" s="166" t="str">
        <f>IFERROR(VLOOKUP(N887,TD!$B$50:$F$54,3,0)," ")</f>
        <v>4503</v>
      </c>
      <c r="W887" s="166">
        <f>IFERROR(VLOOKUP(N887,TD!$B$50:$F$54,4,0)," ")</f>
        <v>20240255</v>
      </c>
      <c r="X887" s="170">
        <v>14</v>
      </c>
      <c r="Y887" s="171" t="str">
        <f>IFERROR(VLOOKUP(X887,TD!$J$51:$K$64,2,0)," ")</f>
        <v xml:space="preserve">Infraestructura física misional construida mantenida y dotada </v>
      </c>
      <c r="Z887" s="167" t="str">
        <f>CONCATENATE(X887,"-",Y887)</f>
        <v xml:space="preserve">14-Infraestructura física misional construida mantenida y dotada </v>
      </c>
      <c r="AA887" s="182" t="s">
        <v>226</v>
      </c>
      <c r="AB887" s="171" t="str">
        <f>IFERROR(VLOOKUP(AA887,TD!$N$51:$O$66,2,0)," ")</f>
        <v>Estaciones de bomberos construidas</v>
      </c>
      <c r="AC887" s="167" t="str">
        <f>CONCATENATE(AA887,"_",AB887)</f>
        <v>015_Estaciones de bomberos construidas</v>
      </c>
      <c r="AD887" s="167" t="str">
        <f>CONCATENATE(Z887," ",AC887)</f>
        <v>14-Infraestructura física misional construida mantenida y dotada  015_Estaciones de bomberos construidas</v>
      </c>
      <c r="AE887" s="166" t="str">
        <f>CONCATENATE(U887,V887,W887,X887,AA887)</f>
        <v>O23011745032024025514015</v>
      </c>
      <c r="AF887" s="171" t="str">
        <f>IFERROR(VLOOKUP(AD887,TD!$J$66:$K$89,2,0)," ")</f>
        <v>PM/0131/0114/45030150255</v>
      </c>
      <c r="AG887" s="117" t="s">
        <v>385</v>
      </c>
      <c r="AH887" s="179" t="s">
        <v>193</v>
      </c>
      <c r="AI887" s="185" t="str">
        <f>CONCATENATE(PAA[[#This Row],[Id Interno]],"-",PAA[[#This Row],[tipo de Contrato (TH talento humano - B/S bienes y/o servicios)]],"-",S887,"-",T887,"-",PAA[[#This Row],[Objeto de la contratación]])</f>
        <v>20260873-TH-8173-8--Prestar servicios profesionales especializados para apoyar la gestión contractual de la UAECOB, mediante la elaboración, revisión y trámite de los documentos requeridos en las etapas precontractuales de los procesos de selección, contribuyendo a la adecuada estructuración de la contratación y al cumplimiento de las metas y programas institucionales.</v>
      </c>
    </row>
    <row r="888" spans="2:35" ht="56" x14ac:dyDescent="0.35">
      <c r="B888" s="146">
        <v>20260874</v>
      </c>
      <c r="C888" s="99" t="s">
        <v>1182</v>
      </c>
      <c r="D888" s="23" t="s">
        <v>105</v>
      </c>
      <c r="E888" s="23" t="s">
        <v>363</v>
      </c>
      <c r="F888" s="23" t="s">
        <v>144</v>
      </c>
      <c r="G888" s="127" t="s">
        <v>382</v>
      </c>
      <c r="H888" s="134">
        <v>2</v>
      </c>
      <c r="I888" s="134">
        <v>12</v>
      </c>
      <c r="J888" s="125">
        <v>19200000</v>
      </c>
      <c r="K888" s="88" t="s">
        <v>398</v>
      </c>
      <c r="L888" s="162" t="s">
        <v>155</v>
      </c>
      <c r="M888" s="165" t="s">
        <v>422</v>
      </c>
      <c r="N888" s="23" t="s">
        <v>198</v>
      </c>
      <c r="O888" s="165" t="s">
        <v>890</v>
      </c>
      <c r="P888" s="165" t="s">
        <v>348</v>
      </c>
      <c r="Q888" s="53">
        <v>80111600</v>
      </c>
      <c r="R888" s="165" t="s">
        <v>216</v>
      </c>
      <c r="S888" s="165" t="str">
        <f>MID(PAA[[#This Row],[Meta Proyecto de Inversión]],1,4)</f>
        <v>8173</v>
      </c>
      <c r="T888" s="165" t="str">
        <f>MID(PAA[[#This Row],[Meta Proyecto de Inversión]],6,2)</f>
        <v>7-</v>
      </c>
      <c r="U888" s="166" t="str">
        <f>IFERROR(VLOOKUP(N888,TD!$B$50:$F$54,2,0)," ")</f>
        <v>O230117</v>
      </c>
      <c r="V888" s="166" t="str">
        <f>IFERROR(VLOOKUP(N888,TD!$B$50:$F$54,3,0)," ")</f>
        <v>4503</v>
      </c>
      <c r="W888" s="166">
        <f>IFERROR(VLOOKUP(N888,TD!$B$50:$F$54,4,0)," ")</f>
        <v>20240255</v>
      </c>
      <c r="X888" s="165">
        <v>14</v>
      </c>
      <c r="Y888" s="171" t="str">
        <f>IFERROR(VLOOKUP(X888,TD!$J$51:$K$64,2,0)," ")</f>
        <v xml:space="preserve">Infraestructura física misional construida mantenida y dotada </v>
      </c>
      <c r="Z888" s="167" t="str">
        <f>CONCATENATE(X888,"-",Y888)</f>
        <v xml:space="preserve">14-Infraestructura física misional construida mantenida y dotada </v>
      </c>
      <c r="AA888" s="176" t="s">
        <v>225</v>
      </c>
      <c r="AB888" s="171" t="str">
        <f>IFERROR(VLOOKUP(AA888,TD!$N$51:$O$66,2,0)," ")</f>
        <v>Estaciones de bomberos adecuadas</v>
      </c>
      <c r="AC888" s="167" t="str">
        <f>CONCATENATE(AA888,"_",AB888)</f>
        <v>014_Estaciones de bomberos adecuadas</v>
      </c>
      <c r="AD888" s="167" t="str">
        <f>CONCATENATE(Z888," ",AC888)</f>
        <v>14-Infraestructura física misional construida mantenida y dotada  014_Estaciones de bomberos adecuadas</v>
      </c>
      <c r="AE888" s="166" t="str">
        <f>CONCATENATE(U888,V888,W888,X888,AA888)</f>
        <v>O23011745032024025514014</v>
      </c>
      <c r="AF888" s="171" t="str">
        <f>IFERROR(VLOOKUP(AD888,TD!$J$66:$K$89,2,0)," ")</f>
        <v>PM/0131/0114/45030140255</v>
      </c>
      <c r="AG888" s="117" t="s">
        <v>385</v>
      </c>
      <c r="AH888" s="179" t="s">
        <v>193</v>
      </c>
      <c r="AI888" s="185" t="str">
        <f>CONCATENATE(PAA[[#This Row],[Id Interno]],"-",PAA[[#This Row],[tipo de Contrato (TH talento humano - B/S bienes y/o servicios)]],"-",S888,"-",T888,"-",PAA[[#This Row],[Objeto de la contratación]])</f>
        <v>20260874-TH-8173-7--Prestar servicios profesionales de carácter jurídico para apoyar y fortalecer la gestión institucional de la UAECOB, contribuyendo al desarrollo de las actividades propias de la entidad y al cumplimiento de sus metas, planes y programas.</v>
      </c>
    </row>
    <row r="889" spans="2:35" ht="56" x14ac:dyDescent="0.35">
      <c r="B889" s="146">
        <v>20260875</v>
      </c>
      <c r="C889" s="99" t="s">
        <v>1183</v>
      </c>
      <c r="D889" s="23" t="s">
        <v>105</v>
      </c>
      <c r="E889" s="23" t="s">
        <v>363</v>
      </c>
      <c r="F889" s="23" t="s">
        <v>144</v>
      </c>
      <c r="G889" s="127" t="s">
        <v>382</v>
      </c>
      <c r="H889" s="134">
        <v>2</v>
      </c>
      <c r="I889" s="134">
        <v>15</v>
      </c>
      <c r="J889" s="125">
        <v>16250000</v>
      </c>
      <c r="K889" s="88" t="s">
        <v>398</v>
      </c>
      <c r="L889" s="162" t="s">
        <v>155</v>
      </c>
      <c r="M889" s="165" t="s">
        <v>422</v>
      </c>
      <c r="N889" s="23" t="s">
        <v>198</v>
      </c>
      <c r="O889" s="165" t="s">
        <v>890</v>
      </c>
      <c r="P889" s="165" t="s">
        <v>348</v>
      </c>
      <c r="Q889" s="53">
        <v>80111600</v>
      </c>
      <c r="R889" s="165" t="s">
        <v>216</v>
      </c>
      <c r="S889" s="165" t="str">
        <f>MID(PAA[[#This Row],[Meta Proyecto de Inversión]],1,4)</f>
        <v>8173</v>
      </c>
      <c r="T889" s="165" t="str">
        <f>MID(PAA[[#This Row],[Meta Proyecto de Inversión]],6,2)</f>
        <v>7-</v>
      </c>
      <c r="U889" s="166" t="str">
        <f>IFERROR(VLOOKUP(N889,TD!$B$50:$F$54,2,0)," ")</f>
        <v>O230117</v>
      </c>
      <c r="V889" s="166" t="str">
        <f>IFERROR(VLOOKUP(N889,TD!$B$50:$F$54,3,0)," ")</f>
        <v>4503</v>
      </c>
      <c r="W889" s="166">
        <f>IFERROR(VLOOKUP(N889,TD!$B$50:$F$54,4,0)," ")</f>
        <v>20240255</v>
      </c>
      <c r="X889" s="165">
        <v>14</v>
      </c>
      <c r="Y889" s="171" t="str">
        <f>IFERROR(VLOOKUP(X889,TD!$J$51:$K$64,2,0)," ")</f>
        <v xml:space="preserve">Infraestructura física misional construida mantenida y dotada </v>
      </c>
      <c r="Z889" s="167" t="str">
        <f>CONCATENATE(X889,"-",Y889)</f>
        <v xml:space="preserve">14-Infraestructura física misional construida mantenida y dotada </v>
      </c>
      <c r="AA889" s="176" t="s">
        <v>225</v>
      </c>
      <c r="AB889" s="171" t="str">
        <f>IFERROR(VLOOKUP(AA889,TD!$N$51:$O$66,2,0)," ")</f>
        <v>Estaciones de bomberos adecuadas</v>
      </c>
      <c r="AC889" s="167" t="str">
        <f>CONCATENATE(AA889,"_",AB889)</f>
        <v>014_Estaciones de bomberos adecuadas</v>
      </c>
      <c r="AD889" s="167" t="str">
        <f>CONCATENATE(Z889," ",AC889)</f>
        <v>14-Infraestructura física misional construida mantenida y dotada  014_Estaciones de bomberos adecuadas</v>
      </c>
      <c r="AE889" s="166" t="str">
        <f>CONCATENATE(U889,V889,W889,X889,AA889)</f>
        <v>O23011745032024025514014</v>
      </c>
      <c r="AF889" s="171" t="str">
        <f>IFERROR(VLOOKUP(AD889,TD!$J$66:$K$89,2,0)," ")</f>
        <v>PM/0131/0114/45030140255</v>
      </c>
      <c r="AG889" s="117" t="s">
        <v>385</v>
      </c>
      <c r="AH889" s="179" t="s">
        <v>193</v>
      </c>
      <c r="AI889" s="185" t="str">
        <f>CONCATENATE(PAA[[#This Row],[Id Interno]],"-",PAA[[#This Row],[tipo de Contrato (TH talento humano - B/S bienes y/o servicios)]],"-",S889,"-",T889,"-",PAA[[#This Row],[Objeto de la contratación]])</f>
        <v>20260875-TH-8173-7--Prestar servicios profesionales jurídicos para apoyar el desarrollo de las actuaciones procesales y procedimentales de la UAECOB, contribuyendo al cumplimiento de las metas, planes, programas y proyectos institucionales.</v>
      </c>
    </row>
    <row r="890" spans="2:35" ht="84" x14ac:dyDescent="0.35">
      <c r="B890" s="146">
        <v>20260876</v>
      </c>
      <c r="C890" s="99" t="s">
        <v>1184</v>
      </c>
      <c r="D890" s="23" t="s">
        <v>105</v>
      </c>
      <c r="E890" s="23" t="s">
        <v>363</v>
      </c>
      <c r="F890" s="23" t="s">
        <v>144</v>
      </c>
      <c r="G890" s="127" t="s">
        <v>382</v>
      </c>
      <c r="H890" s="134">
        <v>3</v>
      </c>
      <c r="I890" s="134">
        <v>3</v>
      </c>
      <c r="J890" s="125">
        <v>24800000</v>
      </c>
      <c r="K890" s="88" t="s">
        <v>398</v>
      </c>
      <c r="L890" s="162" t="s">
        <v>155</v>
      </c>
      <c r="M890" s="165" t="s">
        <v>422</v>
      </c>
      <c r="N890" s="23" t="s">
        <v>198</v>
      </c>
      <c r="O890" s="165" t="s">
        <v>890</v>
      </c>
      <c r="P890" s="165" t="s">
        <v>348</v>
      </c>
      <c r="Q890" s="53">
        <v>80111600</v>
      </c>
      <c r="R890" s="165" t="s">
        <v>351</v>
      </c>
      <c r="S890" s="165" t="str">
        <f>MID(PAA[[#This Row],[Meta Proyecto de Inversión]],1,4)</f>
        <v>8173</v>
      </c>
      <c r="T890" s="165" t="str">
        <f>MID(PAA[[#This Row],[Meta Proyecto de Inversión]],6,2)</f>
        <v>11</v>
      </c>
      <c r="U890" s="166" t="str">
        <f>IFERROR(VLOOKUP(N890,TD!$B$50:$F$54,2,0)," ")</f>
        <v>O230117</v>
      </c>
      <c r="V890" s="166" t="str">
        <f>IFERROR(VLOOKUP(N890,TD!$B$50:$F$54,3,0)," ")</f>
        <v>4503</v>
      </c>
      <c r="W890" s="166">
        <f>IFERROR(VLOOKUP(N890,TD!$B$50:$F$54,4,0)," ")</f>
        <v>20240255</v>
      </c>
      <c r="X890" s="165">
        <v>14</v>
      </c>
      <c r="Y890" s="171" t="str">
        <f>IFERROR(VLOOKUP(X890,TD!$J$51:$K$64,2,0)," ")</f>
        <v xml:space="preserve">Infraestructura física misional construida mantenida y dotada </v>
      </c>
      <c r="Z890" s="167" t="str">
        <f>CONCATENATE(X890,"-",Y890)</f>
        <v xml:space="preserve">14-Infraestructura física misional construida mantenida y dotada </v>
      </c>
      <c r="AA890" s="176" t="s">
        <v>225</v>
      </c>
      <c r="AB890" s="171" t="str">
        <f>IFERROR(VLOOKUP(AA890,TD!$N$51:$O$66,2,0)," ")</f>
        <v>Estaciones de bomberos adecuadas</v>
      </c>
      <c r="AC890" s="167" t="str">
        <f>CONCATENATE(AA890,"_",AB890)</f>
        <v>014_Estaciones de bomberos adecuadas</v>
      </c>
      <c r="AD890" s="167" t="str">
        <f>CONCATENATE(Z890," ",AC890)</f>
        <v>14-Infraestructura física misional construida mantenida y dotada  014_Estaciones de bomberos adecuadas</v>
      </c>
      <c r="AE890" s="166" t="str">
        <f>CONCATENATE(U890,V890,W890,X890,AA890)</f>
        <v>O23011745032024025514014</v>
      </c>
      <c r="AF890" s="171" t="str">
        <f>IFERROR(VLOOKUP(AD890,TD!$J$66:$K$89,2,0)," ")</f>
        <v>PM/0131/0114/45030140255</v>
      </c>
      <c r="AG890" s="117" t="s">
        <v>385</v>
      </c>
      <c r="AH890" s="179" t="s">
        <v>193</v>
      </c>
      <c r="AI890" s="185" t="str">
        <f>CONCATENATE(PAA[[#This Row],[Id Interno]],"-",PAA[[#This Row],[tipo de Contrato (TH talento humano - B/S bienes y/o servicios)]],"-",S890,"-",T890,"-",PAA[[#This Row],[Objeto de la contratación]])</f>
        <v>20260876-TH-8173-11-Prestar servicios profesionales para apoyar la gestión de la información presupuestal de la UAECOB, mediante la elaboración de informes reglamentarios para los entes de control, respuestas a la ciudadanía y demás reportes de gestión requeridos, contribuyendo al cumplimiento de las metas y programas de la entidad.</v>
      </c>
    </row>
    <row r="891" spans="2:35" ht="70" x14ac:dyDescent="0.35">
      <c r="B891" s="146">
        <v>20260877</v>
      </c>
      <c r="C891" s="99" t="s">
        <v>1185</v>
      </c>
      <c r="D891" s="23" t="s">
        <v>105</v>
      </c>
      <c r="E891" s="23" t="s">
        <v>363</v>
      </c>
      <c r="F891" s="23" t="s">
        <v>144</v>
      </c>
      <c r="G891" s="127" t="s">
        <v>379</v>
      </c>
      <c r="H891" s="134">
        <v>6</v>
      </c>
      <c r="I891" s="134">
        <v>0</v>
      </c>
      <c r="J891" s="125">
        <v>20400000</v>
      </c>
      <c r="K891" s="88" t="s">
        <v>398</v>
      </c>
      <c r="L891" s="162" t="s">
        <v>155</v>
      </c>
      <c r="M891" s="165" t="s">
        <v>422</v>
      </c>
      <c r="N891" s="23" t="s">
        <v>198</v>
      </c>
      <c r="O891" s="165" t="s">
        <v>890</v>
      </c>
      <c r="P891" s="165" t="s">
        <v>348</v>
      </c>
      <c r="Q891" s="53">
        <v>80111600</v>
      </c>
      <c r="R891" s="165" t="s">
        <v>351</v>
      </c>
      <c r="S891" s="165" t="str">
        <f>MID(PAA[[#This Row],[Meta Proyecto de Inversión]],1,4)</f>
        <v>8173</v>
      </c>
      <c r="T891" s="165" t="str">
        <f>MID(PAA[[#This Row],[Meta Proyecto de Inversión]],6,2)</f>
        <v>11</v>
      </c>
      <c r="U891" s="166" t="str">
        <f>IFERROR(VLOOKUP(N891,TD!$B$50:$F$54,2,0)," ")</f>
        <v>O230117</v>
      </c>
      <c r="V891" s="166" t="str">
        <f>IFERROR(VLOOKUP(N891,TD!$B$50:$F$54,3,0)," ")</f>
        <v>4503</v>
      </c>
      <c r="W891" s="166">
        <f>IFERROR(VLOOKUP(N891,TD!$B$50:$F$54,4,0)," ")</f>
        <v>20240255</v>
      </c>
      <c r="X891" s="165">
        <v>14</v>
      </c>
      <c r="Y891" s="171" t="str">
        <f>IFERROR(VLOOKUP(X891,TD!$J$51:$K$64,2,0)," ")</f>
        <v xml:space="preserve">Infraestructura física misional construida mantenida y dotada </v>
      </c>
      <c r="Z891" s="167" t="str">
        <f>CONCATENATE(X891,"-",Y891)</f>
        <v xml:space="preserve">14-Infraestructura física misional construida mantenida y dotada </v>
      </c>
      <c r="AA891" s="176" t="s">
        <v>225</v>
      </c>
      <c r="AB891" s="171" t="str">
        <f>IFERROR(VLOOKUP(AA891,TD!$N$51:$O$66,2,0)," ")</f>
        <v>Estaciones de bomberos adecuadas</v>
      </c>
      <c r="AC891" s="167" t="str">
        <f>CONCATENATE(AA891,"_",AB891)</f>
        <v>014_Estaciones de bomberos adecuadas</v>
      </c>
      <c r="AD891" s="167" t="str">
        <f>CONCATENATE(Z891," ",AC891)</f>
        <v>14-Infraestructura física misional construida mantenida y dotada  014_Estaciones de bomberos adecuadas</v>
      </c>
      <c r="AE891" s="166" t="str">
        <f>CONCATENATE(U891,V891,W891,X891,AA891)</f>
        <v>O23011745032024025514014</v>
      </c>
      <c r="AF891" s="171" t="str">
        <f>IFERROR(VLOOKUP(AD891,TD!$J$66:$K$89,2,0)," ")</f>
        <v>PM/0131/0114/45030140255</v>
      </c>
      <c r="AG891" s="117" t="s">
        <v>385</v>
      </c>
      <c r="AH891" s="179" t="s">
        <v>193</v>
      </c>
      <c r="AI891" s="185" t="str">
        <f>CONCATENATE(PAA[[#This Row],[Id Interno]],"-",PAA[[#This Row],[tipo de Contrato (TH talento humano - B/S bienes y/o servicios)]],"-",S891,"-",T891,"-",PAA[[#This Row],[Objeto de la contratación]])</f>
        <v>20260877-TH-8173-11-Prestar servicios de apoyo técnico y operativo para la gestión de los procesos disciplinarios en la etapa de juzgamiento, mediante el desarrollo de actividades administrativas, logísticas y de soporte documental en la UAECOB, contribuyendo al cumplimiento de los objetivos institucionales.</v>
      </c>
    </row>
    <row r="892" spans="2:35" ht="56" x14ac:dyDescent="0.35">
      <c r="B892" s="146">
        <v>20260878</v>
      </c>
      <c r="C892" s="99" t="s">
        <v>1186</v>
      </c>
      <c r="D892" s="23" t="s">
        <v>105</v>
      </c>
      <c r="E892" s="23" t="s">
        <v>363</v>
      </c>
      <c r="F892" s="23" t="s">
        <v>145</v>
      </c>
      <c r="G892" s="127" t="s">
        <v>383</v>
      </c>
      <c r="H892" s="134">
        <v>1</v>
      </c>
      <c r="I892" s="134">
        <v>0</v>
      </c>
      <c r="J892" s="125">
        <v>4000000</v>
      </c>
      <c r="K892" s="88" t="s">
        <v>398</v>
      </c>
      <c r="L892" s="162" t="s">
        <v>156</v>
      </c>
      <c r="M892" s="165" t="s">
        <v>484</v>
      </c>
      <c r="N892" s="23" t="s">
        <v>198</v>
      </c>
      <c r="O892" s="165" t="s">
        <v>890</v>
      </c>
      <c r="P892" s="165" t="s">
        <v>348</v>
      </c>
      <c r="Q892" s="53">
        <v>80111600</v>
      </c>
      <c r="R892" s="165" t="s">
        <v>210</v>
      </c>
      <c r="S892" s="165" t="str">
        <f>MID(PAA[[#This Row],[Meta Proyecto de Inversión]],1,4)</f>
        <v>8173</v>
      </c>
      <c r="T892" s="165" t="str">
        <f>MID(PAA[[#This Row],[Meta Proyecto de Inversión]],6,2)</f>
        <v>1-</v>
      </c>
      <c r="U892" s="166" t="str">
        <f>IFERROR(VLOOKUP(N892,TD!$B$50:$F$54,2,0)," ")</f>
        <v>O230117</v>
      </c>
      <c r="V892" s="166" t="str">
        <f>IFERROR(VLOOKUP(N892,TD!$B$50:$F$54,3,0)," ")</f>
        <v>4503</v>
      </c>
      <c r="W892" s="166">
        <f>IFERROR(VLOOKUP(N892,TD!$B$50:$F$54,4,0)," ")</f>
        <v>20240255</v>
      </c>
      <c r="X892" s="165" t="s">
        <v>170</v>
      </c>
      <c r="Y892" s="171" t="str">
        <f>IFERROR(VLOOKUP(X892,TD!$J$51:$K$64,2,0)," ")</f>
        <v>Servicio de inspecciones técnicas realizadas</v>
      </c>
      <c r="Z892" s="167" t="str">
        <f>CONCATENATE(X892,"-",Y892)</f>
        <v>06-Servicio de inspecciones técnicas realizadas</v>
      </c>
      <c r="AA892" s="176" t="s">
        <v>223</v>
      </c>
      <c r="AB892" s="171" t="str">
        <f>IFERROR(VLOOKUP(AA892,TD!$N$51:$O$66,2,0)," ")</f>
        <v>Servicio prevención y control de incendios</v>
      </c>
      <c r="AC892" s="167" t="str">
        <f>CONCATENATE(AA892,"_",AB892)</f>
        <v>035_Servicio prevención y control de incendios</v>
      </c>
      <c r="AD892" s="167" t="str">
        <f>CONCATENATE(Z892," ",AC892)</f>
        <v>06-Servicio de inspecciones técnicas realizadas 035_Servicio prevención y control de incendios</v>
      </c>
      <c r="AE892" s="166" t="str">
        <f>CONCATENATE(U892,V892,W892,X892,AA892)</f>
        <v>O23011745032024025506035</v>
      </c>
      <c r="AF892" s="171" t="str">
        <f>IFERROR(VLOOKUP(AD892,TD!$J$66:$K$89,2,0)," ")</f>
        <v>PM/0131/0106/45030350255</v>
      </c>
      <c r="AG892" s="117" t="s">
        <v>385</v>
      </c>
      <c r="AH892" s="179" t="s">
        <v>194</v>
      </c>
      <c r="AI892" s="185" t="str">
        <f>CONCATENATE(PAA[[#This Row],[Id Interno]],"-",PAA[[#This Row],[tipo de Contrato (TH talento humano - B/S bienes y/o servicios)]],"-",S892,"-",T892,"-",PAA[[#This Row],[Objeto de la contratación]])</f>
        <v>20260878-TH-8173-1--Adicion y prorroga cto 304-2026 Prestar  servicios de apoyo tecnico para realizar las inspecciones relacionadas con la emision de conceptos a cargo de la Subdirección de Gestión del Riesgo._SGR</v>
      </c>
    </row>
    <row r="893" spans="2:35" ht="56" x14ac:dyDescent="0.35">
      <c r="B893" s="146">
        <v>20260879</v>
      </c>
      <c r="C893" s="120" t="s">
        <v>1187</v>
      </c>
      <c r="D893" s="128" t="s">
        <v>105</v>
      </c>
      <c r="E893" s="128" t="s">
        <v>363</v>
      </c>
      <c r="F893" s="128" t="s">
        <v>144</v>
      </c>
      <c r="G893" s="129" t="s">
        <v>381</v>
      </c>
      <c r="H893" s="135">
        <v>3</v>
      </c>
      <c r="I893" s="135">
        <v>0</v>
      </c>
      <c r="J893" s="130">
        <v>27000000</v>
      </c>
      <c r="K893" s="88" t="s">
        <v>398</v>
      </c>
      <c r="L893" s="175" t="s">
        <v>156</v>
      </c>
      <c r="M893" s="176" t="s">
        <v>484</v>
      </c>
      <c r="N893" s="128" t="s">
        <v>198</v>
      </c>
      <c r="O893" s="176" t="s">
        <v>890</v>
      </c>
      <c r="P893" s="176" t="s">
        <v>348</v>
      </c>
      <c r="Q893" s="132">
        <v>80111600</v>
      </c>
      <c r="R893" s="176" t="s">
        <v>210</v>
      </c>
      <c r="S893" s="176" t="str">
        <f>MID(PAA[[#This Row],[Meta Proyecto de Inversión]],1,4)</f>
        <v>8173</v>
      </c>
      <c r="T893" s="176" t="str">
        <f>MID(PAA[[#This Row],[Meta Proyecto de Inversión]],6,2)</f>
        <v>1-</v>
      </c>
      <c r="U893" s="177" t="str">
        <f>IFERROR(VLOOKUP(N893,TD!$B$50:$F$54,2,0)," ")</f>
        <v>O230117</v>
      </c>
      <c r="V893" s="177" t="str">
        <f>IFERROR(VLOOKUP(N893,TD!$B$50:$F$54,3,0)," ")</f>
        <v>4503</v>
      </c>
      <c r="W893" s="177">
        <f>IFERROR(VLOOKUP(N893,TD!$B$50:$F$54,4,0)," ")</f>
        <v>20240255</v>
      </c>
      <c r="X893" s="165" t="s">
        <v>166</v>
      </c>
      <c r="Y893" s="171" t="str">
        <f>IFERROR(VLOOKUP(X893,TD!$J$51:$K$64,2,0)," ")</f>
        <v>Servicio de capacitaciones en gestión del riesgo de incendios  a la ciudadania.</v>
      </c>
      <c r="Z893" s="178" t="str">
        <f>CONCATENATE(X893,"-",Y893)</f>
        <v>05-Servicio de capacitaciones en gestión del riesgo de incendios  a la ciudadania.</v>
      </c>
      <c r="AA893" s="176" t="s">
        <v>223</v>
      </c>
      <c r="AB893" s="171" t="str">
        <f>IFERROR(VLOOKUP(AA893,TD!$N$51:$O$66,2,0)," ")</f>
        <v>Servicio prevención y control de incendios</v>
      </c>
      <c r="AC893" s="178" t="str">
        <f>CONCATENATE(AA893,"_",AB893)</f>
        <v>035_Servicio prevención y control de incendios</v>
      </c>
      <c r="AD893" s="178" t="str">
        <f>CONCATENATE(Z893," ",AC893)</f>
        <v>05-Servicio de capacitaciones en gestión del riesgo de incendios  a la ciudadania. 035_Servicio prevención y control de incendios</v>
      </c>
      <c r="AE893" s="177" t="str">
        <f>CONCATENATE(U893,V893,W893,X893,AA893)</f>
        <v>O23011745032024025505035</v>
      </c>
      <c r="AF893" s="171" t="str">
        <f>IFERROR(VLOOKUP(AD893,TD!$J$66:$K$89,2,0)," ")</f>
        <v>PM/0131/0105/45030350255</v>
      </c>
      <c r="AG893" s="117" t="s">
        <v>385</v>
      </c>
      <c r="AH893" s="179" t="s">
        <v>194</v>
      </c>
      <c r="AI893" s="185" t="str">
        <f>CONCATENATE(PAA[[#This Row],[Id Interno]],"-",PAA[[#This Row],[tipo de Contrato (TH talento humano - B/S bienes y/o servicios)]],"-",S893,"-",T893,"-",PAA[[#This Row],[Objeto de la contratación]])</f>
        <v>20260879-TH-8173-1--Adicion y prorroga cto 269-2026 Prestar servicios profesionales  liderando los procesos de formacion y capacitacion de la subdirección de gestión del riesgo._SGR</v>
      </c>
    </row>
    <row r="894" spans="2:35" ht="56" x14ac:dyDescent="0.35">
      <c r="B894" s="140">
        <v>20260880</v>
      </c>
      <c r="C894" s="99" t="s">
        <v>1188</v>
      </c>
      <c r="D894" s="23" t="s">
        <v>105</v>
      </c>
      <c r="E894" s="23" t="s">
        <v>363</v>
      </c>
      <c r="F894" s="23" t="s">
        <v>145</v>
      </c>
      <c r="G894" s="127" t="s">
        <v>381</v>
      </c>
      <c r="H894" s="134">
        <v>3</v>
      </c>
      <c r="I894" s="134">
        <v>0</v>
      </c>
      <c r="J894" s="125">
        <v>11250000</v>
      </c>
      <c r="K894" s="88" t="s">
        <v>398</v>
      </c>
      <c r="L894" s="162" t="s">
        <v>156</v>
      </c>
      <c r="M894" s="165" t="s">
        <v>484</v>
      </c>
      <c r="N894" s="23" t="s">
        <v>198</v>
      </c>
      <c r="O894" s="165" t="s">
        <v>890</v>
      </c>
      <c r="P894" s="165" t="s">
        <v>348</v>
      </c>
      <c r="Q894" s="53">
        <v>80111600</v>
      </c>
      <c r="R894" s="165" t="s">
        <v>210</v>
      </c>
      <c r="S894" s="165" t="str">
        <f>MID(PAA[[#This Row],[Meta Proyecto de Inversión]],1,4)</f>
        <v>8173</v>
      </c>
      <c r="T894" s="165" t="str">
        <f>MID(PAA[[#This Row],[Meta Proyecto de Inversión]],6,2)</f>
        <v>1-</v>
      </c>
      <c r="U894" s="166" t="str">
        <f>IFERROR(VLOOKUP(N894,TD!$B$50:$F$54,2,0)," ")</f>
        <v>O230117</v>
      </c>
      <c r="V894" s="166" t="str">
        <f>IFERROR(VLOOKUP(N894,TD!$B$50:$F$54,3,0)," ")</f>
        <v>4503</v>
      </c>
      <c r="W894" s="166">
        <f>IFERROR(VLOOKUP(N894,TD!$B$50:$F$54,4,0)," ")</f>
        <v>20240255</v>
      </c>
      <c r="X894" s="165" t="s">
        <v>166</v>
      </c>
      <c r="Y894" s="171" t="str">
        <f>IFERROR(VLOOKUP(X894,TD!$J$51:$K$64,2,0)," ")</f>
        <v>Servicio de capacitaciones en gestión del riesgo de incendios  a la ciudadania.</v>
      </c>
      <c r="Z894" s="167" t="str">
        <f>CONCATENATE(X894,"-",Y894)</f>
        <v>05-Servicio de capacitaciones en gestión del riesgo de incendios  a la ciudadania.</v>
      </c>
      <c r="AA894" s="176" t="s">
        <v>223</v>
      </c>
      <c r="AB894" s="171" t="str">
        <f>IFERROR(VLOOKUP(AA894,TD!$N$51:$O$66,2,0)," ")</f>
        <v>Servicio prevención y control de incendios</v>
      </c>
      <c r="AC894" s="167" t="str">
        <f>CONCATENATE(AA894,"_",AB894)</f>
        <v>035_Servicio prevención y control de incendios</v>
      </c>
      <c r="AD894" s="167" t="str">
        <f>CONCATENATE(Z894," ",AC894)</f>
        <v>05-Servicio de capacitaciones en gestión del riesgo de incendios  a la ciudadania. 035_Servicio prevención y control de incendios</v>
      </c>
      <c r="AE894" s="166" t="str">
        <f>CONCATENATE(U894,V894,W894,X894,AA894)</f>
        <v>O23011745032024025505035</v>
      </c>
      <c r="AF894" s="171" t="str">
        <f>IFERROR(VLOOKUP(AD894,TD!$J$66:$K$89,2,0)," ")</f>
        <v>PM/0131/0105/45030350255</v>
      </c>
      <c r="AG894" s="117" t="s">
        <v>385</v>
      </c>
      <c r="AH894" s="174" t="s">
        <v>194</v>
      </c>
      <c r="AI894" s="185" t="str">
        <f>CONCATENATE(PAA[[#This Row],[Id Interno]],"-",PAA[[#This Row],[tipo de Contrato (TH talento humano - B/S bienes y/o servicios)]],"-",S894,"-",T894,"-",PAA[[#This Row],[Objeto de la contratación]])</f>
        <v>20260880-TH-8173-1-- Adicion y prorroga cto 460-2026 Prestar servicios de apoyo como conductor a las acciones misionales de la Subdirección de Gestión del Riesgo.</v>
      </c>
    </row>
    <row r="895" spans="2:35" ht="56" x14ac:dyDescent="0.35">
      <c r="B895" s="146">
        <v>20260881</v>
      </c>
      <c r="C895" s="99" t="s">
        <v>1189</v>
      </c>
      <c r="D895" s="23" t="s">
        <v>105</v>
      </c>
      <c r="E895" s="23" t="s">
        <v>363</v>
      </c>
      <c r="F895" s="23" t="s">
        <v>144</v>
      </c>
      <c r="G895" s="127" t="s">
        <v>381</v>
      </c>
      <c r="H895" s="134">
        <v>2</v>
      </c>
      <c r="I895" s="134">
        <v>0</v>
      </c>
      <c r="J895" s="125">
        <v>14000000</v>
      </c>
      <c r="K895" s="88" t="s">
        <v>398</v>
      </c>
      <c r="L895" s="162" t="s">
        <v>156</v>
      </c>
      <c r="M895" s="165" t="s">
        <v>484</v>
      </c>
      <c r="N895" s="23" t="s">
        <v>198</v>
      </c>
      <c r="O895" s="165" t="s">
        <v>890</v>
      </c>
      <c r="P895" s="165" t="s">
        <v>348</v>
      </c>
      <c r="Q895" s="53">
        <v>80111600</v>
      </c>
      <c r="R895" s="165" t="s">
        <v>214</v>
      </c>
      <c r="S895" s="165" t="str">
        <f>MID(PAA[[#This Row],[Meta Proyecto de Inversión]],1,4)</f>
        <v>8173</v>
      </c>
      <c r="T895" s="165" t="str">
        <f>MID(PAA[[#This Row],[Meta Proyecto de Inversión]],6,2)</f>
        <v>5-</v>
      </c>
      <c r="U895" s="166" t="str">
        <f>IFERROR(VLOOKUP(N895,TD!$B$50:$F$54,2,0)," ")</f>
        <v>O230117</v>
      </c>
      <c r="V895" s="166" t="str">
        <f>IFERROR(VLOOKUP(N895,TD!$B$50:$F$54,3,0)," ")</f>
        <v>4503</v>
      </c>
      <c r="W895" s="166">
        <f>IFERROR(VLOOKUP(N895,TD!$B$50:$F$54,4,0)," ")</f>
        <v>20240255</v>
      </c>
      <c r="X895" s="165">
        <v>16</v>
      </c>
      <c r="Y895" s="171" t="str">
        <f>IFERROR(VLOOKUP(X895,TD!$J$51:$K$64,2,0)," ")</f>
        <v>Servicio de monitoreo y seguimiento para la gestión del riesgo</v>
      </c>
      <c r="Z895" s="167" t="str">
        <f>CONCATENATE(X895,"-",Y895)</f>
        <v>16-Servicio de monitoreo y seguimiento para la gestión del riesgo</v>
      </c>
      <c r="AA895" s="176" t="s">
        <v>224</v>
      </c>
      <c r="AB895" s="171" t="str">
        <f>IFERROR(VLOOKUP(AA895,TD!$N$51:$O$66,2,0)," ")</f>
        <v>Servicio de monitoreo y seguimiento para la gestión del riesgo</v>
      </c>
      <c r="AC895" s="167" t="str">
        <f>CONCATENATE(AA895,"_",AB895)</f>
        <v>018_Servicio de monitoreo y seguimiento para la gestión del riesgo</v>
      </c>
      <c r="AD895" s="167" t="str">
        <f>CONCATENATE(Z895," ",AC895)</f>
        <v>16-Servicio de monitoreo y seguimiento para la gestión del riesgo 018_Servicio de monitoreo y seguimiento para la gestión del riesgo</v>
      </c>
      <c r="AE895" s="166" t="str">
        <f>CONCATENATE(U895,V895,W895,X895,AA895)</f>
        <v>O23011745032024025516018</v>
      </c>
      <c r="AF895" s="171" t="str">
        <f>IFERROR(VLOOKUP(AD895,TD!$J$66:$K$89,2,0)," ")</f>
        <v>PM/0131/0116/45030180255</v>
      </c>
      <c r="AG895" s="117" t="s">
        <v>385</v>
      </c>
      <c r="AH895" s="174" t="s">
        <v>194</v>
      </c>
      <c r="AI895" s="185" t="str">
        <f>CONCATENATE(PAA[[#This Row],[Id Interno]],"-",PAA[[#This Row],[tipo de Contrato (TH talento humano - B/S bienes y/o servicios)]],"-",S895,"-",T895,"-",PAA[[#This Row],[Objeto de la contratación]])</f>
        <v>20260881-TH-8173-5-- Adicion y prorroga cto 216-2026 Prestar servicios profesionales liderando las actividades de identificacion y caracterizacion  de escenarios  de riesgos a cargo de la Subdirección de Gestión del Riesgo._SGR</v>
      </c>
    </row>
    <row r="896" spans="2:35" ht="56" x14ac:dyDescent="0.35">
      <c r="B896" s="146">
        <v>20260882</v>
      </c>
      <c r="C896" s="99" t="s">
        <v>1190</v>
      </c>
      <c r="D896" s="23" t="s">
        <v>105</v>
      </c>
      <c r="E896" s="23" t="s">
        <v>363</v>
      </c>
      <c r="F896" s="23" t="s">
        <v>144</v>
      </c>
      <c r="G896" s="127" t="s">
        <v>382</v>
      </c>
      <c r="H896" s="134">
        <v>2</v>
      </c>
      <c r="I896" s="134">
        <v>0</v>
      </c>
      <c r="J896" s="125">
        <v>7600000</v>
      </c>
      <c r="K896" s="88" t="s">
        <v>398</v>
      </c>
      <c r="L896" s="162" t="s">
        <v>156</v>
      </c>
      <c r="M896" s="165" t="s">
        <v>484</v>
      </c>
      <c r="N896" s="23" t="s">
        <v>198</v>
      </c>
      <c r="O896" s="165" t="s">
        <v>890</v>
      </c>
      <c r="P896" s="165" t="s">
        <v>348</v>
      </c>
      <c r="Q896" s="53">
        <v>80111600</v>
      </c>
      <c r="R896" s="165" t="s">
        <v>210</v>
      </c>
      <c r="S896" s="165" t="str">
        <f>MID(PAA[[#This Row],[Meta Proyecto de Inversión]],1,4)</f>
        <v>8173</v>
      </c>
      <c r="T896" s="165" t="str">
        <f>MID(PAA[[#This Row],[Meta Proyecto de Inversión]],6,2)</f>
        <v>1-</v>
      </c>
      <c r="U896" s="166" t="str">
        <f>IFERROR(VLOOKUP(N896,TD!$B$50:$F$54,2,0)," ")</f>
        <v>O230117</v>
      </c>
      <c r="V896" s="166" t="str">
        <f>IFERROR(VLOOKUP(N896,TD!$B$50:$F$54,3,0)," ")</f>
        <v>4503</v>
      </c>
      <c r="W896" s="166">
        <f>IFERROR(VLOOKUP(N896,TD!$B$50:$F$54,4,0)," ")</f>
        <v>20240255</v>
      </c>
      <c r="X896" s="165" t="s">
        <v>166</v>
      </c>
      <c r="Y896" s="171" t="str">
        <f>IFERROR(VLOOKUP(X896,TD!$J$51:$K$64,2,0)," ")</f>
        <v>Servicio de capacitaciones en gestión del riesgo de incendios  a la ciudadania.</v>
      </c>
      <c r="Z896" s="167" t="str">
        <f>CONCATENATE(X896,"-",Y896)</f>
        <v>05-Servicio de capacitaciones en gestión del riesgo de incendios  a la ciudadania.</v>
      </c>
      <c r="AA896" s="176" t="s">
        <v>223</v>
      </c>
      <c r="AB896" s="171" t="str">
        <f>IFERROR(VLOOKUP(AA896,TD!$N$51:$O$66,2,0)," ")</f>
        <v>Servicio prevención y control de incendios</v>
      </c>
      <c r="AC896" s="167" t="str">
        <f>CONCATENATE(AA896,"_",AB896)</f>
        <v>035_Servicio prevención y control de incendios</v>
      </c>
      <c r="AD896" s="167" t="str">
        <f>CONCATENATE(Z896," ",AC896)</f>
        <v>05-Servicio de capacitaciones en gestión del riesgo de incendios  a la ciudadania. 035_Servicio prevención y control de incendios</v>
      </c>
      <c r="AE896" s="166" t="str">
        <f>CONCATENATE(U896,V896,W896,X896,AA896)</f>
        <v>O23011745032024025505035</v>
      </c>
      <c r="AF896" s="171" t="str">
        <f>IFERROR(VLOOKUP(AD896,TD!$J$66:$K$89,2,0)," ")</f>
        <v>PM/0131/0105/45030350255</v>
      </c>
      <c r="AG896" s="117" t="s">
        <v>385</v>
      </c>
      <c r="AH896" s="174" t="s">
        <v>194</v>
      </c>
      <c r="AI896" s="185" t="str">
        <f>CONCATENATE(PAA[[#This Row],[Id Interno]],"-",PAA[[#This Row],[tipo de Contrato (TH talento humano - B/S bienes y/o servicios)]],"-",S896,"-",T896,"-",PAA[[#This Row],[Objeto de la contratación]])</f>
        <v>20260882-TH-8173-1-- Adicion y prorroga cto 107-2026 Prestar servicios apoyo técnico para el desarrollo de los contenidos graficos, piezas comunicativa y de imagen institucional para la Subdirección de Gestión del riesgo._SGR</v>
      </c>
    </row>
    <row r="897" spans="2:35" ht="56" x14ac:dyDescent="0.35">
      <c r="B897" s="146">
        <v>20260883</v>
      </c>
      <c r="C897" s="99" t="s">
        <v>1191</v>
      </c>
      <c r="D897" s="23" t="s">
        <v>105</v>
      </c>
      <c r="E897" s="23" t="s">
        <v>363</v>
      </c>
      <c r="F897" s="23" t="s">
        <v>145</v>
      </c>
      <c r="G897" s="127" t="s">
        <v>382</v>
      </c>
      <c r="H897" s="134">
        <v>1</v>
      </c>
      <c r="I897" s="134">
        <v>0</v>
      </c>
      <c r="J897" s="125">
        <v>4000000</v>
      </c>
      <c r="K897" s="88" t="s">
        <v>398</v>
      </c>
      <c r="L897" s="162" t="s">
        <v>156</v>
      </c>
      <c r="M897" s="165" t="s">
        <v>484</v>
      </c>
      <c r="N897" s="23" t="s">
        <v>198</v>
      </c>
      <c r="O897" s="165" t="s">
        <v>890</v>
      </c>
      <c r="P897" s="165" t="s">
        <v>348</v>
      </c>
      <c r="Q897" s="53">
        <v>80111600</v>
      </c>
      <c r="R897" s="165" t="s">
        <v>210</v>
      </c>
      <c r="S897" s="165" t="str">
        <f>MID(PAA[[#This Row],[Meta Proyecto de Inversión]],1,4)</f>
        <v>8173</v>
      </c>
      <c r="T897" s="165" t="str">
        <f>MID(PAA[[#This Row],[Meta Proyecto de Inversión]],6,2)</f>
        <v>1-</v>
      </c>
      <c r="U897" s="166" t="str">
        <f>IFERROR(VLOOKUP(N897,TD!$B$50:$F$54,2,0)," ")</f>
        <v>O230117</v>
      </c>
      <c r="V897" s="166" t="str">
        <f>IFERROR(VLOOKUP(N897,TD!$B$50:$F$54,3,0)," ")</f>
        <v>4503</v>
      </c>
      <c r="W897" s="166">
        <f>IFERROR(VLOOKUP(N897,TD!$B$50:$F$54,4,0)," ")</f>
        <v>20240255</v>
      </c>
      <c r="X897" s="165" t="s">
        <v>170</v>
      </c>
      <c r="Y897" s="171" t="str">
        <f>IFERROR(VLOOKUP(X897,TD!$J$51:$K$64,2,0)," ")</f>
        <v>Servicio de inspecciones técnicas realizadas</v>
      </c>
      <c r="Z897" s="167" t="str">
        <f>CONCATENATE(X897,"-",Y897)</f>
        <v>06-Servicio de inspecciones técnicas realizadas</v>
      </c>
      <c r="AA897" s="176" t="s">
        <v>223</v>
      </c>
      <c r="AB897" s="171" t="str">
        <f>IFERROR(VLOOKUP(AA897,TD!$N$51:$O$66,2,0)," ")</f>
        <v>Servicio prevención y control de incendios</v>
      </c>
      <c r="AC897" s="167" t="str">
        <f>CONCATENATE(AA897,"_",AB897)</f>
        <v>035_Servicio prevención y control de incendios</v>
      </c>
      <c r="AD897" s="167" t="str">
        <f>CONCATENATE(Z897," ",AC897)</f>
        <v>06-Servicio de inspecciones técnicas realizadas 035_Servicio prevención y control de incendios</v>
      </c>
      <c r="AE897" s="166" t="str">
        <f>CONCATENATE(U897,V897,W897,X897,AA897)</f>
        <v>O23011745032024025506035</v>
      </c>
      <c r="AF897" s="171" t="str">
        <f>IFERROR(VLOOKUP(AD897,TD!$J$66:$K$89,2,0)," ")</f>
        <v>PM/0131/0106/45030350255</v>
      </c>
      <c r="AG897" s="117" t="s">
        <v>385</v>
      </c>
      <c r="AH897" s="174" t="s">
        <v>194</v>
      </c>
      <c r="AI897" s="185" t="str">
        <f>CONCATENATE(PAA[[#This Row],[Id Interno]],"-",PAA[[#This Row],[tipo de Contrato (TH talento humano - B/S bienes y/o servicios)]],"-",S897,"-",T897,"-",PAA[[#This Row],[Objeto de la contratación]])</f>
        <v>20260883-TH-8173-1-- Adicion y prorroga cto  327-2026 Prestar  servicios de apoyo tecnico para realizar las inspecciones relacionadas con la emision de conceptos a cargo de la Subdirección de Gestión del Riesgo._SGR</v>
      </c>
    </row>
    <row r="898" spans="2:35" ht="56" x14ac:dyDescent="0.35">
      <c r="B898" s="140">
        <v>20260884</v>
      </c>
      <c r="C898" s="120" t="s">
        <v>1178</v>
      </c>
      <c r="D898" s="128" t="s">
        <v>105</v>
      </c>
      <c r="E898" s="128" t="s">
        <v>363</v>
      </c>
      <c r="F898" s="128" t="s">
        <v>144</v>
      </c>
      <c r="G898" s="129" t="s">
        <v>381</v>
      </c>
      <c r="H898" s="135">
        <v>3</v>
      </c>
      <c r="I898" s="135">
        <v>0</v>
      </c>
      <c r="J898" s="130">
        <v>20100000</v>
      </c>
      <c r="K898" s="131" t="s">
        <v>398</v>
      </c>
      <c r="L898" s="175" t="s">
        <v>156</v>
      </c>
      <c r="M898" s="176" t="s">
        <v>484</v>
      </c>
      <c r="N898" s="128" t="s">
        <v>198</v>
      </c>
      <c r="O898" s="176" t="s">
        <v>890</v>
      </c>
      <c r="P898" s="176" t="s">
        <v>348</v>
      </c>
      <c r="Q898" s="132">
        <v>80111600</v>
      </c>
      <c r="R898" s="176" t="s">
        <v>210</v>
      </c>
      <c r="S898" s="176" t="str">
        <f>MID(PAA[[#This Row],[Meta Proyecto de Inversión]],1,4)</f>
        <v>8173</v>
      </c>
      <c r="T898" s="176" t="str">
        <f>MID(PAA[[#This Row],[Meta Proyecto de Inversión]],6,2)</f>
        <v>1-</v>
      </c>
      <c r="U898" s="177" t="str">
        <f>IFERROR(VLOOKUP(N898,TD!$B$50:$F$54,2,0)," ")</f>
        <v>O230117</v>
      </c>
      <c r="V898" s="177" t="str">
        <f>IFERROR(VLOOKUP(N898,TD!$B$50:$F$54,3,0)," ")</f>
        <v>4503</v>
      </c>
      <c r="W898" s="177">
        <f>IFERROR(VLOOKUP(N898,TD!$B$50:$F$54,4,0)," ")</f>
        <v>20240255</v>
      </c>
      <c r="X898" s="165" t="s">
        <v>166</v>
      </c>
      <c r="Y898" s="171" t="str">
        <f>IFERROR(VLOOKUP(X898,TD!$J$51:$K$64,2,0)," ")</f>
        <v>Servicio de capacitaciones en gestión del riesgo de incendios  a la ciudadania.</v>
      </c>
      <c r="Z898" s="178" t="str">
        <f>CONCATENATE(X898,"-",Y898)</f>
        <v>05-Servicio de capacitaciones en gestión del riesgo de incendios  a la ciudadania.</v>
      </c>
      <c r="AA898" s="176" t="s">
        <v>223</v>
      </c>
      <c r="AB898" s="171" t="str">
        <f>IFERROR(VLOOKUP(AA898,TD!$N$51:$O$66,2,0)," ")</f>
        <v>Servicio prevención y control de incendios</v>
      </c>
      <c r="AC898" s="178" t="str">
        <f>CONCATENATE(AA898,"_",AB898)</f>
        <v>035_Servicio prevención y control de incendios</v>
      </c>
      <c r="AD898" s="178" t="str">
        <f>CONCATENATE(Z898," ",AC898)</f>
        <v>05-Servicio de capacitaciones en gestión del riesgo de incendios  a la ciudadania. 035_Servicio prevención y control de incendios</v>
      </c>
      <c r="AE898" s="177" t="str">
        <f>CONCATENATE(U898,V898,W898,X898,AA898)</f>
        <v>O23011745032024025505035</v>
      </c>
      <c r="AF898" s="171" t="str">
        <f>IFERROR(VLOOKUP(AD898,TD!$J$66:$K$89,2,0)," ")</f>
        <v>PM/0131/0105/45030350255</v>
      </c>
      <c r="AG898" s="133" t="s">
        <v>385</v>
      </c>
      <c r="AH898" s="179" t="s">
        <v>193</v>
      </c>
      <c r="AI898" s="185" t="str">
        <f>CONCATENATE(PAA[[#This Row],[Id Interno]],"-",PAA[[#This Row],[tipo de Contrato (TH talento humano - B/S bienes y/o servicios)]],"-",S898,"-",T898,"-",PAA[[#This Row],[Objeto de la contratación]])</f>
        <v>20260884-TH-8173-1--Prestar los servicios profesionales para apoyar las actividades propias de la gestión contractual de la UAECOB, en función de las necesidades identificadas por la entidad y con el propósito de garantizar el cumplimiento de su misionalidad.</v>
      </c>
    </row>
    <row r="899" spans="2:35" ht="56" x14ac:dyDescent="0.35">
      <c r="B899" s="146">
        <v>20260886</v>
      </c>
      <c r="C899" s="99" t="s">
        <v>1178</v>
      </c>
      <c r="D899" s="23" t="s">
        <v>105</v>
      </c>
      <c r="E899" s="23" t="s">
        <v>363</v>
      </c>
      <c r="F899" s="23" t="s">
        <v>144</v>
      </c>
      <c r="G899" s="127" t="s">
        <v>379</v>
      </c>
      <c r="H899" s="134">
        <v>4</v>
      </c>
      <c r="I899" s="134">
        <v>0</v>
      </c>
      <c r="J899" s="125">
        <v>24800000</v>
      </c>
      <c r="K899" s="88" t="s">
        <v>398</v>
      </c>
      <c r="L899" s="162" t="s">
        <v>156</v>
      </c>
      <c r="M899" s="165" t="s">
        <v>484</v>
      </c>
      <c r="N899" s="23" t="s">
        <v>198</v>
      </c>
      <c r="O899" s="165" t="s">
        <v>890</v>
      </c>
      <c r="P899" s="165" t="s">
        <v>348</v>
      </c>
      <c r="Q899" s="53">
        <v>80111600</v>
      </c>
      <c r="R899" s="165" t="s">
        <v>210</v>
      </c>
      <c r="S899" s="165" t="str">
        <f>MID(PAA[[#This Row],[Meta Proyecto de Inversión]],1,4)</f>
        <v>8173</v>
      </c>
      <c r="T899" s="165" t="str">
        <f>MID(PAA[[#This Row],[Meta Proyecto de Inversión]],6,2)</f>
        <v>1-</v>
      </c>
      <c r="U899" s="166" t="str">
        <f>IFERROR(VLOOKUP(N899,TD!$B$50:$F$54,2,0)," ")</f>
        <v>O230117</v>
      </c>
      <c r="V899" s="166" t="str">
        <f>IFERROR(VLOOKUP(N899,TD!$B$50:$F$54,3,0)," ")</f>
        <v>4503</v>
      </c>
      <c r="W899" s="166">
        <f>IFERROR(VLOOKUP(N899,TD!$B$50:$F$54,4,0)," ")</f>
        <v>20240255</v>
      </c>
      <c r="X899" s="165" t="s">
        <v>166</v>
      </c>
      <c r="Y899" s="171" t="str">
        <f>IFERROR(VLOOKUP(X899,TD!$J$51:$K$64,2,0)," ")</f>
        <v>Servicio de capacitaciones en gestión del riesgo de incendios  a la ciudadania.</v>
      </c>
      <c r="Z899" s="167" t="str">
        <f>CONCATENATE(X899,"-",Y899)</f>
        <v>05-Servicio de capacitaciones en gestión del riesgo de incendios  a la ciudadania.</v>
      </c>
      <c r="AA899" s="176" t="s">
        <v>223</v>
      </c>
      <c r="AB899" s="171" t="str">
        <f>IFERROR(VLOOKUP(AA899,TD!$N$51:$O$66,2,0)," ")</f>
        <v>Servicio prevención y control de incendios</v>
      </c>
      <c r="AC899" s="167" t="str">
        <f>CONCATENATE(AA899,"_",AB899)</f>
        <v>035_Servicio prevención y control de incendios</v>
      </c>
      <c r="AD899" s="167" t="str">
        <f>CONCATENATE(Z899," ",AC899)</f>
        <v>05-Servicio de capacitaciones en gestión del riesgo de incendios  a la ciudadania. 035_Servicio prevención y control de incendios</v>
      </c>
      <c r="AE899" s="166" t="str">
        <f>CONCATENATE(U899,V899,W899,X899,AA899)</f>
        <v>O23011745032024025505035</v>
      </c>
      <c r="AF899" s="171" t="str">
        <f>IFERROR(VLOOKUP(AD899,TD!$J$66:$K$89,2,0)," ")</f>
        <v>PM/0131/0105/45030350255</v>
      </c>
      <c r="AG899" s="133" t="s">
        <v>385</v>
      </c>
      <c r="AH899" s="174" t="s">
        <v>193</v>
      </c>
      <c r="AI899" s="185" t="str">
        <f>CONCATENATE(PAA[[#This Row],[Id Interno]],"-",PAA[[#This Row],[tipo de Contrato (TH talento humano - B/S bienes y/o servicios)]],"-",S899,"-",T899,"-",PAA[[#This Row],[Objeto de la contratación]])</f>
        <v>20260886-TH-8173-1--Prestar los servicios profesionales para apoyar las actividades propias de la gestión contractual de la UAECOB, en función de las necesidades identificadas por la entidad y con el propósito de garantizar el cumplimiento de su misionalidad.</v>
      </c>
    </row>
    <row r="900" spans="2:35" ht="70" x14ac:dyDescent="0.35">
      <c r="B900" s="140">
        <v>20260887</v>
      </c>
      <c r="C900" s="120" t="s">
        <v>1196</v>
      </c>
      <c r="D900" s="128" t="s">
        <v>105</v>
      </c>
      <c r="E900" s="128" t="s">
        <v>363</v>
      </c>
      <c r="F900" s="128" t="s">
        <v>144</v>
      </c>
      <c r="G900" s="129" t="s">
        <v>379</v>
      </c>
      <c r="H900" s="135">
        <v>3</v>
      </c>
      <c r="I900" s="135">
        <v>0</v>
      </c>
      <c r="J900" s="130">
        <v>24750000</v>
      </c>
      <c r="K900" s="131" t="s">
        <v>398</v>
      </c>
      <c r="L900" s="175" t="s">
        <v>45</v>
      </c>
      <c r="M900" s="176" t="s">
        <v>401</v>
      </c>
      <c r="N900" s="128" t="s">
        <v>197</v>
      </c>
      <c r="O900" s="176" t="s">
        <v>889</v>
      </c>
      <c r="P900" s="176" t="s">
        <v>348</v>
      </c>
      <c r="Q900" s="132">
        <v>80111600</v>
      </c>
      <c r="R900" s="176" t="s">
        <v>208</v>
      </c>
      <c r="S900" s="176" t="str">
        <f>MID(PAA[[#This Row],[Meta Proyecto de Inversión]],1,4)</f>
        <v>8126</v>
      </c>
      <c r="T900" s="176" t="str">
        <f>MID(PAA[[#This Row],[Meta Proyecto de Inversión]],6,2)</f>
        <v>9-</v>
      </c>
      <c r="U900" s="177" t="str">
        <f>IFERROR(VLOOKUP(N900,TD!$B$50:$F$54,2,0)," ")</f>
        <v>O230117</v>
      </c>
      <c r="V900" s="177" t="str">
        <f>IFERROR(VLOOKUP(N900,TD!$B$50:$F$54,3,0)," ")</f>
        <v>4599</v>
      </c>
      <c r="W900" s="177">
        <f>IFERROR(VLOOKUP(N900,TD!$B$50:$F$54,4,0)," ")</f>
        <v>20240207</v>
      </c>
      <c r="X900" s="165" t="s">
        <v>174</v>
      </c>
      <c r="Y900" s="171" t="str">
        <f>IFERROR(VLOOKUP(X900,TD!$J$51:$K$64,2,0)," ")</f>
        <v>Infraestructura física, mantenimiento y dotación (Sedes construidas, mantenidas reforzadas)</v>
      </c>
      <c r="Z900" s="178" t="str">
        <f>CONCATENATE(X900,"-",Y900)</f>
        <v>08-Infraestructura física, mantenimiento y dotación (Sedes construidas, mantenidas reforzadas)</v>
      </c>
      <c r="AA900" s="176" t="s">
        <v>227</v>
      </c>
      <c r="AB900" s="171" t="str">
        <f>IFERROR(VLOOKUP(AA900,TD!$N$51:$O$66,2,0)," ")</f>
        <v>Sedes mantenidas</v>
      </c>
      <c r="AC900" s="178" t="str">
        <f>CONCATENATE(AA900,"_",AB900)</f>
        <v>016_Sedes mantenidas</v>
      </c>
      <c r="AD900" s="178" t="str">
        <f>CONCATENATE(Z900," ",AC900)</f>
        <v>08-Infraestructura física, mantenimiento y dotación (Sedes construidas, mantenidas reforzadas) 016_Sedes mantenidas</v>
      </c>
      <c r="AE900" s="177" t="str">
        <f>CONCATENATE(U900,V900,W900,X900,AA900)</f>
        <v>O23011745992024020708016</v>
      </c>
      <c r="AF900" s="171" t="str">
        <f>IFERROR(VLOOKUP(AD900,TD!$J$66:$K$89,2,0)," ")</f>
        <v>PM/0131/0108/45990160207</v>
      </c>
      <c r="AG900" s="133" t="s">
        <v>385</v>
      </c>
      <c r="AH900" s="174" t="s">
        <v>194</v>
      </c>
      <c r="AI900" s="185" t="str">
        <f>CONCATENATE(PAA[[#This Row],[Id Interno]],"-",PAA[[#This Row],[tipo de Contrato (TH talento humano - B/S bienes y/o servicios)]],"-",S900,"-",T900,"-",PAA[[#This Row],[Objeto de la contratación]])</f>
        <v>20260887-TH-8126-9--Adición y prórroga al contraro 083 de 2026 con objeto "Prestar servicios profesionales jurídicos en la Dirección General de la UAECOB en la revisión, gestión y seguimiento de temas a cargo de la dirección, contratación y estratégicos de la misionalidad de la Entidad"</v>
      </c>
    </row>
    <row r="901" spans="2:35" ht="70" x14ac:dyDescent="0.35">
      <c r="B901" s="146">
        <v>20260888</v>
      </c>
      <c r="C901" s="99" t="s">
        <v>1197</v>
      </c>
      <c r="D901" s="23" t="s">
        <v>105</v>
      </c>
      <c r="E901" s="23" t="s">
        <v>363</v>
      </c>
      <c r="F901" s="23" t="s">
        <v>144</v>
      </c>
      <c r="G901" s="127" t="s">
        <v>379</v>
      </c>
      <c r="H901" s="134">
        <v>3</v>
      </c>
      <c r="I901" s="134">
        <v>0</v>
      </c>
      <c r="J901" s="125">
        <v>20400000</v>
      </c>
      <c r="K901" s="131" t="s">
        <v>398</v>
      </c>
      <c r="L901" s="162" t="s">
        <v>150</v>
      </c>
      <c r="M901" s="165" t="s">
        <v>401</v>
      </c>
      <c r="N901" s="23" t="s">
        <v>197</v>
      </c>
      <c r="O901" s="165" t="s">
        <v>889</v>
      </c>
      <c r="P901" s="165" t="s">
        <v>348</v>
      </c>
      <c r="Q901" s="53">
        <v>80111600</v>
      </c>
      <c r="R901" s="165" t="s">
        <v>209</v>
      </c>
      <c r="S901" s="165" t="str">
        <f>MID(PAA[[#This Row],[Meta Proyecto de Inversión]],1,4)</f>
        <v>8126</v>
      </c>
      <c r="T901" s="165" t="str">
        <f>MID(PAA[[#This Row],[Meta Proyecto de Inversión]],6,2)</f>
        <v>10</v>
      </c>
      <c r="U901" s="166" t="str">
        <f>IFERROR(VLOOKUP(N901,TD!$B$50:$F$54,2,0)," ")</f>
        <v>O230117</v>
      </c>
      <c r="V901" s="166" t="str">
        <f>IFERROR(VLOOKUP(N901,TD!$B$50:$F$54,3,0)," ")</f>
        <v>4599</v>
      </c>
      <c r="W901" s="166">
        <f>IFERROR(VLOOKUP(N901,TD!$B$50:$F$54,4,0)," ")</f>
        <v>20240207</v>
      </c>
      <c r="X901" s="165" t="s">
        <v>182</v>
      </c>
      <c r="Y901" s="171" t="str">
        <f>IFERROR(VLOOKUP(X901,TD!$J$51:$K$64,2,0)," ")</f>
        <v>Servicios para la planeación y sistemas de gestión y comunicación estratégica</v>
      </c>
      <c r="Z901" s="167" t="str">
        <f>CONCATENATE(X901,"-",Y901)</f>
        <v>13-Servicios para la planeación y sistemas de gestión y comunicación estratégica</v>
      </c>
      <c r="AA901" s="176" t="s">
        <v>231</v>
      </c>
      <c r="AB901" s="171" t="str">
        <f>IFERROR(VLOOKUP(AA901,TD!$N$51:$O$66,2,0)," ")</f>
        <v>Documentos de planeación</v>
      </c>
      <c r="AC901" s="167" t="str">
        <f>CONCATENATE(AA901,"_",AB901)</f>
        <v>019_Documentos de planeación</v>
      </c>
      <c r="AD901" s="167" t="str">
        <f>CONCATENATE(Z901," ",AC901)</f>
        <v>13-Servicios para la planeación y sistemas de gestión y comunicación estratégica 019_Documentos de planeación</v>
      </c>
      <c r="AE901" s="166" t="str">
        <f>CONCATENATE(U901,V901,W901,X901,AA901)</f>
        <v>O23011745992024020713019</v>
      </c>
      <c r="AF901" s="171" t="str">
        <f>IFERROR(VLOOKUP(AD901,TD!$J$66:$K$89,2,0)," ")</f>
        <v>PM/0131/0113/45990190207</v>
      </c>
      <c r="AG901" s="117" t="s">
        <v>385</v>
      </c>
      <c r="AH901" s="174" t="s">
        <v>194</v>
      </c>
      <c r="AI901" s="185" t="str">
        <f>CONCATENATE(PAA[[#This Row],[Id Interno]],"-",PAA[[#This Row],[tipo de Contrato (TH talento humano - B/S bienes y/o servicios)]],"-",S901,"-",T901,"-",PAA[[#This Row],[Objeto de la contratación]])</f>
        <v>20260888-TH-8126-10-Adición y prórroga al contrato 210 de 2026 con objeto "Prestación de servicios profesionales en asuntos de comunicaciones y prensa para detectar las necesidades de la Entidad y facilitar la inserción de nuevas estrategias de comunicación"</v>
      </c>
    </row>
    <row r="902" spans="2:35" ht="70" x14ac:dyDescent="0.35">
      <c r="B902" s="146">
        <v>20260889</v>
      </c>
      <c r="C902" s="99" t="s">
        <v>853</v>
      </c>
      <c r="D902" s="23" t="s">
        <v>105</v>
      </c>
      <c r="E902" s="23" t="s">
        <v>363</v>
      </c>
      <c r="F902" s="23" t="s">
        <v>144</v>
      </c>
      <c r="G902" s="127" t="s">
        <v>380</v>
      </c>
      <c r="H902" s="134">
        <v>3</v>
      </c>
      <c r="I902" s="134">
        <v>0</v>
      </c>
      <c r="J902" s="125">
        <v>30600000</v>
      </c>
      <c r="K902" s="131" t="s">
        <v>398</v>
      </c>
      <c r="L902" s="162" t="s">
        <v>150</v>
      </c>
      <c r="M902" s="165" t="s">
        <v>401</v>
      </c>
      <c r="N902" s="23" t="s">
        <v>197</v>
      </c>
      <c r="O902" s="165" t="s">
        <v>889</v>
      </c>
      <c r="P902" s="165" t="s">
        <v>348</v>
      </c>
      <c r="Q902" s="53">
        <v>80111600</v>
      </c>
      <c r="R902" s="165" t="s">
        <v>209</v>
      </c>
      <c r="S902" s="165" t="str">
        <f>MID(PAA[[#This Row],[Meta Proyecto de Inversión]],1,4)</f>
        <v>8126</v>
      </c>
      <c r="T902" s="165" t="str">
        <f>MID(PAA[[#This Row],[Meta Proyecto de Inversión]],6,2)</f>
        <v>10</v>
      </c>
      <c r="U902" s="166" t="str">
        <f>IFERROR(VLOOKUP(N902,TD!$B$50:$F$54,2,0)," ")</f>
        <v>O230117</v>
      </c>
      <c r="V902" s="166" t="str">
        <f>IFERROR(VLOOKUP(N902,TD!$B$50:$F$54,3,0)," ")</f>
        <v>4599</v>
      </c>
      <c r="W902" s="166">
        <f>IFERROR(VLOOKUP(N902,TD!$B$50:$F$54,4,0)," ")</f>
        <v>20240207</v>
      </c>
      <c r="X902" s="165" t="s">
        <v>182</v>
      </c>
      <c r="Y902" s="171" t="str">
        <f>IFERROR(VLOOKUP(X902,TD!$J$51:$K$64,2,0)," ")</f>
        <v>Servicios para la planeación y sistemas de gestión y comunicación estratégica</v>
      </c>
      <c r="Z902" s="167" t="str">
        <f>CONCATENATE(X902,"-",Y902)</f>
        <v>13-Servicios para la planeación y sistemas de gestión y comunicación estratégica</v>
      </c>
      <c r="AA902" s="176" t="s">
        <v>231</v>
      </c>
      <c r="AB902" s="171" t="str">
        <f>IFERROR(VLOOKUP(AA902,TD!$N$51:$O$66,2,0)," ")</f>
        <v>Documentos de planeación</v>
      </c>
      <c r="AC902" s="167" t="str">
        <f>CONCATENATE(AA902,"_",AB902)</f>
        <v>019_Documentos de planeación</v>
      </c>
      <c r="AD902" s="167" t="str">
        <f>CONCATENATE(Z902," ",AC902)</f>
        <v>13-Servicios para la planeación y sistemas de gestión y comunicación estratégica 019_Documentos de planeación</v>
      </c>
      <c r="AE902" s="166" t="str">
        <f>CONCATENATE(U902,V902,W902,X902,AA902)</f>
        <v>O23011745992024020713019</v>
      </c>
      <c r="AF902" s="171" t="str">
        <f>IFERROR(VLOOKUP(AD902,TD!$J$66:$K$89,2,0)," ")</f>
        <v>PM/0131/0113/45990190207</v>
      </c>
      <c r="AG902" s="117" t="s">
        <v>385</v>
      </c>
      <c r="AH902" s="174" t="s">
        <v>193</v>
      </c>
      <c r="AI902" s="185" t="str">
        <f>CONCATENATE(PAA[[#This Row],[Id Interno]],"-",PAA[[#This Row],[tipo de Contrato (TH talento humano - B/S bienes y/o servicios)]],"-",S902,"-",T902,"-",PAA[[#This Row],[Objeto de la contratación]])</f>
        <v>20260889-TH-8126-10-Prestación de servicios profesionales en asuntos de comunicaciones y prensa para revisar los procesos de comunicación de entidad con el fin de evaluar su eficacia interna y externa y detectar ineficiencias en los canales de comunicación</v>
      </c>
    </row>
    <row r="903" spans="2:35" ht="98" x14ac:dyDescent="0.35">
      <c r="B903" s="146">
        <v>20260890</v>
      </c>
      <c r="C903" s="99" t="s">
        <v>1199</v>
      </c>
      <c r="D903" s="23" t="s">
        <v>105</v>
      </c>
      <c r="E903" s="23" t="s">
        <v>363</v>
      </c>
      <c r="F903" s="23" t="s">
        <v>144</v>
      </c>
      <c r="G903" s="127" t="s">
        <v>379</v>
      </c>
      <c r="H903" s="134">
        <v>4</v>
      </c>
      <c r="I903" s="134">
        <v>0</v>
      </c>
      <c r="J903" s="125">
        <v>28000000</v>
      </c>
      <c r="K903" s="131" t="s">
        <v>398</v>
      </c>
      <c r="L903" s="162" t="s">
        <v>154</v>
      </c>
      <c r="M903" s="165" t="s">
        <v>438</v>
      </c>
      <c r="N903" s="23" t="s">
        <v>198</v>
      </c>
      <c r="O903" s="165" t="s">
        <v>890</v>
      </c>
      <c r="P903" s="165" t="s">
        <v>348</v>
      </c>
      <c r="Q903" s="53">
        <v>80111600</v>
      </c>
      <c r="R903" s="165" t="s">
        <v>218</v>
      </c>
      <c r="S903" s="165" t="str">
        <f>MID(PAA[[#This Row],[Meta Proyecto de Inversión]],1,4)</f>
        <v>8173</v>
      </c>
      <c r="T903" s="165" t="str">
        <f>MID(PAA[[#This Row],[Meta Proyecto de Inversión]],6,2)</f>
        <v>9-</v>
      </c>
      <c r="U903" s="166" t="str">
        <f>IFERROR(VLOOKUP(N903,TD!$B$50:$F$54,2,0)," ")</f>
        <v>O230117</v>
      </c>
      <c r="V903" s="166" t="str">
        <f>IFERROR(VLOOKUP(N903,TD!$B$50:$F$54,3,0)," ")</f>
        <v>4503</v>
      </c>
      <c r="W903" s="166">
        <f>IFERROR(VLOOKUP(N903,TD!$B$50:$F$54,4,0)," ")</f>
        <v>20240255</v>
      </c>
      <c r="X903" s="165" t="s">
        <v>172</v>
      </c>
      <c r="Y903" s="171" t="str">
        <f>IFERROR(VLOOKUP(X903,TD!$J$51:$K$64,2,0)," ")</f>
        <v>Servicio de formación en gestión del riesgo de incendios para el personal UAECOB</v>
      </c>
      <c r="Z903" s="167" t="str">
        <f>CONCATENATE(X903,"-",Y903)</f>
        <v>07-Servicio de formación en gestión del riesgo de incendios para el personal UAECOB</v>
      </c>
      <c r="AA903" s="176" t="s">
        <v>222</v>
      </c>
      <c r="AB903" s="171" t="str">
        <f>IFERROR(VLOOKUP(AA903,TD!$N$51:$O$66,2,0)," ")</f>
        <v>Servicio de educación informal</v>
      </c>
      <c r="AC903" s="167" t="str">
        <f>CONCATENATE(AA903,"_",AB903)</f>
        <v>002_Servicio de educación informal</v>
      </c>
      <c r="AD903" s="167" t="str">
        <f>CONCATENATE(Z903," ",AC903)</f>
        <v>07-Servicio de formación en gestión del riesgo de incendios para el personal UAECOB 002_Servicio de educación informal</v>
      </c>
      <c r="AE903" s="166" t="str">
        <f>CONCATENATE(U903,V903,W903,X903,AA903)</f>
        <v>O23011745032024025507002</v>
      </c>
      <c r="AF903" s="171" t="str">
        <f>IFERROR(VLOOKUP(AD903,TD!$J$66:$K$89,2,0)," ")</f>
        <v>PM/0131/0107/45030020255</v>
      </c>
      <c r="AG903" s="117" t="s">
        <v>385</v>
      </c>
      <c r="AH903" s="174" t="s">
        <v>193</v>
      </c>
      <c r="AI903" s="185" t="str">
        <f>CONCATENATE(PAA[[#This Row],[Id Interno]],"-",PAA[[#This Row],[tipo de Contrato (TH talento humano - B/S bienes y/o servicios)]],"-",S903,"-",T903,"-",PAA[[#This Row],[Objeto de la contratación]])</f>
        <v>20260890-TH-8173-9--SGH- Prestar sus servicios profesionales en la Subdirección de Gestión Humana de la UAE Cuerpo Oficial de Bomberos de Bogotá, apoyando la administración del Sistema de Gestión de Seguridad y Salud en el Trabajo (SG-SST), específicamente en la línea de Medicina Preventiva, en el marco de los procesos de fortalecimiento de capacitación y capacidades de la institución</v>
      </c>
    </row>
    <row r="904" spans="2:35" ht="70" x14ac:dyDescent="0.35">
      <c r="B904" s="146">
        <v>20260891</v>
      </c>
      <c r="C904" s="99" t="s">
        <v>1200</v>
      </c>
      <c r="D904" s="23" t="s">
        <v>105</v>
      </c>
      <c r="E904" s="23" t="s">
        <v>363</v>
      </c>
      <c r="F904" s="23" t="s">
        <v>144</v>
      </c>
      <c r="G904" s="127" t="s">
        <v>379</v>
      </c>
      <c r="H904" s="134">
        <v>4</v>
      </c>
      <c r="I904" s="134">
        <v>0</v>
      </c>
      <c r="J904" s="125">
        <v>23600000</v>
      </c>
      <c r="K904" s="131" t="s">
        <v>398</v>
      </c>
      <c r="L904" s="162" t="s">
        <v>154</v>
      </c>
      <c r="M904" s="165" t="s">
        <v>438</v>
      </c>
      <c r="N904" s="23" t="s">
        <v>198</v>
      </c>
      <c r="O904" s="165" t="s">
        <v>890</v>
      </c>
      <c r="P904" s="165" t="s">
        <v>348</v>
      </c>
      <c r="Q904" s="53">
        <v>80111600</v>
      </c>
      <c r="R904" s="165" t="s">
        <v>218</v>
      </c>
      <c r="S904" s="165" t="str">
        <f>MID(PAA[[#This Row],[Meta Proyecto de Inversión]],1,4)</f>
        <v>8173</v>
      </c>
      <c r="T904" s="165" t="str">
        <f>MID(PAA[[#This Row],[Meta Proyecto de Inversión]],6,2)</f>
        <v>9-</v>
      </c>
      <c r="U904" s="166" t="str">
        <f>IFERROR(VLOOKUP(N904,TD!$B$50:$F$54,2,0)," ")</f>
        <v>O230117</v>
      </c>
      <c r="V904" s="166" t="str">
        <f>IFERROR(VLOOKUP(N904,TD!$B$50:$F$54,3,0)," ")</f>
        <v>4503</v>
      </c>
      <c r="W904" s="166">
        <f>IFERROR(VLOOKUP(N904,TD!$B$50:$F$54,4,0)," ")</f>
        <v>20240255</v>
      </c>
      <c r="X904" s="165" t="s">
        <v>172</v>
      </c>
      <c r="Y904" s="171" t="str">
        <f>IFERROR(VLOOKUP(X904,TD!$J$51:$K$64,2,0)," ")</f>
        <v>Servicio de formación en gestión del riesgo de incendios para el personal UAECOB</v>
      </c>
      <c r="Z904" s="167" t="str">
        <f>CONCATENATE(X904,"-",Y904)</f>
        <v>07-Servicio de formación en gestión del riesgo de incendios para el personal UAECOB</v>
      </c>
      <c r="AA904" s="176" t="s">
        <v>222</v>
      </c>
      <c r="AB904" s="171" t="str">
        <f>IFERROR(VLOOKUP(AA904,TD!$N$51:$O$66,2,0)," ")</f>
        <v>Servicio de educación informal</v>
      </c>
      <c r="AC904" s="167" t="str">
        <f>CONCATENATE(AA904,"_",AB904)</f>
        <v>002_Servicio de educación informal</v>
      </c>
      <c r="AD904" s="167" t="str">
        <f>CONCATENATE(Z904," ",AC904)</f>
        <v>07-Servicio de formación en gestión del riesgo de incendios para el personal UAECOB 002_Servicio de educación informal</v>
      </c>
      <c r="AE904" s="166" t="str">
        <f>CONCATENATE(U904,V904,W904,X904,AA904)</f>
        <v>O23011745032024025507002</v>
      </c>
      <c r="AF904" s="171" t="str">
        <f>IFERROR(VLOOKUP(AD904,TD!$J$66:$K$89,2,0)," ")</f>
        <v>PM/0131/0107/45030020255</v>
      </c>
      <c r="AG904" s="117" t="s">
        <v>385</v>
      </c>
      <c r="AH904" s="174" t="s">
        <v>193</v>
      </c>
      <c r="AI904" s="185" t="str">
        <f>CONCATENATE(PAA[[#This Row],[Id Interno]],"-",PAA[[#This Row],[tipo de Contrato (TH talento humano - B/S bienes y/o servicios)]],"-",S904,"-",T904,"-",PAA[[#This Row],[Objeto de la contratación]])</f>
        <v>20260891-TH-8173-9--SGH - Prestar servicios profesionales para apoyar la gestión y optimización de los trámites de ingreso y retiro del personal de planta de la UAE Cuerpo Oficial de Bomberos de Bogotá, orientados al fortalecimiento de las capacidades operativas y la eficiencia en la gestión del talento humano de la entidad</v>
      </c>
    </row>
    <row r="905" spans="2:35" ht="98" x14ac:dyDescent="0.35">
      <c r="B905" s="146">
        <v>20260892</v>
      </c>
      <c r="C905" s="99" t="s">
        <v>1201</v>
      </c>
      <c r="D905" s="23" t="s">
        <v>105</v>
      </c>
      <c r="E905" s="23" t="s">
        <v>363</v>
      </c>
      <c r="F905" s="23" t="s">
        <v>144</v>
      </c>
      <c r="G905" s="127" t="s">
        <v>379</v>
      </c>
      <c r="H905" s="134">
        <v>4</v>
      </c>
      <c r="I905" s="134">
        <v>0</v>
      </c>
      <c r="J905" s="125">
        <v>36800000</v>
      </c>
      <c r="K905" s="131" t="s">
        <v>398</v>
      </c>
      <c r="L905" s="162" t="s">
        <v>154</v>
      </c>
      <c r="M905" s="165" t="s">
        <v>438</v>
      </c>
      <c r="N905" s="23" t="s">
        <v>198</v>
      </c>
      <c r="O905" s="165" t="s">
        <v>890</v>
      </c>
      <c r="P905" s="165" t="s">
        <v>348</v>
      </c>
      <c r="Q905" s="53">
        <v>80111600</v>
      </c>
      <c r="R905" s="165" t="s">
        <v>218</v>
      </c>
      <c r="S905" s="165" t="str">
        <f>MID(PAA[[#This Row],[Meta Proyecto de Inversión]],1,4)</f>
        <v>8173</v>
      </c>
      <c r="T905" s="165" t="str">
        <f>MID(PAA[[#This Row],[Meta Proyecto de Inversión]],6,2)</f>
        <v>9-</v>
      </c>
      <c r="U905" s="166" t="str">
        <f>IFERROR(VLOOKUP(N905,TD!$B$50:$F$54,2,0)," ")</f>
        <v>O230117</v>
      </c>
      <c r="V905" s="166" t="str">
        <f>IFERROR(VLOOKUP(N905,TD!$B$50:$F$54,3,0)," ")</f>
        <v>4503</v>
      </c>
      <c r="W905" s="166">
        <f>IFERROR(VLOOKUP(N905,TD!$B$50:$F$54,4,0)," ")</f>
        <v>20240255</v>
      </c>
      <c r="X905" s="165" t="s">
        <v>172</v>
      </c>
      <c r="Y905" s="171" t="str">
        <f>IFERROR(VLOOKUP(X905,TD!$J$51:$K$64,2,0)," ")</f>
        <v>Servicio de formación en gestión del riesgo de incendios para el personal UAECOB</v>
      </c>
      <c r="Z905" s="167" t="str">
        <f>CONCATENATE(X905,"-",Y905)</f>
        <v>07-Servicio de formación en gestión del riesgo de incendios para el personal UAECOB</v>
      </c>
      <c r="AA905" s="176" t="s">
        <v>222</v>
      </c>
      <c r="AB905" s="171" t="str">
        <f>IFERROR(VLOOKUP(AA905,TD!$N$51:$O$66,2,0)," ")</f>
        <v>Servicio de educación informal</v>
      </c>
      <c r="AC905" s="167" t="str">
        <f>CONCATENATE(AA905,"_",AB905)</f>
        <v>002_Servicio de educación informal</v>
      </c>
      <c r="AD905" s="167" t="str">
        <f>CONCATENATE(Z905," ",AC905)</f>
        <v>07-Servicio de formación en gestión del riesgo de incendios para el personal UAECOB 002_Servicio de educación informal</v>
      </c>
      <c r="AE905" s="166" t="str">
        <f>CONCATENATE(U905,V905,W905,X905,AA905)</f>
        <v>O23011745032024025507002</v>
      </c>
      <c r="AF905" s="171" t="str">
        <f>IFERROR(VLOOKUP(AD905,TD!$J$66:$K$89,2,0)," ")</f>
        <v>PM/0131/0107/45030020255</v>
      </c>
      <c r="AG905" s="117" t="s">
        <v>385</v>
      </c>
      <c r="AH905" s="174" t="s">
        <v>193</v>
      </c>
      <c r="AI905" s="185" t="str">
        <f>CONCATENATE(PAA[[#This Row],[Id Interno]],"-",PAA[[#This Row],[tipo de Contrato (TH talento humano - B/S bienes y/o servicios)]],"-",S905,"-",T905,"-",PAA[[#This Row],[Objeto de la contratación]])</f>
        <v>20260892-TH-8173-9--SGH-Prestar servicios profesionales en la Subdirección de Gestión Humana para apoyar el análisis de cargas laborales, la propuesta de reorganización de la planta de personal y la actualización de los manuales específicos de funciones y competencias laborales, orientados a fortalecer los programas de formación y entrenamiento de la de la UAE Cuerpo Oficial de Bomberos de Bogotá D.C.</v>
      </c>
    </row>
    <row r="906" spans="2:35" ht="84" x14ac:dyDescent="0.35">
      <c r="B906" s="146">
        <v>20260893</v>
      </c>
      <c r="C906" s="99" t="s">
        <v>1202</v>
      </c>
      <c r="D906" s="23" t="s">
        <v>105</v>
      </c>
      <c r="E906" s="23" t="s">
        <v>363</v>
      </c>
      <c r="F906" s="23" t="s">
        <v>144</v>
      </c>
      <c r="G906" s="127" t="s">
        <v>380</v>
      </c>
      <c r="H906" s="134">
        <v>3</v>
      </c>
      <c r="I906" s="134">
        <v>0</v>
      </c>
      <c r="J906" s="125">
        <v>16500000</v>
      </c>
      <c r="K906" s="131" t="s">
        <v>398</v>
      </c>
      <c r="L906" s="162" t="s">
        <v>154</v>
      </c>
      <c r="M906" s="165" t="s">
        <v>438</v>
      </c>
      <c r="N906" s="23" t="s">
        <v>198</v>
      </c>
      <c r="O906" s="165" t="s">
        <v>890</v>
      </c>
      <c r="P906" s="165" t="s">
        <v>348</v>
      </c>
      <c r="Q906" s="53">
        <v>80111600</v>
      </c>
      <c r="R906" s="165" t="s">
        <v>218</v>
      </c>
      <c r="S906" s="165" t="str">
        <f>MID(PAA[[#This Row],[Meta Proyecto de Inversión]],1,4)</f>
        <v>8173</v>
      </c>
      <c r="T906" s="165" t="str">
        <f>MID(PAA[[#This Row],[Meta Proyecto de Inversión]],6,2)</f>
        <v>9-</v>
      </c>
      <c r="U906" s="166" t="str">
        <f>IFERROR(VLOOKUP(N906,TD!$B$50:$F$54,2,0)," ")</f>
        <v>O230117</v>
      </c>
      <c r="V906" s="166" t="str">
        <f>IFERROR(VLOOKUP(N906,TD!$B$50:$F$54,3,0)," ")</f>
        <v>4503</v>
      </c>
      <c r="W906" s="166">
        <f>IFERROR(VLOOKUP(N906,TD!$B$50:$F$54,4,0)," ")</f>
        <v>20240255</v>
      </c>
      <c r="X906" s="165" t="s">
        <v>172</v>
      </c>
      <c r="Y906" s="171" t="str">
        <f>IFERROR(VLOOKUP(X906,TD!$J$51:$K$64,2,0)," ")</f>
        <v>Servicio de formación en gestión del riesgo de incendios para el personal UAECOB</v>
      </c>
      <c r="Z906" s="167" t="str">
        <f>CONCATENATE(X906,"-",Y906)</f>
        <v>07-Servicio de formación en gestión del riesgo de incendios para el personal UAECOB</v>
      </c>
      <c r="AA906" s="176" t="s">
        <v>222</v>
      </c>
      <c r="AB906" s="171" t="str">
        <f>IFERROR(VLOOKUP(AA906,TD!$N$51:$O$66,2,0)," ")</f>
        <v>Servicio de educación informal</v>
      </c>
      <c r="AC906" s="167" t="str">
        <f>CONCATENATE(AA906,"_",AB906)</f>
        <v>002_Servicio de educación informal</v>
      </c>
      <c r="AD906" s="167" t="str">
        <f>CONCATENATE(Z906," ",AC906)</f>
        <v>07-Servicio de formación en gestión del riesgo de incendios para el personal UAECOB 002_Servicio de educación informal</v>
      </c>
      <c r="AE906" s="166" t="str">
        <f>CONCATENATE(U906,V906,W906,X906,AA906)</f>
        <v>O23011745032024025507002</v>
      </c>
      <c r="AF906" s="171" t="str">
        <f>IFERROR(VLOOKUP(AD906,TD!$J$66:$K$89,2,0)," ")</f>
        <v>PM/0131/0107/45030020255</v>
      </c>
      <c r="AG906" s="117" t="s">
        <v>385</v>
      </c>
      <c r="AH906" s="174" t="s">
        <v>194</v>
      </c>
      <c r="AI906" s="185" t="str">
        <f>CONCATENATE(PAA[[#This Row],[Id Interno]],"-",PAA[[#This Row],[tipo de Contrato (TH talento humano - B/S bienes y/o servicios)]],"-",S906,"-",T906,"-",PAA[[#This Row],[Objeto de la contratación]])</f>
        <v>20260893-TH-8173-9--SGH - Adición y Prorroga al contrato 330-2026 cuyo objeto es "Prestar servicios profesionales a la Academia de la UAE Cuerpo Oficial de Bomberos de Bogotá D.C., orientados al fortalecimiento transversal de los procesos académicos y formativos, con el propósito de apoyar y robustecer las actividades de capacitación y formación desarrolladas por la Entidad."</v>
      </c>
    </row>
    <row r="907" spans="2:35" ht="84" x14ac:dyDescent="0.35">
      <c r="B907" s="140">
        <v>20260894</v>
      </c>
      <c r="C907" s="120" t="s">
        <v>1203</v>
      </c>
      <c r="D907" s="128" t="s">
        <v>105</v>
      </c>
      <c r="E907" s="128" t="s">
        <v>363</v>
      </c>
      <c r="F907" s="128" t="s">
        <v>144</v>
      </c>
      <c r="G907" s="129" t="s">
        <v>380</v>
      </c>
      <c r="H907" s="135">
        <v>3</v>
      </c>
      <c r="I907" s="135">
        <v>0</v>
      </c>
      <c r="J907" s="130">
        <v>22500000</v>
      </c>
      <c r="K907" s="131" t="s">
        <v>398</v>
      </c>
      <c r="L907" s="175" t="s">
        <v>154</v>
      </c>
      <c r="M907" s="176" t="s">
        <v>438</v>
      </c>
      <c r="N907" s="128" t="s">
        <v>198</v>
      </c>
      <c r="O907" s="176" t="s">
        <v>890</v>
      </c>
      <c r="P907" s="176" t="s">
        <v>348</v>
      </c>
      <c r="Q907" s="132">
        <v>80111600</v>
      </c>
      <c r="R907" s="176" t="s">
        <v>218</v>
      </c>
      <c r="S907" s="176" t="str">
        <f>MID(PAA[[#This Row],[Meta Proyecto de Inversión]],1,4)</f>
        <v>8173</v>
      </c>
      <c r="T907" s="176" t="str">
        <f>MID(PAA[[#This Row],[Meta Proyecto de Inversión]],6,2)</f>
        <v>9-</v>
      </c>
      <c r="U907" s="177" t="str">
        <f>IFERROR(VLOOKUP(N907,TD!$B$50:$F$54,2,0)," ")</f>
        <v>O230117</v>
      </c>
      <c r="V907" s="177" t="str">
        <f>IFERROR(VLOOKUP(N907,TD!$B$50:$F$54,3,0)," ")</f>
        <v>4503</v>
      </c>
      <c r="W907" s="177">
        <f>IFERROR(VLOOKUP(N907,TD!$B$50:$F$54,4,0)," ")</f>
        <v>20240255</v>
      </c>
      <c r="X907" s="165" t="s">
        <v>172</v>
      </c>
      <c r="Y907" s="171" t="str">
        <f>IFERROR(VLOOKUP(X907,TD!$J$51:$K$64,2,0)," ")</f>
        <v>Servicio de formación en gestión del riesgo de incendios para el personal UAECOB</v>
      </c>
      <c r="Z907" s="178" t="str">
        <f>CONCATENATE(X907,"-",Y907)</f>
        <v>07-Servicio de formación en gestión del riesgo de incendios para el personal UAECOB</v>
      </c>
      <c r="AA907" s="176" t="s">
        <v>222</v>
      </c>
      <c r="AB907" s="171" t="str">
        <f>IFERROR(VLOOKUP(AA907,TD!$N$51:$O$66,2,0)," ")</f>
        <v>Servicio de educación informal</v>
      </c>
      <c r="AC907" s="178" t="str">
        <f>CONCATENATE(AA907,"_",AB907)</f>
        <v>002_Servicio de educación informal</v>
      </c>
      <c r="AD907" s="178" t="str">
        <f>CONCATENATE(Z907," ",AC907)</f>
        <v>07-Servicio de formación en gestión del riesgo de incendios para el personal UAECOB 002_Servicio de educación informal</v>
      </c>
      <c r="AE907" s="177" t="str">
        <f>CONCATENATE(U907,V907,W907,X907,AA907)</f>
        <v>O23011745032024025507002</v>
      </c>
      <c r="AF907" s="171" t="str">
        <f>IFERROR(VLOOKUP(AD907,TD!$J$66:$K$89,2,0)," ")</f>
        <v>PM/0131/0107/45030020255</v>
      </c>
      <c r="AG907" s="117" t="s">
        <v>385</v>
      </c>
      <c r="AH907" s="174" t="s">
        <v>194</v>
      </c>
      <c r="AI907" s="185" t="str">
        <f>CONCATENATE(PAA[[#This Row],[Id Interno]],"-",PAA[[#This Row],[tipo de Contrato (TH talento humano - B/S bienes y/o servicios)]],"-",S907,"-",T907,"-",PAA[[#This Row],[Objeto de la contratación]])</f>
        <v>20260894-TH-8173-9--SGH - Adición y Prorroga al contrato 459-2026, cuyo objeto es "Prestar servicios profesionales en la Subdirección de Gestión Humana, enfocados al ajuste y actualización de los manuales de funciones, y demás documentos administrativos y operativos de acuerdo a la planta propuesta, en el marco de la estrategia de fortalecimiento y rediseño institucional"</v>
      </c>
    </row>
    <row r="908" spans="2:35" ht="112" x14ac:dyDescent="0.35">
      <c r="B908" s="140">
        <v>20260896</v>
      </c>
      <c r="C908" s="120" t="s">
        <v>1205</v>
      </c>
      <c r="D908" s="128" t="s">
        <v>105</v>
      </c>
      <c r="E908" s="128" t="s">
        <v>363</v>
      </c>
      <c r="F908" s="128" t="s">
        <v>144</v>
      </c>
      <c r="G908" s="129" t="s">
        <v>380</v>
      </c>
      <c r="H908" s="135">
        <v>4</v>
      </c>
      <c r="I908" s="135">
        <v>0</v>
      </c>
      <c r="J908" s="130">
        <v>23200000</v>
      </c>
      <c r="K908" s="131" t="s">
        <v>398</v>
      </c>
      <c r="L908" s="175" t="s">
        <v>154</v>
      </c>
      <c r="M908" s="176" t="s">
        <v>438</v>
      </c>
      <c r="N908" s="128" t="s">
        <v>198</v>
      </c>
      <c r="O908" s="176" t="s">
        <v>890</v>
      </c>
      <c r="P908" s="176" t="s">
        <v>348</v>
      </c>
      <c r="Q908" s="132">
        <v>80111600</v>
      </c>
      <c r="R908" s="176" t="s">
        <v>218</v>
      </c>
      <c r="S908" s="176" t="str">
        <f>MID(PAA[[#This Row],[Meta Proyecto de Inversión]],1,4)</f>
        <v>8173</v>
      </c>
      <c r="T908" s="176" t="str">
        <f>MID(PAA[[#This Row],[Meta Proyecto de Inversión]],6,2)</f>
        <v>9-</v>
      </c>
      <c r="U908" s="177" t="str">
        <f>IFERROR(VLOOKUP(N908,TD!$B$50:$F$54,2,0)," ")</f>
        <v>O230117</v>
      </c>
      <c r="V908" s="177" t="str">
        <f>IFERROR(VLOOKUP(N908,TD!$B$50:$F$54,3,0)," ")</f>
        <v>4503</v>
      </c>
      <c r="W908" s="177">
        <f>IFERROR(VLOOKUP(N908,TD!$B$50:$F$54,4,0)," ")</f>
        <v>20240255</v>
      </c>
      <c r="X908" s="165" t="s">
        <v>172</v>
      </c>
      <c r="Y908" s="171" t="str">
        <f>IFERROR(VLOOKUP(X908,TD!$J$51:$K$64,2,0)," ")</f>
        <v>Servicio de formación en gestión del riesgo de incendios para el personal UAECOB</v>
      </c>
      <c r="Z908" s="178" t="str">
        <f>CONCATENATE(X908,"-",Y908)</f>
        <v>07-Servicio de formación en gestión del riesgo de incendios para el personal UAECOB</v>
      </c>
      <c r="AA908" s="176" t="s">
        <v>222</v>
      </c>
      <c r="AB908" s="171" t="str">
        <f>IFERROR(VLOOKUP(AA908,TD!$N$51:$O$66,2,0)," ")</f>
        <v>Servicio de educación informal</v>
      </c>
      <c r="AC908" s="178" t="str">
        <f>CONCATENATE(AA908,"_",AB908)</f>
        <v>002_Servicio de educación informal</v>
      </c>
      <c r="AD908" s="178" t="str">
        <f>CONCATENATE(Z908," ",AC908)</f>
        <v>07-Servicio de formación en gestión del riesgo de incendios para el personal UAECOB 002_Servicio de educación informal</v>
      </c>
      <c r="AE908" s="177" t="str">
        <f>CONCATENATE(U908,V908,W908,X908,AA908)</f>
        <v>O23011745032024025507002</v>
      </c>
      <c r="AF908" s="171" t="str">
        <f>IFERROR(VLOOKUP(AD908,TD!$J$66:$K$89,2,0)," ")</f>
        <v>PM/0131/0107/45030020255</v>
      </c>
      <c r="AG908" s="117" t="s">
        <v>385</v>
      </c>
      <c r="AH908" s="174" t="s">
        <v>193</v>
      </c>
      <c r="AI908" s="185" t="str">
        <f>CONCATENATE(PAA[[#This Row],[Id Interno]],"-",PAA[[#This Row],[tipo de Contrato (TH talento humano - B/S bienes y/o servicios)]],"-",S908,"-",T908,"-",PAA[[#This Row],[Objeto de la contratación]])</f>
        <v>20260896-TH-8173-9--SGH-Prestar servicios profesionales en la Subdirección de Gestión Humana de la UAE Cuerpo Oficial de Bomberos de Bogotá, para apoyar las actividades relacionadas con la administración de personal, orientadas a optimizar el seguimiento de las situaciones administrativas del capital humano, garantizando la disponibilidad y la participación efectiva de los servidores en los programas institucionales de formación, capacitación y entrenamiento operativo.</v>
      </c>
    </row>
    <row r="909" spans="2:35" ht="84" x14ac:dyDescent="0.35">
      <c r="B909" s="146">
        <v>20260897</v>
      </c>
      <c r="C909" s="99" t="s">
        <v>1206</v>
      </c>
      <c r="D909" s="23" t="s">
        <v>105</v>
      </c>
      <c r="E909" s="23" t="s">
        <v>363</v>
      </c>
      <c r="F909" s="23" t="s">
        <v>144</v>
      </c>
      <c r="G909" s="127" t="s">
        <v>380</v>
      </c>
      <c r="H909" s="134">
        <v>3</v>
      </c>
      <c r="I909" s="134">
        <v>0</v>
      </c>
      <c r="J909" s="125">
        <v>14700000</v>
      </c>
      <c r="K909" s="131" t="s">
        <v>398</v>
      </c>
      <c r="L909" s="162" t="s">
        <v>154</v>
      </c>
      <c r="M909" s="165" t="s">
        <v>438</v>
      </c>
      <c r="N909" s="23" t="s">
        <v>198</v>
      </c>
      <c r="O909" s="165" t="s">
        <v>890</v>
      </c>
      <c r="P909" s="165" t="s">
        <v>348</v>
      </c>
      <c r="Q909" s="53">
        <v>80111600</v>
      </c>
      <c r="R909" s="165" t="s">
        <v>218</v>
      </c>
      <c r="S909" s="165" t="str">
        <f>MID(PAA[[#This Row],[Meta Proyecto de Inversión]],1,4)</f>
        <v>8173</v>
      </c>
      <c r="T909" s="165" t="str">
        <f>MID(PAA[[#This Row],[Meta Proyecto de Inversión]],6,2)</f>
        <v>9-</v>
      </c>
      <c r="U909" s="166" t="str">
        <f>IFERROR(VLOOKUP(N909,TD!$B$50:$F$54,2,0)," ")</f>
        <v>O230117</v>
      </c>
      <c r="V909" s="166" t="str">
        <f>IFERROR(VLOOKUP(N909,TD!$B$50:$F$54,3,0)," ")</f>
        <v>4503</v>
      </c>
      <c r="W909" s="166">
        <f>IFERROR(VLOOKUP(N909,TD!$B$50:$F$54,4,0)," ")</f>
        <v>20240255</v>
      </c>
      <c r="X909" s="165" t="s">
        <v>172</v>
      </c>
      <c r="Y909" s="171" t="str">
        <f>IFERROR(VLOOKUP(X909,TD!$J$51:$K$64,2,0)," ")</f>
        <v>Servicio de formación en gestión del riesgo de incendios para el personal UAECOB</v>
      </c>
      <c r="Z909" s="167" t="str">
        <f>CONCATENATE(X909,"-",Y909)</f>
        <v>07-Servicio de formación en gestión del riesgo de incendios para el personal UAECOB</v>
      </c>
      <c r="AA909" s="176" t="s">
        <v>222</v>
      </c>
      <c r="AB909" s="171" t="str">
        <f>IFERROR(VLOOKUP(AA909,TD!$N$51:$O$66,2,0)," ")</f>
        <v>Servicio de educación informal</v>
      </c>
      <c r="AC909" s="167" t="str">
        <f>CONCATENATE(AA909,"_",AB909)</f>
        <v>002_Servicio de educación informal</v>
      </c>
      <c r="AD909" s="167" t="str">
        <f>CONCATENATE(Z909," ",AC909)</f>
        <v>07-Servicio de formación en gestión del riesgo de incendios para el personal UAECOB 002_Servicio de educación informal</v>
      </c>
      <c r="AE909" s="166" t="str">
        <f>CONCATENATE(U909,V909,W909,X909,AA909)</f>
        <v>O23011745032024025507002</v>
      </c>
      <c r="AF909" s="171" t="str">
        <f>IFERROR(VLOOKUP(AD909,TD!$J$66:$K$89,2,0)," ")</f>
        <v>PM/0131/0107/45030020255</v>
      </c>
      <c r="AG909" s="117" t="s">
        <v>385</v>
      </c>
      <c r="AH909" s="174" t="s">
        <v>193</v>
      </c>
      <c r="AI909" s="185" t="str">
        <f>CONCATENATE(PAA[[#This Row],[Id Interno]],"-",PAA[[#This Row],[tipo de Contrato (TH talento humano - B/S bienes y/o servicios)]],"-",S909,"-",T909,"-",PAA[[#This Row],[Objeto de la contratación]])</f>
        <v>20260897-TH-8173-9--SGH- Prestar servicios profesionales para apoyar a la Subdirección de Gestión Humana en la gestión, ejecución y evaluación de los programas de medicina preventiva del SG-SST, promoviendo la salud integral del talento humano como soporte fundamental para el desarrollo seguro de sus competencias en los planes institucionales de formación y capacitación.</v>
      </c>
    </row>
    <row r="910" spans="2:35" ht="84" x14ac:dyDescent="0.35">
      <c r="B910" s="146">
        <v>20260898</v>
      </c>
      <c r="C910" s="99" t="s">
        <v>1207</v>
      </c>
      <c r="D910" s="23" t="s">
        <v>105</v>
      </c>
      <c r="E910" s="23" t="s">
        <v>363</v>
      </c>
      <c r="F910" s="23" t="s">
        <v>144</v>
      </c>
      <c r="G910" s="127" t="s">
        <v>380</v>
      </c>
      <c r="H910" s="134">
        <v>3</v>
      </c>
      <c r="I910" s="134">
        <v>0</v>
      </c>
      <c r="J910" s="125">
        <v>12000000</v>
      </c>
      <c r="K910" s="131" t="s">
        <v>398</v>
      </c>
      <c r="L910" s="162" t="s">
        <v>154</v>
      </c>
      <c r="M910" s="165" t="s">
        <v>438</v>
      </c>
      <c r="N910" s="23" t="s">
        <v>198</v>
      </c>
      <c r="O910" s="165" t="s">
        <v>890</v>
      </c>
      <c r="P910" s="165" t="s">
        <v>348</v>
      </c>
      <c r="Q910" s="53">
        <v>80111600</v>
      </c>
      <c r="R910" s="165" t="s">
        <v>218</v>
      </c>
      <c r="S910" s="165" t="str">
        <f>MID(PAA[[#This Row],[Meta Proyecto de Inversión]],1,4)</f>
        <v>8173</v>
      </c>
      <c r="T910" s="165" t="str">
        <f>MID(PAA[[#This Row],[Meta Proyecto de Inversión]],6,2)</f>
        <v>9-</v>
      </c>
      <c r="U910" s="166" t="str">
        <f>IFERROR(VLOOKUP(N910,TD!$B$50:$F$54,2,0)," ")</f>
        <v>O230117</v>
      </c>
      <c r="V910" s="166" t="str">
        <f>IFERROR(VLOOKUP(N910,TD!$B$50:$F$54,3,0)," ")</f>
        <v>4503</v>
      </c>
      <c r="W910" s="166">
        <f>IFERROR(VLOOKUP(N910,TD!$B$50:$F$54,4,0)," ")</f>
        <v>20240255</v>
      </c>
      <c r="X910" s="165" t="s">
        <v>172</v>
      </c>
      <c r="Y910" s="171" t="str">
        <f>IFERROR(VLOOKUP(X910,TD!$J$51:$K$64,2,0)," ")</f>
        <v>Servicio de formación en gestión del riesgo de incendios para el personal UAECOB</v>
      </c>
      <c r="Z910" s="167" t="str">
        <f>CONCATENATE(X910,"-",Y910)</f>
        <v>07-Servicio de formación en gestión del riesgo de incendios para el personal UAECOB</v>
      </c>
      <c r="AA910" s="176" t="s">
        <v>222</v>
      </c>
      <c r="AB910" s="171" t="str">
        <f>IFERROR(VLOOKUP(AA910,TD!$N$51:$O$66,2,0)," ")</f>
        <v>Servicio de educación informal</v>
      </c>
      <c r="AC910" s="167" t="str">
        <f>CONCATENATE(AA910,"_",AB910)</f>
        <v>002_Servicio de educación informal</v>
      </c>
      <c r="AD910" s="167" t="str">
        <f>CONCATENATE(Z910," ",AC910)</f>
        <v>07-Servicio de formación en gestión del riesgo de incendios para el personal UAECOB 002_Servicio de educación informal</v>
      </c>
      <c r="AE910" s="166" t="str">
        <f>CONCATENATE(U910,V910,W910,X910,AA910)</f>
        <v>O23011745032024025507002</v>
      </c>
      <c r="AF910" s="171" t="str">
        <f>IFERROR(VLOOKUP(AD910,TD!$J$66:$K$89,2,0)," ")</f>
        <v>PM/0131/0107/45030020255</v>
      </c>
      <c r="AG910" s="117" t="s">
        <v>385</v>
      </c>
      <c r="AH910" s="174" t="s">
        <v>193</v>
      </c>
      <c r="AI910" s="185" t="str">
        <f>CONCATENATE(PAA[[#This Row],[Id Interno]],"-",PAA[[#This Row],[tipo de Contrato (TH talento humano - B/S bienes y/o servicios)]],"-",S910,"-",T910,"-",PAA[[#This Row],[Objeto de la contratación]])</f>
        <v>20260898-TH-8173-9--SGH - Prestar servicios de apoyo a la gestión en la Subdirección de Gestión Humana para la ejecución de las actividades de seguridad e higiene industrial del SG-SST, promoviendo la protección del talento humano, como soporte indispensable para el desarrollo seguro de las competencias del personal vinculado a los planes de formación y capacitación institucional.</v>
      </c>
    </row>
    <row r="911" spans="2:35" ht="98" x14ac:dyDescent="0.35">
      <c r="B911" s="146">
        <v>20260899</v>
      </c>
      <c r="C911" s="99" t="s">
        <v>1208</v>
      </c>
      <c r="D911" s="23" t="s">
        <v>105</v>
      </c>
      <c r="E911" s="23" t="s">
        <v>363</v>
      </c>
      <c r="F911" s="23" t="s">
        <v>144</v>
      </c>
      <c r="G911" s="127" t="s">
        <v>380</v>
      </c>
      <c r="H911" s="134">
        <v>4</v>
      </c>
      <c r="I911" s="134">
        <v>0</v>
      </c>
      <c r="J911" s="125">
        <v>21600000</v>
      </c>
      <c r="K911" s="131" t="s">
        <v>398</v>
      </c>
      <c r="L911" s="162" t="s">
        <v>154</v>
      </c>
      <c r="M911" s="165" t="s">
        <v>438</v>
      </c>
      <c r="N911" s="23" t="s">
        <v>198</v>
      </c>
      <c r="O911" s="165" t="s">
        <v>890</v>
      </c>
      <c r="P911" s="165" t="s">
        <v>348</v>
      </c>
      <c r="Q911" s="53">
        <v>80111600</v>
      </c>
      <c r="R911" s="165" t="s">
        <v>218</v>
      </c>
      <c r="S911" s="165" t="str">
        <f>MID(PAA[[#This Row],[Meta Proyecto de Inversión]],1,4)</f>
        <v>8173</v>
      </c>
      <c r="T911" s="165" t="str">
        <f>MID(PAA[[#This Row],[Meta Proyecto de Inversión]],6,2)</f>
        <v>9-</v>
      </c>
      <c r="U911" s="166" t="str">
        <f>IFERROR(VLOOKUP(N911,TD!$B$50:$F$54,2,0)," ")</f>
        <v>O230117</v>
      </c>
      <c r="V911" s="166" t="str">
        <f>IFERROR(VLOOKUP(N911,TD!$B$50:$F$54,3,0)," ")</f>
        <v>4503</v>
      </c>
      <c r="W911" s="166">
        <f>IFERROR(VLOOKUP(N911,TD!$B$50:$F$54,4,0)," ")</f>
        <v>20240255</v>
      </c>
      <c r="X911" s="165" t="s">
        <v>172</v>
      </c>
      <c r="Y911" s="171" t="str">
        <f>IFERROR(VLOOKUP(X911,TD!$J$51:$K$64,2,0)," ")</f>
        <v>Servicio de formación en gestión del riesgo de incendios para el personal UAECOB</v>
      </c>
      <c r="Z911" s="167" t="str">
        <f>CONCATENATE(X911,"-",Y911)</f>
        <v>07-Servicio de formación en gestión del riesgo de incendios para el personal UAECOB</v>
      </c>
      <c r="AA911" s="176" t="s">
        <v>222</v>
      </c>
      <c r="AB911" s="171" t="str">
        <f>IFERROR(VLOOKUP(AA911,TD!$N$51:$O$66,2,0)," ")</f>
        <v>Servicio de educación informal</v>
      </c>
      <c r="AC911" s="167" t="str">
        <f>CONCATENATE(AA911,"_",AB911)</f>
        <v>002_Servicio de educación informal</v>
      </c>
      <c r="AD911" s="167" t="str">
        <f>CONCATENATE(Z911," ",AC911)</f>
        <v>07-Servicio de formación en gestión del riesgo de incendios para el personal UAECOB 002_Servicio de educación informal</v>
      </c>
      <c r="AE911" s="166" t="str">
        <f>CONCATENATE(U911,V911,W911,X911,AA911)</f>
        <v>O23011745032024025507002</v>
      </c>
      <c r="AF911" s="171" t="str">
        <f>IFERROR(VLOOKUP(AD911,TD!$J$66:$K$89,2,0)," ")</f>
        <v>PM/0131/0107/45030020255</v>
      </c>
      <c r="AG911" s="117" t="s">
        <v>385</v>
      </c>
      <c r="AH911" s="174" t="s">
        <v>193</v>
      </c>
      <c r="AI911" s="185" t="str">
        <f>CONCATENATE(PAA[[#This Row],[Id Interno]],"-",PAA[[#This Row],[tipo de Contrato (TH talento humano - B/S bienes y/o servicios)]],"-",S911,"-",T911,"-",PAA[[#This Row],[Objeto de la contratación]])</f>
        <v>20260899-TH-8173-9--SGH - Prestar servicios profesionales en la Subdirección de Gestión Humana de la UAE Cuerpo Oficial de Bomberos de Bogotá, para apoyar el desarrollo de productos y piezas comunicativas requeridas por la dependencia, promoviendo el fortalecimiento del capital humano mediante la divulgación efectiva de los planes de formación, capacitación misional y estrategias de bienestar y salud ocupacional.</v>
      </c>
    </row>
    <row r="912" spans="2:35" ht="84" x14ac:dyDescent="0.35">
      <c r="B912" s="146">
        <v>20260900</v>
      </c>
      <c r="C912" s="99" t="s">
        <v>1209</v>
      </c>
      <c r="D912" s="23" t="s">
        <v>105</v>
      </c>
      <c r="E912" s="23" t="s">
        <v>363</v>
      </c>
      <c r="F912" s="23" t="s">
        <v>144</v>
      </c>
      <c r="G912" s="127" t="s">
        <v>380</v>
      </c>
      <c r="H912" s="134">
        <v>4</v>
      </c>
      <c r="I912" s="134">
        <v>0</v>
      </c>
      <c r="J912" s="125">
        <v>35600000</v>
      </c>
      <c r="K912" s="131" t="s">
        <v>398</v>
      </c>
      <c r="L912" s="162" t="s">
        <v>154</v>
      </c>
      <c r="M912" s="165" t="s">
        <v>438</v>
      </c>
      <c r="N912" s="23" t="s">
        <v>198</v>
      </c>
      <c r="O912" s="165" t="s">
        <v>890</v>
      </c>
      <c r="P912" s="165" t="s">
        <v>348</v>
      </c>
      <c r="Q912" s="53">
        <v>80111600</v>
      </c>
      <c r="R912" s="165" t="s">
        <v>218</v>
      </c>
      <c r="S912" s="165" t="str">
        <f>MID(PAA[[#This Row],[Meta Proyecto de Inversión]],1,4)</f>
        <v>8173</v>
      </c>
      <c r="T912" s="165" t="str">
        <f>MID(PAA[[#This Row],[Meta Proyecto de Inversión]],6,2)</f>
        <v>9-</v>
      </c>
      <c r="U912" s="166" t="str">
        <f>IFERROR(VLOOKUP(N912,TD!$B$50:$F$54,2,0)," ")</f>
        <v>O230117</v>
      </c>
      <c r="V912" s="166" t="str">
        <f>IFERROR(VLOOKUP(N912,TD!$B$50:$F$54,3,0)," ")</f>
        <v>4503</v>
      </c>
      <c r="W912" s="166">
        <f>IFERROR(VLOOKUP(N912,TD!$B$50:$F$54,4,0)," ")</f>
        <v>20240255</v>
      </c>
      <c r="X912" s="165" t="s">
        <v>172</v>
      </c>
      <c r="Y912" s="171" t="str">
        <f>IFERROR(VLOOKUP(X912,TD!$J$51:$K$64,2,0)," ")</f>
        <v>Servicio de formación en gestión del riesgo de incendios para el personal UAECOB</v>
      </c>
      <c r="Z912" s="167" t="str">
        <f>CONCATENATE(X912,"-",Y912)</f>
        <v>07-Servicio de formación en gestión del riesgo de incendios para el personal UAECOB</v>
      </c>
      <c r="AA912" s="176" t="s">
        <v>222</v>
      </c>
      <c r="AB912" s="171" t="str">
        <f>IFERROR(VLOOKUP(AA912,TD!$N$51:$O$66,2,0)," ")</f>
        <v>Servicio de educación informal</v>
      </c>
      <c r="AC912" s="167" t="str">
        <f>CONCATENATE(AA912,"_",AB912)</f>
        <v>002_Servicio de educación informal</v>
      </c>
      <c r="AD912" s="167" t="str">
        <f>CONCATENATE(Z912," ",AC912)</f>
        <v>07-Servicio de formación en gestión del riesgo de incendios para el personal UAECOB 002_Servicio de educación informal</v>
      </c>
      <c r="AE912" s="166" t="str">
        <f>CONCATENATE(U912,V912,W912,X912,AA912)</f>
        <v>O23011745032024025507002</v>
      </c>
      <c r="AF912" s="171" t="str">
        <f>IFERROR(VLOOKUP(AD912,TD!$J$66:$K$89,2,0)," ")</f>
        <v>PM/0131/0107/45030020255</v>
      </c>
      <c r="AG912" s="117" t="s">
        <v>385</v>
      </c>
      <c r="AH912" s="174" t="s">
        <v>193</v>
      </c>
      <c r="AI912" s="185" t="str">
        <f>CONCATENATE(PAA[[#This Row],[Id Interno]],"-",PAA[[#This Row],[tipo de Contrato (TH talento humano - B/S bienes y/o servicios)]],"-",S912,"-",T912,"-",PAA[[#This Row],[Objeto de la contratación]])</f>
        <v>20260900-TH-8173-9--SGH - Prestar servicios profesionales en la Subdirección de Gestión Humana para la estructuración, revisión y seguimiento de protocolos y políticas de desarrollo del talento humano, promoviendo estándares de calidad orientados al fortalecimiento de las capacidades institucionales y al desarrollo integral de los planes de capacitación y entrenamiento.</v>
      </c>
    </row>
    <row r="913" spans="2:35" ht="98" x14ac:dyDescent="0.35">
      <c r="B913" s="146">
        <v>20260901</v>
      </c>
      <c r="C913" s="99" t="s">
        <v>1210</v>
      </c>
      <c r="D913" s="23" t="s">
        <v>105</v>
      </c>
      <c r="E913" s="23" t="s">
        <v>363</v>
      </c>
      <c r="F913" s="23" t="s">
        <v>144</v>
      </c>
      <c r="G913" s="127" t="s">
        <v>380</v>
      </c>
      <c r="H913" s="134">
        <v>3</v>
      </c>
      <c r="I913" s="134">
        <v>0</v>
      </c>
      <c r="J913" s="125">
        <v>21600000</v>
      </c>
      <c r="K913" s="131" t="s">
        <v>398</v>
      </c>
      <c r="L913" s="162" t="s">
        <v>154</v>
      </c>
      <c r="M913" s="165" t="s">
        <v>438</v>
      </c>
      <c r="N913" s="23" t="s">
        <v>198</v>
      </c>
      <c r="O913" s="165" t="s">
        <v>890</v>
      </c>
      <c r="P913" s="165" t="s">
        <v>348</v>
      </c>
      <c r="Q913" s="53">
        <v>80111600</v>
      </c>
      <c r="R913" s="165" t="s">
        <v>218</v>
      </c>
      <c r="S913" s="165" t="str">
        <f>MID(PAA[[#This Row],[Meta Proyecto de Inversión]],1,4)</f>
        <v>8173</v>
      </c>
      <c r="T913" s="165" t="str">
        <f>MID(PAA[[#This Row],[Meta Proyecto de Inversión]],6,2)</f>
        <v>9-</v>
      </c>
      <c r="U913" s="166" t="str">
        <f>IFERROR(VLOOKUP(N913,TD!$B$50:$F$54,2,0)," ")</f>
        <v>O230117</v>
      </c>
      <c r="V913" s="166" t="str">
        <f>IFERROR(VLOOKUP(N913,TD!$B$50:$F$54,3,0)," ")</f>
        <v>4503</v>
      </c>
      <c r="W913" s="166">
        <f>IFERROR(VLOOKUP(N913,TD!$B$50:$F$54,4,0)," ")</f>
        <v>20240255</v>
      </c>
      <c r="X913" s="165" t="s">
        <v>172</v>
      </c>
      <c r="Y913" s="171" t="str">
        <f>IFERROR(VLOOKUP(X913,TD!$J$51:$K$64,2,0)," ")</f>
        <v>Servicio de formación en gestión del riesgo de incendios para el personal UAECOB</v>
      </c>
      <c r="Z913" s="167" t="str">
        <f>CONCATENATE(X913,"-",Y913)</f>
        <v>07-Servicio de formación en gestión del riesgo de incendios para el personal UAECOB</v>
      </c>
      <c r="AA913" s="176" t="s">
        <v>222</v>
      </c>
      <c r="AB913" s="171" t="str">
        <f>IFERROR(VLOOKUP(AA913,TD!$N$51:$O$66,2,0)," ")</f>
        <v>Servicio de educación informal</v>
      </c>
      <c r="AC913" s="167" t="str">
        <f>CONCATENATE(AA913,"_",AB913)</f>
        <v>002_Servicio de educación informal</v>
      </c>
      <c r="AD913" s="167" t="str">
        <f>CONCATENATE(Z913," ",AC913)</f>
        <v>07-Servicio de formación en gestión del riesgo de incendios para el personal UAECOB 002_Servicio de educación informal</v>
      </c>
      <c r="AE913" s="166" t="str">
        <f>CONCATENATE(U913,V913,W913,X913,AA913)</f>
        <v>O23011745032024025507002</v>
      </c>
      <c r="AF913" s="171" t="str">
        <f>IFERROR(VLOOKUP(AD913,TD!$J$66:$K$89,2,0)," ")</f>
        <v>PM/0131/0107/45030020255</v>
      </c>
      <c r="AG913" s="117" t="s">
        <v>385</v>
      </c>
      <c r="AH913" s="174" t="s">
        <v>193</v>
      </c>
      <c r="AI913" s="185" t="str">
        <f>CONCATENATE(PAA[[#This Row],[Id Interno]],"-",PAA[[#This Row],[tipo de Contrato (TH talento humano - B/S bienes y/o servicios)]],"-",S913,"-",T913,"-",PAA[[#This Row],[Objeto de la contratación]])</f>
        <v>20260901-TH-8173-9--SGH - Prestar servicios profesionales para apoyar a la Subdirección de Gestión Humana en las actividades de desarrollo organizacional, actualización de registros y optimización del clima y ambiente laboral, como estrategia indispensable para el fortalecimiento del talento humano y el soporte de su bienestar integral dentro de los planes sectoriales de capacitación y formación de la entidad.</v>
      </c>
    </row>
    <row r="914" spans="2:35" ht="98" x14ac:dyDescent="0.35">
      <c r="B914" s="146">
        <v>20260902</v>
      </c>
      <c r="C914" s="99" t="s">
        <v>1211</v>
      </c>
      <c r="D914" s="23" t="s">
        <v>105</v>
      </c>
      <c r="E914" s="23" t="s">
        <v>363</v>
      </c>
      <c r="F914" s="23" t="s">
        <v>144</v>
      </c>
      <c r="G914" s="127" t="s">
        <v>380</v>
      </c>
      <c r="H914" s="134">
        <v>4</v>
      </c>
      <c r="I914" s="134">
        <v>0</v>
      </c>
      <c r="J914" s="125">
        <v>26100000</v>
      </c>
      <c r="K914" s="131" t="s">
        <v>398</v>
      </c>
      <c r="L914" s="162" t="s">
        <v>154</v>
      </c>
      <c r="M914" s="165" t="s">
        <v>438</v>
      </c>
      <c r="N914" s="23" t="s">
        <v>198</v>
      </c>
      <c r="O914" s="165" t="s">
        <v>890</v>
      </c>
      <c r="P914" s="165" t="s">
        <v>348</v>
      </c>
      <c r="Q914" s="53">
        <v>80111600</v>
      </c>
      <c r="R914" s="165" t="s">
        <v>218</v>
      </c>
      <c r="S914" s="165" t="str">
        <f>MID(PAA[[#This Row],[Meta Proyecto de Inversión]],1,4)</f>
        <v>8173</v>
      </c>
      <c r="T914" s="165" t="str">
        <f>MID(PAA[[#This Row],[Meta Proyecto de Inversión]],6,2)</f>
        <v>9-</v>
      </c>
      <c r="U914" s="166" t="str">
        <f>IFERROR(VLOOKUP(N914,TD!$B$50:$F$54,2,0)," ")</f>
        <v>O230117</v>
      </c>
      <c r="V914" s="166" t="str">
        <f>IFERROR(VLOOKUP(N914,TD!$B$50:$F$54,3,0)," ")</f>
        <v>4503</v>
      </c>
      <c r="W914" s="166">
        <f>IFERROR(VLOOKUP(N914,TD!$B$50:$F$54,4,0)," ")</f>
        <v>20240255</v>
      </c>
      <c r="X914" s="165" t="s">
        <v>172</v>
      </c>
      <c r="Y914" s="171" t="str">
        <f>IFERROR(VLOOKUP(X914,TD!$J$51:$K$64,2,0)," ")</f>
        <v>Servicio de formación en gestión del riesgo de incendios para el personal UAECOB</v>
      </c>
      <c r="Z914" s="167" t="str">
        <f>CONCATENATE(X914,"-",Y914)</f>
        <v>07-Servicio de formación en gestión del riesgo de incendios para el personal UAECOB</v>
      </c>
      <c r="AA914" s="176" t="s">
        <v>222</v>
      </c>
      <c r="AB914" s="171" t="str">
        <f>IFERROR(VLOOKUP(AA914,TD!$N$51:$O$66,2,0)," ")</f>
        <v>Servicio de educación informal</v>
      </c>
      <c r="AC914" s="167" t="str">
        <f>CONCATENATE(AA914,"_",AB914)</f>
        <v>002_Servicio de educación informal</v>
      </c>
      <c r="AD914" s="167" t="str">
        <f>CONCATENATE(Z914," ",AC914)</f>
        <v>07-Servicio de formación en gestión del riesgo de incendios para el personal UAECOB 002_Servicio de educación informal</v>
      </c>
      <c r="AE914" s="166" t="str">
        <f>CONCATENATE(U914,V914,W914,X914,AA914)</f>
        <v>O23011745032024025507002</v>
      </c>
      <c r="AF914" s="171" t="str">
        <f>IFERROR(VLOOKUP(AD914,TD!$J$66:$K$89,2,0)," ")</f>
        <v>PM/0131/0107/45030020255</v>
      </c>
      <c r="AG914" s="117" t="s">
        <v>385</v>
      </c>
      <c r="AH914" s="174" t="s">
        <v>193</v>
      </c>
      <c r="AI914" s="185" t="str">
        <f>CONCATENATE(PAA[[#This Row],[Id Interno]],"-",PAA[[#This Row],[tipo de Contrato (TH talento humano - B/S bienes y/o servicios)]],"-",S914,"-",T914,"-",PAA[[#This Row],[Objeto de la contratación]])</f>
        <v xml:space="preserve">20260902-TH-8173-9--SGH - Prestar servicios profesionales para apoyar a la Subdirección de Gestión Humana en la formulación, mejora, verificación y análisis  de documentos técnicos de necesidades y diagnóstico organizacional, promoviendo estándares de calidad que faciliten la articulación y fortalecimiento del talento humano con las estrategias institucionales de capacitación y formación </v>
      </c>
    </row>
    <row r="915" spans="2:35" ht="84" x14ac:dyDescent="0.35">
      <c r="B915" s="140">
        <v>20260903</v>
      </c>
      <c r="C915" s="120" t="s">
        <v>1212</v>
      </c>
      <c r="D915" s="128" t="s">
        <v>105</v>
      </c>
      <c r="E915" s="128" t="s">
        <v>363</v>
      </c>
      <c r="F915" s="128" t="s">
        <v>144</v>
      </c>
      <c r="G915" s="129" t="s">
        <v>380</v>
      </c>
      <c r="H915" s="135">
        <v>4</v>
      </c>
      <c r="I915" s="135">
        <v>0</v>
      </c>
      <c r="J915" s="130">
        <v>15200000</v>
      </c>
      <c r="K915" s="131" t="s">
        <v>398</v>
      </c>
      <c r="L915" s="175" t="s">
        <v>154</v>
      </c>
      <c r="M915" s="176" t="s">
        <v>438</v>
      </c>
      <c r="N915" s="128" t="s">
        <v>198</v>
      </c>
      <c r="O915" s="176" t="s">
        <v>890</v>
      </c>
      <c r="P915" s="176" t="s">
        <v>348</v>
      </c>
      <c r="Q915" s="132">
        <v>80111600</v>
      </c>
      <c r="R915" s="176" t="s">
        <v>218</v>
      </c>
      <c r="S915" s="176" t="str">
        <f>MID(PAA[[#This Row],[Meta Proyecto de Inversión]],1,4)</f>
        <v>8173</v>
      </c>
      <c r="T915" s="176" t="str">
        <f>MID(PAA[[#This Row],[Meta Proyecto de Inversión]],6,2)</f>
        <v>9-</v>
      </c>
      <c r="U915" s="177" t="str">
        <f>IFERROR(VLOOKUP(N915,TD!$B$50:$F$54,2,0)," ")</f>
        <v>O230117</v>
      </c>
      <c r="V915" s="177" t="str">
        <f>IFERROR(VLOOKUP(N915,TD!$B$50:$F$54,3,0)," ")</f>
        <v>4503</v>
      </c>
      <c r="W915" s="177">
        <f>IFERROR(VLOOKUP(N915,TD!$B$50:$F$54,4,0)," ")</f>
        <v>20240255</v>
      </c>
      <c r="X915" s="165" t="s">
        <v>172</v>
      </c>
      <c r="Y915" s="171" t="str">
        <f>IFERROR(VLOOKUP(X915,TD!$J$51:$K$64,2,0)," ")</f>
        <v>Servicio de formación en gestión del riesgo de incendios para el personal UAECOB</v>
      </c>
      <c r="Z915" s="178" t="str">
        <f>CONCATENATE(X915,"-",Y915)</f>
        <v>07-Servicio de formación en gestión del riesgo de incendios para el personal UAECOB</v>
      </c>
      <c r="AA915" s="176" t="s">
        <v>222</v>
      </c>
      <c r="AB915" s="171" t="str">
        <f>IFERROR(VLOOKUP(AA915,TD!$N$51:$O$66,2,0)," ")</f>
        <v>Servicio de educación informal</v>
      </c>
      <c r="AC915" s="178" t="str">
        <f>CONCATENATE(AA915,"_",AB915)</f>
        <v>002_Servicio de educación informal</v>
      </c>
      <c r="AD915" s="178" t="str">
        <f>CONCATENATE(Z915," ",AC915)</f>
        <v>07-Servicio de formación en gestión del riesgo de incendios para el personal UAECOB 002_Servicio de educación informal</v>
      </c>
      <c r="AE915" s="177" t="str">
        <f>CONCATENATE(U915,V915,W915,X915,AA915)</f>
        <v>O23011745032024025507002</v>
      </c>
      <c r="AF915" s="171" t="str">
        <f>IFERROR(VLOOKUP(AD915,TD!$J$66:$K$89,2,0)," ")</f>
        <v>PM/0131/0107/45030020255</v>
      </c>
      <c r="AG915" s="117" t="s">
        <v>385</v>
      </c>
      <c r="AH915" s="174" t="s">
        <v>193</v>
      </c>
      <c r="AI915" s="185" t="str">
        <f>CONCATENATE(PAA[[#This Row],[Id Interno]],"-",PAA[[#This Row],[tipo de Contrato (TH talento humano - B/S bienes y/o servicios)]],"-",S915,"-",T915,"-",PAA[[#This Row],[Objeto de la contratación]])</f>
        <v>20260903-TH-8173-9--SGH - Prestar servicios de apoyo a la gestión en la Subdirección de Gestión Humana mediante la ejecución de actividades relacionadas con la actualización, custodia y manejo del archivo de gestión de la dependencia, orientados a garantizar y fortalecer los programas institucionales de capacitación y formación del Cuerpo Oficial de Bomberos de Bogotá D.C.</v>
      </c>
    </row>
    <row r="916" spans="2:35" ht="84" x14ac:dyDescent="0.35">
      <c r="B916" s="140">
        <v>20260904</v>
      </c>
      <c r="C916" s="120" t="s">
        <v>1213</v>
      </c>
      <c r="D916" s="128" t="s">
        <v>105</v>
      </c>
      <c r="E916" s="128" t="s">
        <v>363</v>
      </c>
      <c r="F916" s="128" t="s">
        <v>144</v>
      </c>
      <c r="G916" s="129" t="s">
        <v>380</v>
      </c>
      <c r="H916" s="135">
        <v>3</v>
      </c>
      <c r="I916" s="135">
        <v>0</v>
      </c>
      <c r="J916" s="130">
        <v>21600000</v>
      </c>
      <c r="K916" s="131" t="s">
        <v>398</v>
      </c>
      <c r="L916" s="175" t="s">
        <v>154</v>
      </c>
      <c r="M916" s="176" t="s">
        <v>438</v>
      </c>
      <c r="N916" s="128" t="s">
        <v>198</v>
      </c>
      <c r="O916" s="176" t="s">
        <v>890</v>
      </c>
      <c r="P916" s="176" t="s">
        <v>348</v>
      </c>
      <c r="Q916" s="132">
        <v>80111600</v>
      </c>
      <c r="R916" s="176" t="s">
        <v>218</v>
      </c>
      <c r="S916" s="176" t="str">
        <f>MID(PAA[[#This Row],[Meta Proyecto de Inversión]],1,4)</f>
        <v>8173</v>
      </c>
      <c r="T916" s="176" t="str">
        <f>MID(PAA[[#This Row],[Meta Proyecto de Inversión]],6,2)</f>
        <v>9-</v>
      </c>
      <c r="U916" s="177" t="str">
        <f>IFERROR(VLOOKUP(N916,TD!$B$50:$F$54,2,0)," ")</f>
        <v>O230117</v>
      </c>
      <c r="V916" s="177" t="str">
        <f>IFERROR(VLOOKUP(N916,TD!$B$50:$F$54,3,0)," ")</f>
        <v>4503</v>
      </c>
      <c r="W916" s="177">
        <f>IFERROR(VLOOKUP(N916,TD!$B$50:$F$54,4,0)," ")</f>
        <v>20240255</v>
      </c>
      <c r="X916" s="165" t="s">
        <v>172</v>
      </c>
      <c r="Y916" s="171" t="str">
        <f>IFERROR(VLOOKUP(X916,TD!$J$51:$K$64,2,0)," ")</f>
        <v>Servicio de formación en gestión del riesgo de incendios para el personal UAECOB</v>
      </c>
      <c r="Z916" s="178" t="str">
        <f>CONCATENATE(X916,"-",Y916)</f>
        <v>07-Servicio de formación en gestión del riesgo de incendios para el personal UAECOB</v>
      </c>
      <c r="AA916" s="176" t="s">
        <v>222</v>
      </c>
      <c r="AB916" s="171" t="str">
        <f>IFERROR(VLOOKUP(AA916,TD!$N$51:$O$66,2,0)," ")</f>
        <v>Servicio de educación informal</v>
      </c>
      <c r="AC916" s="178" t="str">
        <f>CONCATENATE(AA916,"_",AB916)</f>
        <v>002_Servicio de educación informal</v>
      </c>
      <c r="AD916" s="178" t="str">
        <f>CONCATENATE(Z916," ",AC916)</f>
        <v>07-Servicio de formación en gestión del riesgo de incendios para el personal UAECOB 002_Servicio de educación informal</v>
      </c>
      <c r="AE916" s="177" t="str">
        <f>CONCATENATE(U916,V916,W916,X916,AA916)</f>
        <v>O23011745032024025507002</v>
      </c>
      <c r="AF916" s="171" t="str">
        <f>IFERROR(VLOOKUP(AD916,TD!$J$66:$K$89,2,0)," ")</f>
        <v>PM/0131/0107/45030020255</v>
      </c>
      <c r="AG916" s="117" t="s">
        <v>385</v>
      </c>
      <c r="AH916" s="174" t="s">
        <v>193</v>
      </c>
      <c r="AI916" s="185" t="str">
        <f>CONCATENATE(PAA[[#This Row],[Id Interno]],"-",PAA[[#This Row],[tipo de Contrato (TH talento humano - B/S bienes y/o servicios)]],"-",S916,"-",T916,"-",PAA[[#This Row],[Objeto de la contratación]])</f>
        <v>20260904-TH-8173-9--SGH - Prestar servicios profesionales para apoyar las estrategias de comunicación interna, externa y cultura organizacional en la Subdirección de Gestión Humana, mediante el desarrollo de acciones comunicativas y de sensibilización que promuevan la apropiación de los planes de capacitación, formación técnica y bienestar integral de la entidad.</v>
      </c>
    </row>
    <row r="917" spans="2:35" ht="98" x14ac:dyDescent="0.35">
      <c r="B917" s="146">
        <v>20260905</v>
      </c>
      <c r="C917" s="99" t="s">
        <v>1214</v>
      </c>
      <c r="D917" s="23" t="s">
        <v>105</v>
      </c>
      <c r="E917" s="23" t="s">
        <v>363</v>
      </c>
      <c r="F917" s="23" t="s">
        <v>144</v>
      </c>
      <c r="G917" s="127" t="s">
        <v>380</v>
      </c>
      <c r="H917" s="134">
        <v>4</v>
      </c>
      <c r="I917" s="134">
        <v>0</v>
      </c>
      <c r="J917" s="125">
        <v>28800000</v>
      </c>
      <c r="K917" s="88" t="s">
        <v>398</v>
      </c>
      <c r="L917" s="162" t="s">
        <v>154</v>
      </c>
      <c r="M917" s="165" t="s">
        <v>438</v>
      </c>
      <c r="N917" s="23" t="s">
        <v>198</v>
      </c>
      <c r="O917" s="165" t="s">
        <v>890</v>
      </c>
      <c r="P917" s="165" t="s">
        <v>348</v>
      </c>
      <c r="Q917" s="53">
        <v>80111600</v>
      </c>
      <c r="R917" s="165" t="s">
        <v>218</v>
      </c>
      <c r="S917" s="165" t="str">
        <f>MID(PAA[[#This Row],[Meta Proyecto de Inversión]],1,4)</f>
        <v>8173</v>
      </c>
      <c r="T917" s="165" t="str">
        <f>MID(PAA[[#This Row],[Meta Proyecto de Inversión]],6,2)</f>
        <v>9-</v>
      </c>
      <c r="U917" s="166" t="str">
        <f>IFERROR(VLOOKUP(N917,TD!$B$50:$F$54,2,0)," ")</f>
        <v>O230117</v>
      </c>
      <c r="V917" s="166" t="str">
        <f>IFERROR(VLOOKUP(N917,TD!$B$50:$F$54,3,0)," ")</f>
        <v>4503</v>
      </c>
      <c r="W917" s="166">
        <f>IFERROR(VLOOKUP(N917,TD!$B$50:$F$54,4,0)," ")</f>
        <v>20240255</v>
      </c>
      <c r="X917" s="165" t="s">
        <v>172</v>
      </c>
      <c r="Y917" s="171" t="str">
        <f>IFERROR(VLOOKUP(X917,TD!$J$51:$K$64,2,0)," ")</f>
        <v>Servicio de formación en gestión del riesgo de incendios para el personal UAECOB</v>
      </c>
      <c r="Z917" s="167" t="str">
        <f>CONCATENATE(X917,"-",Y917)</f>
        <v>07-Servicio de formación en gestión del riesgo de incendios para el personal UAECOB</v>
      </c>
      <c r="AA917" s="165" t="s">
        <v>222</v>
      </c>
      <c r="AB917" s="171" t="str">
        <f>IFERROR(VLOOKUP(AA917,TD!$N$51:$O$66,2,0)," ")</f>
        <v>Servicio de educación informal</v>
      </c>
      <c r="AC917" s="167" t="str">
        <f>CONCATENATE(AA917,"_",AB917)</f>
        <v>002_Servicio de educación informal</v>
      </c>
      <c r="AD917" s="167" t="str">
        <f>CONCATENATE(Z917," ",AC917)</f>
        <v>07-Servicio de formación en gestión del riesgo de incendios para el personal UAECOB 002_Servicio de educación informal</v>
      </c>
      <c r="AE917" s="166" t="str">
        <f>CONCATENATE(U917,V917,W917,X917,AA917)</f>
        <v>O23011745032024025507002</v>
      </c>
      <c r="AF917" s="171" t="str">
        <f>IFERROR(VLOOKUP(AD917,TD!$J$66:$K$89,2,0)," ")</f>
        <v>PM/0131/0107/45030020255</v>
      </c>
      <c r="AG917" s="117" t="s">
        <v>385</v>
      </c>
      <c r="AH917" s="174" t="s">
        <v>193</v>
      </c>
      <c r="AI917" s="185" t="str">
        <f>CONCATENATE(PAA[[#This Row],[Id Interno]],"-",PAA[[#This Row],[tipo de Contrato (TH talento humano - B/S bienes y/o servicios)]],"-",S917,"-",T917,"-",PAA[[#This Row],[Objeto de la contratación]])</f>
        <v>20260905-TH-8173-9--SGH - Prestar servicios profesionales jurídicos en la Subdirección de Gestión Humana para el análisis, viabilidad y ejecución de los actos administrativos y gestiones legales del desarrollo organizacional y reorganización de la planta, propendiendo por la adecuación legal de los perfiles requeridos en las estrategias sectoriales de entrenamiento técnico y fortalecimiento de capacidades.</v>
      </c>
    </row>
    <row r="918" spans="2:35" ht="84" x14ac:dyDescent="0.35">
      <c r="B918" s="146">
        <v>20260906</v>
      </c>
      <c r="C918" s="99" t="s">
        <v>1215</v>
      </c>
      <c r="D918" s="23" t="s">
        <v>105</v>
      </c>
      <c r="E918" s="23" t="s">
        <v>363</v>
      </c>
      <c r="F918" s="23" t="s">
        <v>144</v>
      </c>
      <c r="G918" s="127" t="s">
        <v>381</v>
      </c>
      <c r="H918" s="134">
        <v>3</v>
      </c>
      <c r="I918" s="134">
        <v>0</v>
      </c>
      <c r="J918" s="125">
        <v>17700000</v>
      </c>
      <c r="K918" s="88" t="s">
        <v>398</v>
      </c>
      <c r="L918" s="162" t="s">
        <v>154</v>
      </c>
      <c r="M918" s="165" t="s">
        <v>438</v>
      </c>
      <c r="N918" s="23" t="s">
        <v>198</v>
      </c>
      <c r="O918" s="165" t="s">
        <v>890</v>
      </c>
      <c r="P918" s="165" t="s">
        <v>348</v>
      </c>
      <c r="Q918" s="53">
        <v>80111600</v>
      </c>
      <c r="R918" s="165" t="s">
        <v>218</v>
      </c>
      <c r="S918" s="165" t="str">
        <f>MID(PAA[[#This Row],[Meta Proyecto de Inversión]],1,4)</f>
        <v>8173</v>
      </c>
      <c r="T918" s="165" t="str">
        <f>MID(PAA[[#This Row],[Meta Proyecto de Inversión]],6,2)</f>
        <v>9-</v>
      </c>
      <c r="U918" s="166" t="str">
        <f>IFERROR(VLOOKUP(N918,TD!$B$50:$F$54,2,0)," ")</f>
        <v>O230117</v>
      </c>
      <c r="V918" s="166" t="str">
        <f>IFERROR(VLOOKUP(N918,TD!$B$50:$F$54,3,0)," ")</f>
        <v>4503</v>
      </c>
      <c r="W918" s="166">
        <f>IFERROR(VLOOKUP(N918,TD!$B$50:$F$54,4,0)," ")</f>
        <v>20240255</v>
      </c>
      <c r="X918" s="165" t="s">
        <v>172</v>
      </c>
      <c r="Y918" s="171" t="str">
        <f>IFERROR(VLOOKUP(X918,TD!$J$51:$K$64,2,0)," ")</f>
        <v>Servicio de formación en gestión del riesgo de incendios para el personal UAECOB</v>
      </c>
      <c r="Z918" s="167" t="str">
        <f>CONCATENATE(X918,"-",Y918)</f>
        <v>07-Servicio de formación en gestión del riesgo de incendios para el personal UAECOB</v>
      </c>
      <c r="AA918" s="165" t="s">
        <v>222</v>
      </c>
      <c r="AB918" s="171" t="str">
        <f>IFERROR(VLOOKUP(AA918,TD!$N$51:$O$66,2,0)," ")</f>
        <v>Servicio de educación informal</v>
      </c>
      <c r="AC918" s="167" t="str">
        <f>CONCATENATE(AA918,"_",AB918)</f>
        <v>002_Servicio de educación informal</v>
      </c>
      <c r="AD918" s="167" t="str">
        <f>CONCATENATE(Z918," ",AC918)</f>
        <v>07-Servicio de formación en gestión del riesgo de incendios para el personal UAECOB 002_Servicio de educación informal</v>
      </c>
      <c r="AE918" s="166" t="str">
        <f>CONCATENATE(U918,V918,W918,X918,AA918)</f>
        <v>O23011745032024025507002</v>
      </c>
      <c r="AF918" s="171" t="str">
        <f>IFERROR(VLOOKUP(AD918,TD!$J$66:$K$89,2,0)," ")</f>
        <v>PM/0131/0107/45030020255</v>
      </c>
      <c r="AG918" s="117" t="s">
        <v>385</v>
      </c>
      <c r="AH918" s="174" t="s">
        <v>193</v>
      </c>
      <c r="AI918" s="185" t="str">
        <f>CONCATENATE(PAA[[#This Row],[Id Interno]],"-",PAA[[#This Row],[tipo de Contrato (TH talento humano - B/S bienes y/o servicios)]],"-",S918,"-",T918,"-",PAA[[#This Row],[Objeto de la contratación]])</f>
        <v>20260906-TH-8173-9--SGH - Prestar servicios profesionales en la Subdirección de Gestión Humana en el desarrollo de las actividades derivadas de la actuación del Comité de Mujer y Género, mediante la ejecución de estrategias de inclusión y enfoque diferencial que fortalezcan la cultura organizacional y complementen los planes de formación y capacitación misional de la entidad.</v>
      </c>
    </row>
    <row r="919" spans="2:35" ht="84" x14ac:dyDescent="0.35">
      <c r="B919" s="146">
        <v>20260907</v>
      </c>
      <c r="C919" s="99" t="s">
        <v>1216</v>
      </c>
      <c r="D919" s="23" t="s">
        <v>105</v>
      </c>
      <c r="E919" s="23" t="s">
        <v>363</v>
      </c>
      <c r="F919" s="23" t="s">
        <v>144</v>
      </c>
      <c r="G919" s="127" t="s">
        <v>381</v>
      </c>
      <c r="H919" s="134">
        <v>3</v>
      </c>
      <c r="I919" s="134">
        <v>0</v>
      </c>
      <c r="J919" s="125">
        <v>18000000</v>
      </c>
      <c r="K919" s="88" t="s">
        <v>398</v>
      </c>
      <c r="L919" s="162" t="s">
        <v>154</v>
      </c>
      <c r="M919" s="165" t="s">
        <v>438</v>
      </c>
      <c r="N919" s="23" t="s">
        <v>198</v>
      </c>
      <c r="O919" s="165" t="s">
        <v>890</v>
      </c>
      <c r="P919" s="165" t="s">
        <v>348</v>
      </c>
      <c r="Q919" s="53">
        <v>80111600</v>
      </c>
      <c r="R919" s="165" t="s">
        <v>218</v>
      </c>
      <c r="S919" s="165" t="str">
        <f>MID(PAA[[#This Row],[Meta Proyecto de Inversión]],1,4)</f>
        <v>8173</v>
      </c>
      <c r="T919" s="165" t="str">
        <f>MID(PAA[[#This Row],[Meta Proyecto de Inversión]],6,2)</f>
        <v>9-</v>
      </c>
      <c r="U919" s="166" t="str">
        <f>IFERROR(VLOOKUP(N919,TD!$B$50:$F$54,2,0)," ")</f>
        <v>O230117</v>
      </c>
      <c r="V919" s="166" t="str">
        <f>IFERROR(VLOOKUP(N919,TD!$B$50:$F$54,3,0)," ")</f>
        <v>4503</v>
      </c>
      <c r="W919" s="166">
        <f>IFERROR(VLOOKUP(N919,TD!$B$50:$F$54,4,0)," ")</f>
        <v>20240255</v>
      </c>
      <c r="X919" s="165" t="s">
        <v>172</v>
      </c>
      <c r="Y919" s="171" t="str">
        <f>IFERROR(VLOOKUP(X919,TD!$J$51:$K$64,2,0)," ")</f>
        <v>Servicio de formación en gestión del riesgo de incendios para el personal UAECOB</v>
      </c>
      <c r="Z919" s="167" t="str">
        <f>CONCATENATE(X919,"-",Y919)</f>
        <v>07-Servicio de formación en gestión del riesgo de incendios para el personal UAECOB</v>
      </c>
      <c r="AA919" s="165" t="s">
        <v>222</v>
      </c>
      <c r="AB919" s="171" t="str">
        <f>IFERROR(VLOOKUP(AA919,TD!$N$51:$O$66,2,0)," ")</f>
        <v>Servicio de educación informal</v>
      </c>
      <c r="AC919" s="167" t="str">
        <f>CONCATENATE(AA919,"_",AB919)</f>
        <v>002_Servicio de educación informal</v>
      </c>
      <c r="AD919" s="167" t="str">
        <f>CONCATENATE(Z919," ",AC919)</f>
        <v>07-Servicio de formación en gestión del riesgo de incendios para el personal UAECOB 002_Servicio de educación informal</v>
      </c>
      <c r="AE919" s="166" t="str">
        <f>CONCATENATE(U919,V919,W919,X919,AA919)</f>
        <v>O23011745032024025507002</v>
      </c>
      <c r="AF919" s="171" t="str">
        <f>IFERROR(VLOOKUP(AD919,TD!$J$66:$K$89,2,0)," ")</f>
        <v>PM/0131/0107/45030020255</v>
      </c>
      <c r="AG919" s="117" t="s">
        <v>385</v>
      </c>
      <c r="AH919" s="174" t="s">
        <v>193</v>
      </c>
      <c r="AI919" s="185" t="str">
        <f>CONCATENATE(PAA[[#This Row],[Id Interno]],"-",PAA[[#This Row],[tipo de Contrato (TH talento humano - B/S bienes y/o servicios)]],"-",S919,"-",T919,"-",PAA[[#This Row],[Objeto de la contratación]])</f>
        <v>20260907-TH-8173-9--SGH - Prestar servicios profesionales en la Subdirección de Gestión Humana para el desarrollo y evaluación de las estrategias de control del riesgo psicosocial del SG-SST, así como el desarrollo de actividades en materia de seguridad y salud en el trabajo, con el objetivo de fortalecer los programasde formación y capacitación de la entidad.</v>
      </c>
    </row>
    <row r="920" spans="2:35" ht="70" x14ac:dyDescent="0.35">
      <c r="B920" s="146">
        <v>20260908</v>
      </c>
      <c r="C920" s="99" t="s">
        <v>1217</v>
      </c>
      <c r="D920" s="23" t="s">
        <v>105</v>
      </c>
      <c r="E920" s="23" t="s">
        <v>363</v>
      </c>
      <c r="F920" s="23" t="s">
        <v>144</v>
      </c>
      <c r="G920" s="127" t="s">
        <v>381</v>
      </c>
      <c r="H920" s="134">
        <v>3</v>
      </c>
      <c r="I920" s="134">
        <v>0</v>
      </c>
      <c r="J920" s="125">
        <v>22200000</v>
      </c>
      <c r="K920" s="88" t="s">
        <v>398</v>
      </c>
      <c r="L920" s="162" t="s">
        <v>154</v>
      </c>
      <c r="M920" s="165" t="s">
        <v>438</v>
      </c>
      <c r="N920" s="23" t="s">
        <v>198</v>
      </c>
      <c r="O920" s="165" t="s">
        <v>890</v>
      </c>
      <c r="P920" s="165" t="s">
        <v>348</v>
      </c>
      <c r="Q920" s="53">
        <v>80111600</v>
      </c>
      <c r="R920" s="165" t="s">
        <v>218</v>
      </c>
      <c r="S920" s="165" t="str">
        <f>MID(PAA[[#This Row],[Meta Proyecto de Inversión]],1,4)</f>
        <v>8173</v>
      </c>
      <c r="T920" s="165" t="str">
        <f>MID(PAA[[#This Row],[Meta Proyecto de Inversión]],6,2)</f>
        <v>9-</v>
      </c>
      <c r="U920" s="166" t="str">
        <f>IFERROR(VLOOKUP(N920,TD!$B$50:$F$54,2,0)," ")</f>
        <v>O230117</v>
      </c>
      <c r="V920" s="166" t="str">
        <f>IFERROR(VLOOKUP(N920,TD!$B$50:$F$54,3,0)," ")</f>
        <v>4503</v>
      </c>
      <c r="W920" s="166">
        <f>IFERROR(VLOOKUP(N920,TD!$B$50:$F$54,4,0)," ")</f>
        <v>20240255</v>
      </c>
      <c r="X920" s="165" t="s">
        <v>172</v>
      </c>
      <c r="Y920" s="171" t="str">
        <f>IFERROR(VLOOKUP(X920,TD!$J$51:$K$64,2,0)," ")</f>
        <v>Servicio de formación en gestión del riesgo de incendios para el personal UAECOB</v>
      </c>
      <c r="Z920" s="167" t="str">
        <f>CONCATENATE(X920,"-",Y920)</f>
        <v>07-Servicio de formación en gestión del riesgo de incendios para el personal UAECOB</v>
      </c>
      <c r="AA920" s="165" t="s">
        <v>222</v>
      </c>
      <c r="AB920" s="171" t="str">
        <f>IFERROR(VLOOKUP(AA920,TD!$N$51:$O$66,2,0)," ")</f>
        <v>Servicio de educación informal</v>
      </c>
      <c r="AC920" s="167" t="str">
        <f>CONCATENATE(AA920,"_",AB920)</f>
        <v>002_Servicio de educación informal</v>
      </c>
      <c r="AD920" s="167" t="str">
        <f>CONCATENATE(Z920," ",AC920)</f>
        <v>07-Servicio de formación en gestión del riesgo de incendios para el personal UAECOB 002_Servicio de educación informal</v>
      </c>
      <c r="AE920" s="166" t="str">
        <f>CONCATENATE(U920,V920,W920,X920,AA920)</f>
        <v>O23011745032024025507002</v>
      </c>
      <c r="AF920" s="171" t="str">
        <f>IFERROR(VLOOKUP(AD920,TD!$J$66:$K$89,2,0)," ")</f>
        <v>PM/0131/0107/45030020255</v>
      </c>
      <c r="AG920" s="117" t="s">
        <v>385</v>
      </c>
      <c r="AH920" s="174" t="s">
        <v>193</v>
      </c>
      <c r="AI920" s="185" t="str">
        <f>CONCATENATE(PAA[[#This Row],[Id Interno]],"-",PAA[[#This Row],[tipo de Contrato (TH talento humano - B/S bienes y/o servicios)]],"-",S920,"-",T920,"-",PAA[[#This Row],[Objeto de la contratación]])</f>
        <v>20260908-TH-8173-9--SGH - Prestar servicios profesionales para apoyar a la Subdirección de Gestión Humana en la ejecución del SG-SST y el seguimiento de los programas de vigilancia epidemiológica, como soporte estratégico de las competencias y procesos de formación y capacitación.</v>
      </c>
    </row>
    <row r="921" spans="2:35" ht="98" x14ac:dyDescent="0.35">
      <c r="B921" s="146">
        <v>20260909</v>
      </c>
      <c r="C921" s="99" t="s">
        <v>1218</v>
      </c>
      <c r="D921" s="23" t="s">
        <v>105</v>
      </c>
      <c r="E921" s="23" t="s">
        <v>363</v>
      </c>
      <c r="F921" s="23" t="s">
        <v>144</v>
      </c>
      <c r="G921" s="127" t="s">
        <v>381</v>
      </c>
      <c r="H921" s="134">
        <v>3</v>
      </c>
      <c r="I921" s="134">
        <v>0</v>
      </c>
      <c r="J921" s="125">
        <v>12000000</v>
      </c>
      <c r="K921" s="88" t="s">
        <v>398</v>
      </c>
      <c r="L921" s="162" t="s">
        <v>154</v>
      </c>
      <c r="M921" s="165" t="s">
        <v>438</v>
      </c>
      <c r="N921" s="23" t="s">
        <v>198</v>
      </c>
      <c r="O921" s="165" t="s">
        <v>890</v>
      </c>
      <c r="P921" s="165" t="s">
        <v>348</v>
      </c>
      <c r="Q921" s="53">
        <v>80111600</v>
      </c>
      <c r="R921" s="165" t="s">
        <v>218</v>
      </c>
      <c r="S921" s="165" t="str">
        <f>MID(PAA[[#This Row],[Meta Proyecto de Inversión]],1,4)</f>
        <v>8173</v>
      </c>
      <c r="T921" s="165" t="str">
        <f>MID(PAA[[#This Row],[Meta Proyecto de Inversión]],6,2)</f>
        <v>9-</v>
      </c>
      <c r="U921" s="166" t="str">
        <f>IFERROR(VLOOKUP(N921,TD!$B$50:$F$54,2,0)," ")</f>
        <v>O230117</v>
      </c>
      <c r="V921" s="166" t="str">
        <f>IFERROR(VLOOKUP(N921,TD!$B$50:$F$54,3,0)," ")</f>
        <v>4503</v>
      </c>
      <c r="W921" s="166">
        <f>IFERROR(VLOOKUP(N921,TD!$B$50:$F$54,4,0)," ")</f>
        <v>20240255</v>
      </c>
      <c r="X921" s="165" t="s">
        <v>172</v>
      </c>
      <c r="Y921" s="171" t="str">
        <f>IFERROR(VLOOKUP(X921,TD!$J$51:$K$64,2,0)," ")</f>
        <v>Servicio de formación en gestión del riesgo de incendios para el personal UAECOB</v>
      </c>
      <c r="Z921" s="167" t="str">
        <f>CONCATENATE(X921,"-",Y921)</f>
        <v>07-Servicio de formación en gestión del riesgo de incendios para el personal UAECOB</v>
      </c>
      <c r="AA921" s="165" t="s">
        <v>222</v>
      </c>
      <c r="AB921" s="171" t="str">
        <f>IFERROR(VLOOKUP(AA921,TD!$N$51:$O$66,2,0)," ")</f>
        <v>Servicio de educación informal</v>
      </c>
      <c r="AC921" s="167" t="str">
        <f>CONCATENATE(AA921,"_",AB921)</f>
        <v>002_Servicio de educación informal</v>
      </c>
      <c r="AD921" s="167" t="str">
        <f>CONCATENATE(Z921," ",AC921)</f>
        <v>07-Servicio de formación en gestión del riesgo de incendios para el personal UAECOB 002_Servicio de educación informal</v>
      </c>
      <c r="AE921" s="166" t="str">
        <f>CONCATENATE(U921,V921,W921,X921,AA921)</f>
        <v>O23011745032024025507002</v>
      </c>
      <c r="AF921" s="171" t="str">
        <f>IFERROR(VLOOKUP(AD921,TD!$J$66:$K$89,2,0)," ")</f>
        <v>PM/0131/0107/45030020255</v>
      </c>
      <c r="AG921" s="117" t="s">
        <v>385</v>
      </c>
      <c r="AH921" s="174" t="s">
        <v>194</v>
      </c>
      <c r="AI921" s="185" t="str">
        <f>CONCATENATE(PAA[[#This Row],[Id Interno]],"-",PAA[[#This Row],[tipo de Contrato (TH talento humano - B/S bienes y/o servicios)]],"-",S921,"-",T921,"-",PAA[[#This Row],[Objeto de la contratación]])</f>
        <v>20260909-TH-8173-9--SGH - Adición y prorroga Contrato 461-2026, cuyo objeto es "Prestar servicios de apoyo a la gestión en la Subdirección de Gestión Humana de la UAE Cuerpo Oficial de Bomberos, atendiendo los requerimientos del área de nómina y apoyando las actividades que le sean asignadas, de conformidad con las necesidades institucionales y los lineamientos establecidos, con el objetivo de fortalecer las capacidades institucionales"</v>
      </c>
    </row>
    <row r="922" spans="2:35" ht="98" x14ac:dyDescent="0.35">
      <c r="B922" s="146">
        <v>20260910</v>
      </c>
      <c r="C922" s="99" t="s">
        <v>1219</v>
      </c>
      <c r="D922" s="23" t="s">
        <v>105</v>
      </c>
      <c r="E922" s="23" t="s">
        <v>363</v>
      </c>
      <c r="F922" s="23" t="s">
        <v>144</v>
      </c>
      <c r="G922" s="127" t="s">
        <v>381</v>
      </c>
      <c r="H922" s="134">
        <v>3</v>
      </c>
      <c r="I922" s="134">
        <v>0</v>
      </c>
      <c r="J922" s="125">
        <v>23400000</v>
      </c>
      <c r="K922" s="88" t="s">
        <v>398</v>
      </c>
      <c r="L922" s="162" t="s">
        <v>154</v>
      </c>
      <c r="M922" s="165" t="s">
        <v>438</v>
      </c>
      <c r="N922" s="23" t="s">
        <v>198</v>
      </c>
      <c r="O922" s="165" t="s">
        <v>890</v>
      </c>
      <c r="P922" s="165" t="s">
        <v>348</v>
      </c>
      <c r="Q922" s="53">
        <v>80111600</v>
      </c>
      <c r="R922" s="165" t="s">
        <v>218</v>
      </c>
      <c r="S922" s="165" t="str">
        <f>MID(PAA[[#This Row],[Meta Proyecto de Inversión]],1,4)</f>
        <v>8173</v>
      </c>
      <c r="T922" s="165" t="str">
        <f>MID(PAA[[#This Row],[Meta Proyecto de Inversión]],6,2)</f>
        <v>9-</v>
      </c>
      <c r="U922" s="166" t="str">
        <f>IFERROR(VLOOKUP(N922,TD!$B$50:$F$54,2,0)," ")</f>
        <v>O230117</v>
      </c>
      <c r="V922" s="166" t="str">
        <f>IFERROR(VLOOKUP(N922,TD!$B$50:$F$54,3,0)," ")</f>
        <v>4503</v>
      </c>
      <c r="W922" s="166">
        <f>IFERROR(VLOOKUP(N922,TD!$B$50:$F$54,4,0)," ")</f>
        <v>20240255</v>
      </c>
      <c r="X922" s="165" t="s">
        <v>172</v>
      </c>
      <c r="Y922" s="171" t="str">
        <f>IFERROR(VLOOKUP(X922,TD!$J$51:$K$64,2,0)," ")</f>
        <v>Servicio de formación en gestión del riesgo de incendios para el personal UAECOB</v>
      </c>
      <c r="Z922" s="167" t="str">
        <f>CONCATENATE(X922,"-",Y922)</f>
        <v>07-Servicio de formación en gestión del riesgo de incendios para el personal UAECOB</v>
      </c>
      <c r="AA922" s="165" t="s">
        <v>222</v>
      </c>
      <c r="AB922" s="171" t="str">
        <f>IFERROR(VLOOKUP(AA922,TD!$N$51:$O$66,2,0)," ")</f>
        <v>Servicio de educación informal</v>
      </c>
      <c r="AC922" s="167" t="str">
        <f>CONCATENATE(AA922,"_",AB922)</f>
        <v>002_Servicio de educación informal</v>
      </c>
      <c r="AD922" s="167" t="str">
        <f>CONCATENATE(Z922," ",AC922)</f>
        <v>07-Servicio de formación en gestión del riesgo de incendios para el personal UAECOB 002_Servicio de educación informal</v>
      </c>
      <c r="AE922" s="166" t="str">
        <f>CONCATENATE(U922,V922,W922,X922,AA922)</f>
        <v>O23011745032024025507002</v>
      </c>
      <c r="AF922" s="171" t="str">
        <f>IFERROR(VLOOKUP(AD922,TD!$J$66:$K$89,2,0)," ")</f>
        <v>PM/0131/0107/45030020255</v>
      </c>
      <c r="AG922" s="117" t="s">
        <v>385</v>
      </c>
      <c r="AH922" s="174" t="s">
        <v>194</v>
      </c>
      <c r="AI922" s="185" t="str">
        <f>CONCATENATE(PAA[[#This Row],[Id Interno]],"-",PAA[[#This Row],[tipo de Contrato (TH talento humano - B/S bienes y/o servicios)]],"-",S922,"-",T922,"-",PAA[[#This Row],[Objeto de la contratación]])</f>
        <v>20260910-TH-8173-9--SGH - Adición y prorroga Contrato 434-2026, cuyo objeto es " Prestar servicios profesionales jurídicos a la Subdirección de Gestión Humana, para la estructuración y formalización de instrumentos de cooperación interinstitucional con entidades nacionales y extranjeras del sector de atención de emergencias, destinados al desarrollo de procesos de capacitación y fortalecimiento institucional"</v>
      </c>
    </row>
    <row r="923" spans="2:35" ht="112" x14ac:dyDescent="0.35">
      <c r="B923" s="146">
        <v>20260911</v>
      </c>
      <c r="C923" s="99" t="s">
        <v>1220</v>
      </c>
      <c r="D923" s="23" t="s">
        <v>105</v>
      </c>
      <c r="E923" s="23" t="s">
        <v>363</v>
      </c>
      <c r="F923" s="23" t="s">
        <v>144</v>
      </c>
      <c r="G923" s="127" t="s">
        <v>381</v>
      </c>
      <c r="H923" s="134">
        <v>3</v>
      </c>
      <c r="I923" s="134">
        <v>0</v>
      </c>
      <c r="J923" s="125">
        <v>11070000</v>
      </c>
      <c r="K923" s="88" t="s">
        <v>398</v>
      </c>
      <c r="L923" s="162" t="s">
        <v>154</v>
      </c>
      <c r="M923" s="165" t="s">
        <v>438</v>
      </c>
      <c r="N923" s="23" t="s">
        <v>198</v>
      </c>
      <c r="O923" s="165" t="s">
        <v>890</v>
      </c>
      <c r="P923" s="165" t="s">
        <v>348</v>
      </c>
      <c r="Q923" s="53">
        <v>80111600</v>
      </c>
      <c r="R923" s="165" t="s">
        <v>218</v>
      </c>
      <c r="S923" s="165" t="str">
        <f>MID(PAA[[#This Row],[Meta Proyecto de Inversión]],1,4)</f>
        <v>8173</v>
      </c>
      <c r="T923" s="165" t="str">
        <f>MID(PAA[[#This Row],[Meta Proyecto de Inversión]],6,2)</f>
        <v>9-</v>
      </c>
      <c r="U923" s="166" t="str">
        <f>IFERROR(VLOOKUP(N923,TD!$B$50:$F$54,2,0)," ")</f>
        <v>O230117</v>
      </c>
      <c r="V923" s="166" t="str">
        <f>IFERROR(VLOOKUP(N923,TD!$B$50:$F$54,3,0)," ")</f>
        <v>4503</v>
      </c>
      <c r="W923" s="166">
        <f>IFERROR(VLOOKUP(N923,TD!$B$50:$F$54,4,0)," ")</f>
        <v>20240255</v>
      </c>
      <c r="X923" s="165" t="s">
        <v>172</v>
      </c>
      <c r="Y923" s="171" t="str">
        <f>IFERROR(VLOOKUP(X923,TD!$J$51:$K$64,2,0)," ")</f>
        <v>Servicio de formación en gestión del riesgo de incendios para el personal UAECOB</v>
      </c>
      <c r="Z923" s="167" t="str">
        <f>CONCATENATE(X923,"-",Y923)</f>
        <v>07-Servicio de formación en gestión del riesgo de incendios para el personal UAECOB</v>
      </c>
      <c r="AA923" s="165" t="s">
        <v>222</v>
      </c>
      <c r="AB923" s="171" t="str">
        <f>IFERROR(VLOOKUP(AA923,TD!$N$51:$O$66,2,0)," ")</f>
        <v>Servicio de educación informal</v>
      </c>
      <c r="AC923" s="167" t="str">
        <f>CONCATENATE(AA923,"_",AB923)</f>
        <v>002_Servicio de educación informal</v>
      </c>
      <c r="AD923" s="167" t="str">
        <f>CONCATENATE(Z923," ",AC923)</f>
        <v>07-Servicio de formación en gestión del riesgo de incendios para el personal UAECOB 002_Servicio de educación informal</v>
      </c>
      <c r="AE923" s="166" t="str">
        <f>CONCATENATE(U923,V923,W923,X923,AA923)</f>
        <v>O23011745032024025507002</v>
      </c>
      <c r="AF923" s="171" t="str">
        <f>IFERROR(VLOOKUP(AD923,TD!$J$66:$K$89,2,0)," ")</f>
        <v>PM/0131/0107/45030020255</v>
      </c>
      <c r="AG923" s="117" t="s">
        <v>385</v>
      </c>
      <c r="AH923" s="174" t="s">
        <v>194</v>
      </c>
      <c r="AI923" s="185" t="str">
        <f>CONCATENATE(PAA[[#This Row],[Id Interno]],"-",PAA[[#This Row],[tipo de Contrato (TH talento humano - B/S bienes y/o servicios)]],"-",S923,"-",T923,"-",PAA[[#This Row],[Objeto de la contratación]])</f>
        <v>20260911-TH-8173-9--SGH - Adición y prorroga Contrato 435-2026, cuyo objeto es "Prestar servicios de apoyo a la gestión a la Escuela de Formación Bomberil – Academia, en el seguimiento ,organización y sistematización de la ejecución de los procesos formativos, la consolidación y actualización de la información en las bases de datos institucionales, así como el apoyo a la gestión documental asociada a dichos procesos, de conformidad con los procedimientos y lineamientos establecidos por la entidad"</v>
      </c>
    </row>
    <row r="924" spans="2:35" ht="84" x14ac:dyDescent="0.35">
      <c r="B924" s="146">
        <v>20260912</v>
      </c>
      <c r="C924" s="99" t="s">
        <v>1221</v>
      </c>
      <c r="D924" s="23" t="s">
        <v>105</v>
      </c>
      <c r="E924" s="23" t="s">
        <v>363</v>
      </c>
      <c r="F924" s="23" t="s">
        <v>144</v>
      </c>
      <c r="G924" s="127" t="s">
        <v>381</v>
      </c>
      <c r="H924" s="134">
        <v>3</v>
      </c>
      <c r="I924" s="134">
        <v>0</v>
      </c>
      <c r="J924" s="125">
        <v>12300000</v>
      </c>
      <c r="K924" s="88" t="s">
        <v>398</v>
      </c>
      <c r="L924" s="162" t="s">
        <v>154</v>
      </c>
      <c r="M924" s="165" t="s">
        <v>438</v>
      </c>
      <c r="N924" s="23" t="s">
        <v>198</v>
      </c>
      <c r="O924" s="165" t="s">
        <v>890</v>
      </c>
      <c r="P924" s="165" t="s">
        <v>348</v>
      </c>
      <c r="Q924" s="53">
        <v>80111600</v>
      </c>
      <c r="R924" s="165" t="s">
        <v>218</v>
      </c>
      <c r="S924" s="165" t="str">
        <f>MID(PAA[[#This Row],[Meta Proyecto de Inversión]],1,4)</f>
        <v>8173</v>
      </c>
      <c r="T924" s="165" t="str">
        <f>MID(PAA[[#This Row],[Meta Proyecto de Inversión]],6,2)</f>
        <v>9-</v>
      </c>
      <c r="U924" s="166" t="str">
        <f>IFERROR(VLOOKUP(N924,TD!$B$50:$F$54,2,0)," ")</f>
        <v>O230117</v>
      </c>
      <c r="V924" s="166" t="str">
        <f>IFERROR(VLOOKUP(N924,TD!$B$50:$F$54,3,0)," ")</f>
        <v>4503</v>
      </c>
      <c r="W924" s="166">
        <f>IFERROR(VLOOKUP(N924,TD!$B$50:$F$54,4,0)," ")</f>
        <v>20240255</v>
      </c>
      <c r="X924" s="165" t="s">
        <v>172</v>
      </c>
      <c r="Y924" s="171" t="str">
        <f>IFERROR(VLOOKUP(X924,TD!$J$51:$K$64,2,0)," ")</f>
        <v>Servicio de formación en gestión del riesgo de incendios para el personal UAECOB</v>
      </c>
      <c r="Z924" s="167" t="str">
        <f>CONCATENATE(X924,"-",Y924)</f>
        <v>07-Servicio de formación en gestión del riesgo de incendios para el personal UAECOB</v>
      </c>
      <c r="AA924" s="165" t="s">
        <v>222</v>
      </c>
      <c r="AB924" s="171" t="str">
        <f>IFERROR(VLOOKUP(AA924,TD!$N$51:$O$66,2,0)," ")</f>
        <v>Servicio de educación informal</v>
      </c>
      <c r="AC924" s="167" t="str">
        <f>CONCATENATE(AA924,"_",AB924)</f>
        <v>002_Servicio de educación informal</v>
      </c>
      <c r="AD924" s="167" t="str">
        <f>CONCATENATE(Z924," ",AC924)</f>
        <v>07-Servicio de formación en gestión del riesgo de incendios para el personal UAECOB 002_Servicio de educación informal</v>
      </c>
      <c r="AE924" s="166" t="str">
        <f>CONCATENATE(U924,V924,W924,X924,AA924)</f>
        <v>O23011745032024025507002</v>
      </c>
      <c r="AF924" s="171" t="str">
        <f>IFERROR(VLOOKUP(AD924,TD!$J$66:$K$89,2,0)," ")</f>
        <v>PM/0131/0107/45030020255</v>
      </c>
      <c r="AG924" s="117" t="s">
        <v>385</v>
      </c>
      <c r="AH924" s="174" t="s">
        <v>193</v>
      </c>
      <c r="AI924" s="185" t="str">
        <f>CONCATENATE(PAA[[#This Row],[Id Interno]],"-",PAA[[#This Row],[tipo de Contrato (TH talento humano - B/S bienes y/o servicios)]],"-",S924,"-",T924,"-",PAA[[#This Row],[Objeto de la contratación]])</f>
        <v>20260912-TH-8173-9--SGH- Prestar servicios de apoyo a la gestión para acompañar a la Subdirección de Gestión Humana de la Unidad Administrativa Especial Cuerpo Oficial de Bomberos de Bogotá D.C. en la ejecución de las actividades relacionadas con el Plan de Bienestar e Incentivos, contribuyendo al fortalecimiento de los programas de formación y capacitación de la entidad</v>
      </c>
    </row>
    <row r="925" spans="2:35" ht="98" x14ac:dyDescent="0.35">
      <c r="B925" s="146">
        <v>20260913</v>
      </c>
      <c r="C925" s="99" t="s">
        <v>1222</v>
      </c>
      <c r="D925" s="23" t="s">
        <v>105</v>
      </c>
      <c r="E925" s="23" t="s">
        <v>363</v>
      </c>
      <c r="F925" s="23" t="s">
        <v>144</v>
      </c>
      <c r="G925" s="127" t="s">
        <v>381</v>
      </c>
      <c r="H925" s="134">
        <v>3</v>
      </c>
      <c r="I925" s="134">
        <v>0</v>
      </c>
      <c r="J925" s="125">
        <v>10800000</v>
      </c>
      <c r="K925" s="88" t="s">
        <v>398</v>
      </c>
      <c r="L925" s="162" t="s">
        <v>154</v>
      </c>
      <c r="M925" s="165" t="s">
        <v>438</v>
      </c>
      <c r="N925" s="23" t="s">
        <v>198</v>
      </c>
      <c r="O925" s="165" t="s">
        <v>890</v>
      </c>
      <c r="P925" s="165" t="s">
        <v>348</v>
      </c>
      <c r="Q925" s="53">
        <v>80111600</v>
      </c>
      <c r="R925" s="165" t="s">
        <v>218</v>
      </c>
      <c r="S925" s="165" t="str">
        <f>MID(PAA[[#This Row],[Meta Proyecto de Inversión]],1,4)</f>
        <v>8173</v>
      </c>
      <c r="T925" s="165" t="str">
        <f>MID(PAA[[#This Row],[Meta Proyecto de Inversión]],6,2)</f>
        <v>9-</v>
      </c>
      <c r="U925" s="166" t="str">
        <f>IFERROR(VLOOKUP(N925,TD!$B$50:$F$54,2,0)," ")</f>
        <v>O230117</v>
      </c>
      <c r="V925" s="166" t="str">
        <f>IFERROR(VLOOKUP(N925,TD!$B$50:$F$54,3,0)," ")</f>
        <v>4503</v>
      </c>
      <c r="W925" s="166">
        <f>IFERROR(VLOOKUP(N925,TD!$B$50:$F$54,4,0)," ")</f>
        <v>20240255</v>
      </c>
      <c r="X925" s="165" t="s">
        <v>172</v>
      </c>
      <c r="Y925" s="171" t="str">
        <f>IFERROR(VLOOKUP(X925,TD!$J$51:$K$64,2,0)," ")</f>
        <v>Servicio de formación en gestión del riesgo de incendios para el personal UAECOB</v>
      </c>
      <c r="Z925" s="167" t="str">
        <f>CONCATENATE(X925,"-",Y925)</f>
        <v>07-Servicio de formación en gestión del riesgo de incendios para el personal UAECOB</v>
      </c>
      <c r="AA925" s="165" t="s">
        <v>222</v>
      </c>
      <c r="AB925" s="171" t="str">
        <f>IFERROR(VLOOKUP(AA925,TD!$N$51:$O$66,2,0)," ")</f>
        <v>Servicio de educación informal</v>
      </c>
      <c r="AC925" s="167" t="str">
        <f>CONCATENATE(AA925,"_",AB925)</f>
        <v>002_Servicio de educación informal</v>
      </c>
      <c r="AD925" s="167" t="str">
        <f>CONCATENATE(Z925," ",AC925)</f>
        <v>07-Servicio de formación en gestión del riesgo de incendios para el personal UAECOB 002_Servicio de educación informal</v>
      </c>
      <c r="AE925" s="166" t="str">
        <f>CONCATENATE(U925,V925,W925,X925,AA925)</f>
        <v>O23011745032024025507002</v>
      </c>
      <c r="AF925" s="171" t="str">
        <f>IFERROR(VLOOKUP(AD925,TD!$J$66:$K$89,2,0)," ")</f>
        <v>PM/0131/0107/45030020255</v>
      </c>
      <c r="AG925" s="117" t="s">
        <v>385</v>
      </c>
      <c r="AH925" s="174" t="s">
        <v>193</v>
      </c>
      <c r="AI925" s="185" t="str">
        <f>CONCATENATE(PAA[[#This Row],[Id Interno]],"-",PAA[[#This Row],[tipo de Contrato (TH talento humano - B/S bienes y/o servicios)]],"-",S925,"-",T925,"-",PAA[[#This Row],[Objeto de la contratación]])</f>
        <v>20260913-TH-8173-9--SGH - Prestar servicios de apoyo a la gestión para acompañar a la Subdirección de Gestión Humana de la Unidad Administrativa Especial Cuerpo Oficial de Bomberos de Bogotá D.C. en la proyección y elaboración de actas técnicas de las sesiones en las que ejerza la Secretaría Técnica y de aquellas requeridas para el cumplimiento de sus funciones, contribuyendo al fortalecimiento de los programas de formación y capacitación de la entidad</v>
      </c>
    </row>
    <row r="926" spans="2:35" ht="112" x14ac:dyDescent="0.35">
      <c r="B926" s="146">
        <v>20260914</v>
      </c>
      <c r="C926" s="99" t="s">
        <v>1223</v>
      </c>
      <c r="D926" s="23" t="s">
        <v>105</v>
      </c>
      <c r="E926" s="23" t="s">
        <v>363</v>
      </c>
      <c r="F926" s="23" t="s">
        <v>144</v>
      </c>
      <c r="G926" s="127" t="s">
        <v>381</v>
      </c>
      <c r="H926" s="134">
        <v>4</v>
      </c>
      <c r="I926" s="134">
        <v>0</v>
      </c>
      <c r="J926" s="125">
        <v>33200000</v>
      </c>
      <c r="K926" s="88" t="s">
        <v>398</v>
      </c>
      <c r="L926" s="162" t="s">
        <v>154</v>
      </c>
      <c r="M926" s="165" t="s">
        <v>438</v>
      </c>
      <c r="N926" s="23" t="s">
        <v>198</v>
      </c>
      <c r="O926" s="165" t="s">
        <v>890</v>
      </c>
      <c r="P926" s="165" t="s">
        <v>348</v>
      </c>
      <c r="Q926" s="53">
        <v>80111600</v>
      </c>
      <c r="R926" s="165" t="s">
        <v>218</v>
      </c>
      <c r="S926" s="165" t="str">
        <f>MID(PAA[[#This Row],[Meta Proyecto de Inversión]],1,4)</f>
        <v>8173</v>
      </c>
      <c r="T926" s="165" t="str">
        <f>MID(PAA[[#This Row],[Meta Proyecto de Inversión]],6,2)</f>
        <v>9-</v>
      </c>
      <c r="U926" s="166" t="str">
        <f>IFERROR(VLOOKUP(N926,TD!$B$50:$F$54,2,0)," ")</f>
        <v>O230117</v>
      </c>
      <c r="V926" s="166" t="str">
        <f>IFERROR(VLOOKUP(N926,TD!$B$50:$F$54,3,0)," ")</f>
        <v>4503</v>
      </c>
      <c r="W926" s="166">
        <f>IFERROR(VLOOKUP(N926,TD!$B$50:$F$54,4,0)," ")</f>
        <v>20240255</v>
      </c>
      <c r="X926" s="165" t="s">
        <v>172</v>
      </c>
      <c r="Y926" s="171" t="str">
        <f>IFERROR(VLOOKUP(X926,TD!$J$51:$K$64,2,0)," ")</f>
        <v>Servicio de formación en gestión del riesgo de incendios para el personal UAECOB</v>
      </c>
      <c r="Z926" s="167" t="str">
        <f>CONCATENATE(X926,"-",Y926)</f>
        <v>07-Servicio de formación en gestión del riesgo de incendios para el personal UAECOB</v>
      </c>
      <c r="AA926" s="165" t="s">
        <v>222</v>
      </c>
      <c r="AB926" s="171" t="str">
        <f>IFERROR(VLOOKUP(AA926,TD!$N$51:$O$66,2,0)," ")</f>
        <v>Servicio de educación informal</v>
      </c>
      <c r="AC926" s="167" t="str">
        <f>CONCATENATE(AA926,"_",AB926)</f>
        <v>002_Servicio de educación informal</v>
      </c>
      <c r="AD926" s="167" t="str">
        <f>CONCATENATE(Z926," ",AC926)</f>
        <v>07-Servicio de formación en gestión del riesgo de incendios para el personal UAECOB 002_Servicio de educación informal</v>
      </c>
      <c r="AE926" s="166" t="str">
        <f>CONCATENATE(U926,V926,W926,X926,AA926)</f>
        <v>O23011745032024025507002</v>
      </c>
      <c r="AF926" s="171" t="str">
        <f>IFERROR(VLOOKUP(AD926,TD!$J$66:$K$89,2,0)," ")</f>
        <v>PM/0131/0107/45030020255</v>
      </c>
      <c r="AG926" s="117" t="s">
        <v>385</v>
      </c>
      <c r="AH926" s="174" t="s">
        <v>193</v>
      </c>
      <c r="AI926" s="185" t="str">
        <f>CONCATENATE(PAA[[#This Row],[Id Interno]],"-",PAA[[#This Row],[tipo de Contrato (TH talento humano - B/S bienes y/o servicios)]],"-",S926,"-",T926,"-",PAA[[#This Row],[Objeto de la contratación]])</f>
        <v>20260914-TH-8173-9--SGH -Prestar servicios profesionales especializados para acompañar a la Subdirección de Gestión Humana de la Unidad Administrativa Especial Cuerpo Oficial de Bomberos de Bogotá en el desarrollo de las actividades relacionadas con el plan de auditorías internas y externas de los procesos, procedimientos y contratos a cargo de la dependencia, contribuyendo al fortalecimiento de los programas de formación y capacitación de la entidad</v>
      </c>
    </row>
    <row r="927" spans="2:35" ht="98" x14ac:dyDescent="0.35">
      <c r="B927" s="146">
        <v>20260915</v>
      </c>
      <c r="C927" s="99" t="s">
        <v>1224</v>
      </c>
      <c r="D927" s="23" t="s">
        <v>105</v>
      </c>
      <c r="E927" s="23" t="s">
        <v>363</v>
      </c>
      <c r="F927" s="23" t="s">
        <v>144</v>
      </c>
      <c r="G927" s="127" t="s">
        <v>381</v>
      </c>
      <c r="H927" s="134">
        <v>4</v>
      </c>
      <c r="I927" s="134">
        <v>0</v>
      </c>
      <c r="J927" s="125">
        <v>28800000</v>
      </c>
      <c r="K927" s="88" t="s">
        <v>398</v>
      </c>
      <c r="L927" s="162" t="s">
        <v>154</v>
      </c>
      <c r="M927" s="165" t="s">
        <v>438</v>
      </c>
      <c r="N927" s="23" t="s">
        <v>198</v>
      </c>
      <c r="O927" s="165" t="s">
        <v>890</v>
      </c>
      <c r="P927" s="165" t="s">
        <v>348</v>
      </c>
      <c r="Q927" s="53">
        <v>80111600</v>
      </c>
      <c r="R927" s="165" t="s">
        <v>218</v>
      </c>
      <c r="S927" s="165" t="str">
        <f>MID(PAA[[#This Row],[Meta Proyecto de Inversión]],1,4)</f>
        <v>8173</v>
      </c>
      <c r="T927" s="165" t="str">
        <f>MID(PAA[[#This Row],[Meta Proyecto de Inversión]],6,2)</f>
        <v>9-</v>
      </c>
      <c r="U927" s="166" t="str">
        <f>IFERROR(VLOOKUP(N927,TD!$B$50:$F$54,2,0)," ")</f>
        <v>O230117</v>
      </c>
      <c r="V927" s="166" t="str">
        <f>IFERROR(VLOOKUP(N927,TD!$B$50:$F$54,3,0)," ")</f>
        <v>4503</v>
      </c>
      <c r="W927" s="166">
        <f>IFERROR(VLOOKUP(N927,TD!$B$50:$F$54,4,0)," ")</f>
        <v>20240255</v>
      </c>
      <c r="X927" s="165" t="s">
        <v>172</v>
      </c>
      <c r="Y927" s="171" t="str">
        <f>IFERROR(VLOOKUP(X927,TD!$J$51:$K$64,2,0)," ")</f>
        <v>Servicio de formación en gestión del riesgo de incendios para el personal UAECOB</v>
      </c>
      <c r="Z927" s="167" t="str">
        <f>CONCATENATE(X927,"-",Y927)</f>
        <v>07-Servicio de formación en gestión del riesgo de incendios para el personal UAECOB</v>
      </c>
      <c r="AA927" s="165" t="s">
        <v>222</v>
      </c>
      <c r="AB927" s="171" t="str">
        <f>IFERROR(VLOOKUP(AA927,TD!$N$51:$O$66,2,0)," ")</f>
        <v>Servicio de educación informal</v>
      </c>
      <c r="AC927" s="167" t="str">
        <f>CONCATENATE(AA927,"_",AB927)</f>
        <v>002_Servicio de educación informal</v>
      </c>
      <c r="AD927" s="167" t="str">
        <f>CONCATENATE(Z927," ",AC927)</f>
        <v>07-Servicio de formación en gestión del riesgo de incendios para el personal UAECOB 002_Servicio de educación informal</v>
      </c>
      <c r="AE927" s="166" t="str">
        <f>CONCATENATE(U927,V927,W927,X927,AA927)</f>
        <v>O23011745032024025507002</v>
      </c>
      <c r="AF927" s="171" t="str">
        <f>IFERROR(VLOOKUP(AD927,TD!$J$66:$K$89,2,0)," ")</f>
        <v>PM/0131/0107/45030020255</v>
      </c>
      <c r="AG927" s="117" t="s">
        <v>385</v>
      </c>
      <c r="AH927" s="174" t="s">
        <v>193</v>
      </c>
      <c r="AI927" s="185" t="str">
        <f>CONCATENATE(PAA[[#This Row],[Id Interno]],"-",PAA[[#This Row],[tipo de Contrato (TH talento humano - B/S bienes y/o servicios)]],"-",S927,"-",T927,"-",PAA[[#This Row],[Objeto de la contratación]])</f>
        <v>20260915-TH-8173-9--SGH - Prestar servicios profesionales jurídicos en la Subdirección de Gestión Humana, para apoyar el desarrollo de las actuaciones legales y administrativas relacionadas con los procesos de nómina y el recobro de incapacidades, orientados a garantizar el blindaje jurídico, la mitigación del desgaste del capital humano y la disponibilidad del personal de planta en los programas institucionales de formación, capacitación y entrenamiento técnico</v>
      </c>
    </row>
    <row r="928" spans="2:35" ht="112" x14ac:dyDescent="0.35">
      <c r="B928" s="146">
        <v>20260916</v>
      </c>
      <c r="C928" s="99" t="s">
        <v>1225</v>
      </c>
      <c r="D928" s="23" t="s">
        <v>105</v>
      </c>
      <c r="E928" s="23" t="s">
        <v>363</v>
      </c>
      <c r="F928" s="23" t="s">
        <v>144</v>
      </c>
      <c r="G928" s="127" t="s">
        <v>381</v>
      </c>
      <c r="H928" s="134">
        <v>3</v>
      </c>
      <c r="I928" s="134">
        <v>0</v>
      </c>
      <c r="J928" s="125">
        <v>9750000</v>
      </c>
      <c r="K928" s="88" t="s">
        <v>398</v>
      </c>
      <c r="L928" s="162" t="s">
        <v>154</v>
      </c>
      <c r="M928" s="165" t="s">
        <v>438</v>
      </c>
      <c r="N928" s="23" t="s">
        <v>198</v>
      </c>
      <c r="O928" s="165" t="s">
        <v>890</v>
      </c>
      <c r="P928" s="165" t="s">
        <v>348</v>
      </c>
      <c r="Q928" s="53">
        <v>80111600</v>
      </c>
      <c r="R928" s="165" t="s">
        <v>218</v>
      </c>
      <c r="S928" s="165" t="str">
        <f>MID(PAA[[#This Row],[Meta Proyecto de Inversión]],1,4)</f>
        <v>8173</v>
      </c>
      <c r="T928" s="165" t="str">
        <f>MID(PAA[[#This Row],[Meta Proyecto de Inversión]],6,2)</f>
        <v>9-</v>
      </c>
      <c r="U928" s="166" t="str">
        <f>IFERROR(VLOOKUP(N928,TD!$B$50:$F$54,2,0)," ")</f>
        <v>O230117</v>
      </c>
      <c r="V928" s="166" t="str">
        <f>IFERROR(VLOOKUP(N928,TD!$B$50:$F$54,3,0)," ")</f>
        <v>4503</v>
      </c>
      <c r="W928" s="166">
        <f>IFERROR(VLOOKUP(N928,TD!$B$50:$F$54,4,0)," ")</f>
        <v>20240255</v>
      </c>
      <c r="X928" s="165" t="s">
        <v>172</v>
      </c>
      <c r="Y928" s="171" t="str">
        <f>IFERROR(VLOOKUP(X928,TD!$J$51:$K$64,2,0)," ")</f>
        <v>Servicio de formación en gestión del riesgo de incendios para el personal UAECOB</v>
      </c>
      <c r="Z928" s="167" t="str">
        <f>CONCATENATE(X928,"-",Y928)</f>
        <v>07-Servicio de formación en gestión del riesgo de incendios para el personal UAECOB</v>
      </c>
      <c r="AA928" s="165" t="s">
        <v>222</v>
      </c>
      <c r="AB928" s="171" t="str">
        <f>IFERROR(VLOOKUP(AA928,TD!$N$51:$O$66,2,0)," ")</f>
        <v>Servicio de educación informal</v>
      </c>
      <c r="AC928" s="167" t="str">
        <f>CONCATENATE(AA928,"_",AB928)</f>
        <v>002_Servicio de educación informal</v>
      </c>
      <c r="AD928" s="167" t="str">
        <f>CONCATENATE(Z928," ",AC928)</f>
        <v>07-Servicio de formación en gestión del riesgo de incendios para el personal UAECOB 002_Servicio de educación informal</v>
      </c>
      <c r="AE928" s="166" t="str">
        <f>CONCATENATE(U928,V928,W928,X928,AA928)</f>
        <v>O23011745032024025507002</v>
      </c>
      <c r="AF928" s="171" t="str">
        <f>IFERROR(VLOOKUP(AD928,TD!$J$66:$K$89,2,0)," ")</f>
        <v>PM/0131/0107/45030020255</v>
      </c>
      <c r="AG928" s="117" t="s">
        <v>385</v>
      </c>
      <c r="AH928" s="174" t="s">
        <v>194</v>
      </c>
      <c r="AI928" s="185" t="str">
        <f>CONCATENATE(PAA[[#This Row],[Id Interno]],"-",PAA[[#This Row],[tipo de Contrato (TH talento humano - B/S bienes y/o servicios)]],"-",S928,"-",T928,"-",PAA[[#This Row],[Objeto de la contratación]])</f>
        <v>20260916-TH-8173-9--SGH - Adición y prorroga contrato 127_2026, cuyo objeto es "Prestar servicios de apoyo a la Academia de la UAE Cuerpo Oficial de Bomberos de Bogotá D.C., para el desarrollo de actividades logisticas, en especial las relacionadas con el seguimiento y control de los elementos y herramientas requeridos en el marco de los procesos de formación y capacitación, conforme a los lineamientos institucionales y la normatividad vigente"</v>
      </c>
    </row>
    <row r="929" spans="2:35" ht="70" x14ac:dyDescent="0.35">
      <c r="B929" s="146">
        <v>20260917</v>
      </c>
      <c r="C929" s="99" t="s">
        <v>845</v>
      </c>
      <c r="D929" s="23" t="s">
        <v>105</v>
      </c>
      <c r="E929" s="23" t="s">
        <v>363</v>
      </c>
      <c r="F929" s="23" t="s">
        <v>144</v>
      </c>
      <c r="G929" s="127" t="s">
        <v>381</v>
      </c>
      <c r="H929" s="134">
        <v>3</v>
      </c>
      <c r="I929" s="134">
        <v>0</v>
      </c>
      <c r="J929" s="125">
        <v>12000000</v>
      </c>
      <c r="K929" s="88" t="s">
        <v>398</v>
      </c>
      <c r="L929" s="162" t="s">
        <v>154</v>
      </c>
      <c r="M929" s="165" t="s">
        <v>438</v>
      </c>
      <c r="N929" s="23" t="s">
        <v>198</v>
      </c>
      <c r="O929" s="165" t="s">
        <v>890</v>
      </c>
      <c r="P929" s="165" t="s">
        <v>348</v>
      </c>
      <c r="Q929" s="53">
        <v>80111600</v>
      </c>
      <c r="R929" s="165" t="s">
        <v>218</v>
      </c>
      <c r="S929" s="165" t="str">
        <f>MID(PAA[[#This Row],[Meta Proyecto de Inversión]],1,4)</f>
        <v>8173</v>
      </c>
      <c r="T929" s="165" t="str">
        <f>MID(PAA[[#This Row],[Meta Proyecto de Inversión]],6,2)</f>
        <v>9-</v>
      </c>
      <c r="U929" s="166" t="str">
        <f>IFERROR(VLOOKUP(N929,TD!$B$50:$F$54,2,0)," ")</f>
        <v>O230117</v>
      </c>
      <c r="V929" s="166" t="str">
        <f>IFERROR(VLOOKUP(N929,TD!$B$50:$F$54,3,0)," ")</f>
        <v>4503</v>
      </c>
      <c r="W929" s="166">
        <f>IFERROR(VLOOKUP(N929,TD!$B$50:$F$54,4,0)," ")</f>
        <v>20240255</v>
      </c>
      <c r="X929" s="165" t="s">
        <v>172</v>
      </c>
      <c r="Y929" s="171" t="str">
        <f>IFERROR(VLOOKUP(X929,TD!$J$51:$K$64,2,0)," ")</f>
        <v>Servicio de formación en gestión del riesgo de incendios para el personal UAECOB</v>
      </c>
      <c r="Z929" s="167" t="str">
        <f>CONCATENATE(X929,"-",Y929)</f>
        <v>07-Servicio de formación en gestión del riesgo de incendios para el personal UAECOB</v>
      </c>
      <c r="AA929" s="165" t="s">
        <v>222</v>
      </c>
      <c r="AB929" s="171" t="str">
        <f>IFERROR(VLOOKUP(AA929,TD!$N$51:$O$66,2,0)," ")</f>
        <v>Servicio de educación informal</v>
      </c>
      <c r="AC929" s="167" t="str">
        <f>CONCATENATE(AA929,"_",AB929)</f>
        <v>002_Servicio de educación informal</v>
      </c>
      <c r="AD929" s="167" t="str">
        <f>CONCATENATE(Z929," ",AC929)</f>
        <v>07-Servicio de formación en gestión del riesgo de incendios para el personal UAECOB 002_Servicio de educación informal</v>
      </c>
      <c r="AE929" s="166" t="str">
        <f>CONCATENATE(U929,V929,W929,X929,AA929)</f>
        <v>O23011745032024025507002</v>
      </c>
      <c r="AF929" s="171" t="str">
        <f>IFERROR(VLOOKUP(AD929,TD!$J$66:$K$89,2,0)," ")</f>
        <v>PM/0131/0107/45030020255</v>
      </c>
      <c r="AG929" s="117" t="s">
        <v>385</v>
      </c>
      <c r="AH929" s="174" t="s">
        <v>193</v>
      </c>
      <c r="AI929" s="185" t="str">
        <f>CONCATENATE(PAA[[#This Row],[Id Interno]],"-",PAA[[#This Row],[tipo de Contrato (TH talento humano - B/S bienes y/o servicios)]],"-",S929,"-",T929,"-",PAA[[#This Row],[Objeto de la contratación]])</f>
        <v>20260917-TH-8173-9--SGH-Prestar los servicios de apoyo a la gestión en la Academia de la UAE Cuerpo Oficial de Bomberos de Bogotá D.C., brindando acompañamiento en el seguimiento de los procesos contractuales y en la atención de los requerimientos relacionados con el fortalecimiento de la formación y la capacitación institucional.</v>
      </c>
    </row>
    <row r="930" spans="2:35" ht="140" x14ac:dyDescent="0.35">
      <c r="B930" s="146">
        <v>20260918</v>
      </c>
      <c r="C930" s="99" t="s">
        <v>1226</v>
      </c>
      <c r="D930" s="23" t="s">
        <v>105</v>
      </c>
      <c r="E930" s="23" t="s">
        <v>363</v>
      </c>
      <c r="F930" s="23" t="s">
        <v>144</v>
      </c>
      <c r="G930" s="127" t="s">
        <v>383</v>
      </c>
      <c r="H930" s="134">
        <v>1</v>
      </c>
      <c r="I930" s="134">
        <v>0</v>
      </c>
      <c r="J930" s="125">
        <v>8300000</v>
      </c>
      <c r="K930" s="88" t="s">
        <v>398</v>
      </c>
      <c r="L930" s="162" t="s">
        <v>154</v>
      </c>
      <c r="M930" s="165" t="s">
        <v>438</v>
      </c>
      <c r="N930" s="23" t="s">
        <v>198</v>
      </c>
      <c r="O930" s="165" t="s">
        <v>890</v>
      </c>
      <c r="P930" s="165" t="s">
        <v>348</v>
      </c>
      <c r="Q930" s="53">
        <v>80111600</v>
      </c>
      <c r="R930" s="165" t="s">
        <v>218</v>
      </c>
      <c r="S930" s="165" t="str">
        <f>MID(PAA[[#This Row],[Meta Proyecto de Inversión]],1,4)</f>
        <v>8173</v>
      </c>
      <c r="T930" s="165" t="str">
        <f>MID(PAA[[#This Row],[Meta Proyecto de Inversión]],6,2)</f>
        <v>9-</v>
      </c>
      <c r="U930" s="166" t="str">
        <f>IFERROR(VLOOKUP(N930,TD!$B$50:$F$54,2,0)," ")</f>
        <v>O230117</v>
      </c>
      <c r="V930" s="166" t="str">
        <f>IFERROR(VLOOKUP(N930,TD!$B$50:$F$54,3,0)," ")</f>
        <v>4503</v>
      </c>
      <c r="W930" s="166">
        <f>IFERROR(VLOOKUP(N930,TD!$B$50:$F$54,4,0)," ")</f>
        <v>20240255</v>
      </c>
      <c r="X930" s="165" t="s">
        <v>172</v>
      </c>
      <c r="Y930" s="171" t="str">
        <f>IFERROR(VLOOKUP(X930,TD!$J$51:$K$64,2,0)," ")</f>
        <v>Servicio de formación en gestión del riesgo de incendios para el personal UAECOB</v>
      </c>
      <c r="Z930" s="167" t="str">
        <f>CONCATENATE(X930,"-",Y930)</f>
        <v>07-Servicio de formación en gestión del riesgo de incendios para el personal UAECOB</v>
      </c>
      <c r="AA930" s="165" t="s">
        <v>222</v>
      </c>
      <c r="AB930" s="171" t="str">
        <f>IFERROR(VLOOKUP(AA930,TD!$N$51:$O$66,2,0)," ")</f>
        <v>Servicio de educación informal</v>
      </c>
      <c r="AC930" s="167" t="str">
        <f>CONCATENATE(AA930,"_",AB930)</f>
        <v>002_Servicio de educación informal</v>
      </c>
      <c r="AD930" s="167" t="str">
        <f>CONCATENATE(Z930," ",AC930)</f>
        <v>07-Servicio de formación en gestión del riesgo de incendios para el personal UAECOB 002_Servicio de educación informal</v>
      </c>
      <c r="AE930" s="166" t="str">
        <f>CONCATENATE(U930,V930,W930,X930,AA930)</f>
        <v>O23011745032024025507002</v>
      </c>
      <c r="AF930" s="171" t="str">
        <f>IFERROR(VLOOKUP(AD930,TD!$J$66:$K$89,2,0)," ")</f>
        <v>PM/0131/0107/45030020255</v>
      </c>
      <c r="AG930" s="117" t="s">
        <v>385</v>
      </c>
      <c r="AH930" s="174" t="s">
        <v>193</v>
      </c>
      <c r="AI930" s="185" t="str">
        <f>CONCATENATE(PAA[[#This Row],[Id Interno]],"-",PAA[[#This Row],[tipo de Contrato (TH talento humano - B/S bienes y/o servicios)]],"-",S930,"-",T930,"-",PAA[[#This Row],[Objeto de la contratación]])</f>
        <v>20260918-TH-8173-9--SGH - Prestar servicios profesionales especializados de carácter jurídico a la Subdirección de Gestión Humana de la Unidad Administrativa Especial Cuerpo Oficial de Bomberos de Bogotá D.C. para atender los requerimientos relacionados con los comités institucionales, la Comisión de Personal, las mesas sindicales, la atención de solicitudes de los órganos de control, autoridades administrativas y judiciales, y la gestión administrativa de los procesos disciplinarios, contribuyendo al fortalecimiento de los programas de formación y capacitación de la entidad</v>
      </c>
    </row>
    <row r="931" spans="2:35" ht="112" x14ac:dyDescent="0.35">
      <c r="B931" s="146">
        <v>20260919</v>
      </c>
      <c r="C931" s="99" t="s">
        <v>1227</v>
      </c>
      <c r="D931" s="23" t="s">
        <v>105</v>
      </c>
      <c r="E931" s="23" t="s">
        <v>363</v>
      </c>
      <c r="F931" s="23" t="s">
        <v>144</v>
      </c>
      <c r="G931" s="127" t="s">
        <v>384</v>
      </c>
      <c r="H931" s="134">
        <v>1</v>
      </c>
      <c r="I931" s="134">
        <v>0</v>
      </c>
      <c r="J931" s="125">
        <v>6400000</v>
      </c>
      <c r="K931" s="88" t="s">
        <v>398</v>
      </c>
      <c r="L931" s="162" t="s">
        <v>154</v>
      </c>
      <c r="M931" s="165" t="s">
        <v>438</v>
      </c>
      <c r="N931" s="23" t="s">
        <v>198</v>
      </c>
      <c r="O931" s="165" t="s">
        <v>890</v>
      </c>
      <c r="P931" s="165" t="s">
        <v>348</v>
      </c>
      <c r="Q931" s="53">
        <v>80111600</v>
      </c>
      <c r="R931" s="165" t="s">
        <v>218</v>
      </c>
      <c r="S931" s="165" t="str">
        <f>MID(PAA[[#This Row],[Meta Proyecto de Inversión]],1,4)</f>
        <v>8173</v>
      </c>
      <c r="T931" s="165" t="str">
        <f>MID(PAA[[#This Row],[Meta Proyecto de Inversión]],6,2)</f>
        <v>9-</v>
      </c>
      <c r="U931" s="166" t="str">
        <f>IFERROR(VLOOKUP(N931,TD!$B$50:$F$54,2,0)," ")</f>
        <v>O230117</v>
      </c>
      <c r="V931" s="166" t="str">
        <f>IFERROR(VLOOKUP(N931,TD!$B$50:$F$54,3,0)," ")</f>
        <v>4503</v>
      </c>
      <c r="W931" s="166">
        <f>IFERROR(VLOOKUP(N931,TD!$B$50:$F$54,4,0)," ")</f>
        <v>20240255</v>
      </c>
      <c r="X931" s="165" t="s">
        <v>172</v>
      </c>
      <c r="Y931" s="171" t="str">
        <f>IFERROR(VLOOKUP(X931,TD!$J$51:$K$64,2,0)," ")</f>
        <v>Servicio de formación en gestión del riesgo de incendios para el personal UAECOB</v>
      </c>
      <c r="Z931" s="167" t="str">
        <f>CONCATENATE(X931,"-",Y931)</f>
        <v>07-Servicio de formación en gestión del riesgo de incendios para el personal UAECOB</v>
      </c>
      <c r="AA931" s="165" t="s">
        <v>222</v>
      </c>
      <c r="AB931" s="171" t="str">
        <f>IFERROR(VLOOKUP(AA931,TD!$N$51:$O$66,2,0)," ")</f>
        <v>Servicio de educación informal</v>
      </c>
      <c r="AC931" s="167" t="str">
        <f>CONCATENATE(AA931,"_",AB931)</f>
        <v>002_Servicio de educación informal</v>
      </c>
      <c r="AD931" s="167" t="str">
        <f>CONCATENATE(Z931," ",AC931)</f>
        <v>07-Servicio de formación en gestión del riesgo de incendios para el personal UAECOB 002_Servicio de educación informal</v>
      </c>
      <c r="AE931" s="166" t="str">
        <f>CONCATENATE(U931,V931,W931,X931,AA931)</f>
        <v>O23011745032024025507002</v>
      </c>
      <c r="AF931" s="171" t="str">
        <f>IFERROR(VLOOKUP(AD931,TD!$J$66:$K$89,2,0)," ")</f>
        <v>PM/0131/0107/45030020255</v>
      </c>
      <c r="AG931" s="117" t="s">
        <v>385</v>
      </c>
      <c r="AH931" s="174" t="s">
        <v>193</v>
      </c>
      <c r="AI931" s="185" t="str">
        <f>CONCATENATE(PAA[[#This Row],[Id Interno]],"-",PAA[[#This Row],[tipo de Contrato (TH talento humano - B/S bienes y/o servicios)]],"-",S931,"-",T931,"-",PAA[[#This Row],[Objeto de la contratación]])</f>
        <v>20260919-TH-8173-9--SGH - Prestar servicios profesionales a la Subdirección de Gestión Humana de la Unidad Administrativa Especial Cuerpo Oficial de Bomberos de Bogotá para apoyar el cumplimiento de las actividades del Sistema de Gestión de Seguridad y Salud en el Trabajo (SG-SST), en la línea de medicina preventiva, mediante la construcción, ejecución, seguimiento y evaluación de sus programas, contribuyendo al fortalecimiento de los programas de formación y capacitación de la entidad</v>
      </c>
    </row>
    <row r="932" spans="2:35" ht="98" x14ac:dyDescent="0.35">
      <c r="B932" s="146">
        <v>20260920</v>
      </c>
      <c r="C932" s="99" t="s">
        <v>1228</v>
      </c>
      <c r="D932" s="23" t="s">
        <v>105</v>
      </c>
      <c r="E932" s="23" t="s">
        <v>363</v>
      </c>
      <c r="F932" s="23" t="s">
        <v>144</v>
      </c>
      <c r="G932" s="127" t="s">
        <v>384</v>
      </c>
      <c r="H932" s="134">
        <v>1</v>
      </c>
      <c r="I932" s="134">
        <v>9</v>
      </c>
      <c r="J932" s="125">
        <v>10920000</v>
      </c>
      <c r="K932" s="88" t="s">
        <v>398</v>
      </c>
      <c r="L932" s="162" t="s">
        <v>154</v>
      </c>
      <c r="M932" s="165" t="s">
        <v>438</v>
      </c>
      <c r="N932" s="23" t="s">
        <v>198</v>
      </c>
      <c r="O932" s="165" t="s">
        <v>890</v>
      </c>
      <c r="P932" s="165" t="s">
        <v>348</v>
      </c>
      <c r="Q932" s="53">
        <v>80111600</v>
      </c>
      <c r="R932" s="165" t="s">
        <v>218</v>
      </c>
      <c r="S932" s="165" t="str">
        <f>MID(PAA[[#This Row],[Meta Proyecto de Inversión]],1,4)</f>
        <v>8173</v>
      </c>
      <c r="T932" s="165" t="str">
        <f>MID(PAA[[#This Row],[Meta Proyecto de Inversión]],6,2)</f>
        <v>9-</v>
      </c>
      <c r="U932" s="166" t="str">
        <f>IFERROR(VLOOKUP(N932,TD!$B$50:$F$54,2,0)," ")</f>
        <v>O230117</v>
      </c>
      <c r="V932" s="166" t="str">
        <f>IFERROR(VLOOKUP(N932,TD!$B$50:$F$54,3,0)," ")</f>
        <v>4503</v>
      </c>
      <c r="W932" s="166">
        <f>IFERROR(VLOOKUP(N932,TD!$B$50:$F$54,4,0)," ")</f>
        <v>20240255</v>
      </c>
      <c r="X932" s="165" t="s">
        <v>172</v>
      </c>
      <c r="Y932" s="171" t="str">
        <f>IFERROR(VLOOKUP(X932,TD!$J$51:$K$64,2,0)," ")</f>
        <v>Servicio de formación en gestión del riesgo de incendios para el personal UAECOB</v>
      </c>
      <c r="Z932" s="167" t="str">
        <f>CONCATENATE(X932,"-",Y932)</f>
        <v>07-Servicio de formación en gestión del riesgo de incendios para el personal UAECOB</v>
      </c>
      <c r="AA932" s="165" t="s">
        <v>222</v>
      </c>
      <c r="AB932" s="171" t="str">
        <f>IFERROR(VLOOKUP(AA932,TD!$N$51:$O$66,2,0)," ")</f>
        <v>Servicio de educación informal</v>
      </c>
      <c r="AC932" s="167" t="str">
        <f>CONCATENATE(AA932,"_",AB932)</f>
        <v>002_Servicio de educación informal</v>
      </c>
      <c r="AD932" s="167" t="str">
        <f>CONCATENATE(Z932," ",AC932)</f>
        <v>07-Servicio de formación en gestión del riesgo de incendios para el personal UAECOB 002_Servicio de educación informal</v>
      </c>
      <c r="AE932" s="166" t="str">
        <f>CONCATENATE(U932,V932,W932,X932,AA932)</f>
        <v>O23011745032024025507002</v>
      </c>
      <c r="AF932" s="171" t="str">
        <f>IFERROR(VLOOKUP(AD932,TD!$J$66:$K$89,2,0)," ")</f>
        <v>PM/0131/0107/45030020255</v>
      </c>
      <c r="AG932" s="117" t="s">
        <v>385</v>
      </c>
      <c r="AH932" s="174" t="s">
        <v>193</v>
      </c>
      <c r="AI932" s="185" t="str">
        <f>CONCATENATE(PAA[[#This Row],[Id Interno]],"-",PAA[[#This Row],[tipo de Contrato (TH talento humano - B/S bienes y/o servicios)]],"-",S932,"-",T932,"-",PAA[[#This Row],[Objeto de la contratación]])</f>
        <v>20260920-TH-8173-9--SGH - Prestar servicios profesionales a la Subdirección de Gestión Humana de la Unidad Administrativa Especial Cuerpo Oficial de Bomberos de Bogotá para acompañar la planeación, trámite y seguimiento de los aspectos presupuestales, financieros y contractuales a cargo de la dependencia, contribuyendo al fortalecimiento de los programas de formación y capacitación de la entidad</v>
      </c>
    </row>
    <row r="933" spans="2:35" ht="98" x14ac:dyDescent="0.35">
      <c r="B933" s="146">
        <v>20260921</v>
      </c>
      <c r="C933" s="99" t="s">
        <v>1229</v>
      </c>
      <c r="D933" s="23" t="s">
        <v>105</v>
      </c>
      <c r="E933" s="23" t="s">
        <v>363</v>
      </c>
      <c r="F933" s="23" t="s">
        <v>144</v>
      </c>
      <c r="G933" s="127" t="s">
        <v>384</v>
      </c>
      <c r="H933" s="134">
        <v>1</v>
      </c>
      <c r="I933" s="134">
        <v>0</v>
      </c>
      <c r="J933" s="125">
        <v>5500000</v>
      </c>
      <c r="K933" s="88" t="s">
        <v>398</v>
      </c>
      <c r="L933" s="162" t="s">
        <v>154</v>
      </c>
      <c r="M933" s="165" t="s">
        <v>438</v>
      </c>
      <c r="N933" s="23" t="s">
        <v>198</v>
      </c>
      <c r="O933" s="165" t="s">
        <v>890</v>
      </c>
      <c r="P933" s="165" t="s">
        <v>348</v>
      </c>
      <c r="Q933" s="53">
        <v>80111600</v>
      </c>
      <c r="R933" s="165" t="s">
        <v>218</v>
      </c>
      <c r="S933" s="165" t="str">
        <f>MID(PAA[[#This Row],[Meta Proyecto de Inversión]],1,4)</f>
        <v>8173</v>
      </c>
      <c r="T933" s="165" t="str">
        <f>MID(PAA[[#This Row],[Meta Proyecto de Inversión]],6,2)</f>
        <v>9-</v>
      </c>
      <c r="U933" s="166" t="str">
        <f>IFERROR(VLOOKUP(N933,TD!$B$50:$F$54,2,0)," ")</f>
        <v>O230117</v>
      </c>
      <c r="V933" s="166" t="str">
        <f>IFERROR(VLOOKUP(N933,TD!$B$50:$F$54,3,0)," ")</f>
        <v>4503</v>
      </c>
      <c r="W933" s="166">
        <f>IFERROR(VLOOKUP(N933,TD!$B$50:$F$54,4,0)," ")</f>
        <v>20240255</v>
      </c>
      <c r="X933" s="165" t="s">
        <v>172</v>
      </c>
      <c r="Y933" s="171" t="str">
        <f>IFERROR(VLOOKUP(X933,TD!$J$51:$K$64,2,0)," ")</f>
        <v>Servicio de formación en gestión del riesgo de incendios para el personal UAECOB</v>
      </c>
      <c r="Z933" s="167" t="str">
        <f>CONCATENATE(X933,"-",Y933)</f>
        <v>07-Servicio de formación en gestión del riesgo de incendios para el personal UAECOB</v>
      </c>
      <c r="AA933" s="165" t="s">
        <v>222</v>
      </c>
      <c r="AB933" s="171" t="str">
        <f>IFERROR(VLOOKUP(AA933,TD!$N$51:$O$66,2,0)," ")</f>
        <v>Servicio de educación informal</v>
      </c>
      <c r="AC933" s="167" t="str">
        <f>CONCATENATE(AA933,"_",AB933)</f>
        <v>002_Servicio de educación informal</v>
      </c>
      <c r="AD933" s="167" t="str">
        <f>CONCATENATE(Z933," ",AC933)</f>
        <v>07-Servicio de formación en gestión del riesgo de incendios para el personal UAECOB 002_Servicio de educación informal</v>
      </c>
      <c r="AE933" s="166" t="str">
        <f>CONCATENATE(U933,V933,W933,X933,AA933)</f>
        <v>O23011745032024025507002</v>
      </c>
      <c r="AF933" s="171" t="str">
        <f>IFERROR(VLOOKUP(AD933,TD!$J$66:$K$89,2,0)," ")</f>
        <v>PM/0131/0107/45030020255</v>
      </c>
      <c r="AG933" s="117" t="s">
        <v>385</v>
      </c>
      <c r="AH933" s="174" t="s">
        <v>193</v>
      </c>
      <c r="AI933" s="185" t="str">
        <f>CONCATENATE(PAA[[#This Row],[Id Interno]],"-",PAA[[#This Row],[tipo de Contrato (TH talento humano - B/S bienes y/o servicios)]],"-",S933,"-",T933,"-",PAA[[#This Row],[Objeto de la contratación]])</f>
        <v>20260921-TH-8173-9--SGH -Prestar servicios profesionales a la Subdirección de Gestión Humana de la Unidad Administrativa Especial Cuerpo Oficial de Bomberos de Bogotá D.C. mediante la gestión contractual y presupuestal, asegurando el cumplimiento de la normatividad vigente, la adecuada planeación, ejecución y control de los recursos asignados, y contribuyendo al fortalecimiento de los programas de formación y capacitación de la entidad</v>
      </c>
    </row>
    <row r="934" spans="2:35" ht="98" x14ac:dyDescent="0.35">
      <c r="B934" s="146">
        <v>20260922</v>
      </c>
      <c r="C934" s="99" t="s">
        <v>1230</v>
      </c>
      <c r="D934" s="23" t="s">
        <v>105</v>
      </c>
      <c r="E934" s="23" t="s">
        <v>363</v>
      </c>
      <c r="F934" s="23" t="s">
        <v>144</v>
      </c>
      <c r="G934" s="127" t="s">
        <v>384</v>
      </c>
      <c r="H934" s="134">
        <v>1</v>
      </c>
      <c r="I934" s="134">
        <v>0</v>
      </c>
      <c r="J934" s="125">
        <v>8000000</v>
      </c>
      <c r="K934" s="88" t="s">
        <v>398</v>
      </c>
      <c r="L934" s="162" t="s">
        <v>154</v>
      </c>
      <c r="M934" s="165" t="s">
        <v>438</v>
      </c>
      <c r="N934" s="23" t="s">
        <v>198</v>
      </c>
      <c r="O934" s="165" t="s">
        <v>890</v>
      </c>
      <c r="P934" s="165" t="s">
        <v>348</v>
      </c>
      <c r="Q934" s="53">
        <v>80111600</v>
      </c>
      <c r="R934" s="165" t="s">
        <v>218</v>
      </c>
      <c r="S934" s="165" t="str">
        <f>MID(PAA[[#This Row],[Meta Proyecto de Inversión]],1,4)</f>
        <v>8173</v>
      </c>
      <c r="T934" s="165" t="str">
        <f>MID(PAA[[#This Row],[Meta Proyecto de Inversión]],6,2)</f>
        <v>9-</v>
      </c>
      <c r="U934" s="166" t="str">
        <f>IFERROR(VLOOKUP(N934,TD!$B$50:$F$54,2,0)," ")</f>
        <v>O230117</v>
      </c>
      <c r="V934" s="166" t="str">
        <f>IFERROR(VLOOKUP(N934,TD!$B$50:$F$54,3,0)," ")</f>
        <v>4503</v>
      </c>
      <c r="W934" s="166">
        <f>IFERROR(VLOOKUP(N934,TD!$B$50:$F$54,4,0)," ")</f>
        <v>20240255</v>
      </c>
      <c r="X934" s="165" t="s">
        <v>172</v>
      </c>
      <c r="Y934" s="171" t="str">
        <f>IFERROR(VLOOKUP(X934,TD!$J$51:$K$64,2,0)," ")</f>
        <v>Servicio de formación en gestión del riesgo de incendios para el personal UAECOB</v>
      </c>
      <c r="Z934" s="167" t="str">
        <f>CONCATENATE(X934,"-",Y934)</f>
        <v>07-Servicio de formación en gestión del riesgo de incendios para el personal UAECOB</v>
      </c>
      <c r="AA934" s="165" t="s">
        <v>222</v>
      </c>
      <c r="AB934" s="171" t="str">
        <f>IFERROR(VLOOKUP(AA934,TD!$N$51:$O$66,2,0)," ")</f>
        <v>Servicio de educación informal</v>
      </c>
      <c r="AC934" s="167" t="str">
        <f>CONCATENATE(AA934,"_",AB934)</f>
        <v>002_Servicio de educación informal</v>
      </c>
      <c r="AD934" s="167" t="str">
        <f>CONCATENATE(Z934," ",AC934)</f>
        <v>07-Servicio de formación en gestión del riesgo de incendios para el personal UAECOB 002_Servicio de educación informal</v>
      </c>
      <c r="AE934" s="166" t="str">
        <f>CONCATENATE(U934,V934,W934,X934,AA934)</f>
        <v>O23011745032024025507002</v>
      </c>
      <c r="AF934" s="171" t="str">
        <f>IFERROR(VLOOKUP(AD934,TD!$J$66:$K$89,2,0)," ")</f>
        <v>PM/0131/0107/45030020255</v>
      </c>
      <c r="AG934" s="117" t="s">
        <v>385</v>
      </c>
      <c r="AH934" s="174" t="s">
        <v>193</v>
      </c>
      <c r="AI934" s="185" t="str">
        <f>CONCATENATE(PAA[[#This Row],[Id Interno]],"-",PAA[[#This Row],[tipo de Contrato (TH talento humano - B/S bienes y/o servicios)]],"-",S934,"-",T934,"-",PAA[[#This Row],[Objeto de la contratación]])</f>
        <v>20260922-TH-8173-9--SGH - Prestar servicios profesionales especializados para apoyar a la Subdirección de Gestión Humana de la Unidad Administrativa Especial Cuerpo Oficial de Bomberos de Bogotá D.C., mediante el seguimiento, coordinación y control de las actividades de carácter transversal de los procesos a cargo de la dependencia, especialmente las orientadas al fortalecimiento de los programas de formación y capacitación de la entidad</v>
      </c>
    </row>
    <row r="935" spans="2:35" ht="98" x14ac:dyDescent="0.35">
      <c r="B935" s="146">
        <v>20260924</v>
      </c>
      <c r="C935" s="120" t="s">
        <v>1231</v>
      </c>
      <c r="D935" s="128" t="s">
        <v>105</v>
      </c>
      <c r="E935" s="128" t="s">
        <v>363</v>
      </c>
      <c r="F935" s="128" t="s">
        <v>144</v>
      </c>
      <c r="G935" s="129" t="s">
        <v>384</v>
      </c>
      <c r="H935" s="135">
        <v>1</v>
      </c>
      <c r="I935" s="135">
        <v>0</v>
      </c>
      <c r="J935" s="130">
        <v>6100000</v>
      </c>
      <c r="K935" s="131" t="s">
        <v>398</v>
      </c>
      <c r="L935" s="175" t="s">
        <v>154</v>
      </c>
      <c r="M935" s="176" t="s">
        <v>438</v>
      </c>
      <c r="N935" s="128" t="s">
        <v>198</v>
      </c>
      <c r="O935" s="176" t="s">
        <v>890</v>
      </c>
      <c r="P935" s="176" t="s">
        <v>348</v>
      </c>
      <c r="Q935" s="132">
        <v>80111600</v>
      </c>
      <c r="R935" s="176" t="s">
        <v>218</v>
      </c>
      <c r="S935" s="176" t="str">
        <f>MID(PAA[[#This Row],[Meta Proyecto de Inversión]],1,4)</f>
        <v>8173</v>
      </c>
      <c r="T935" s="176" t="str">
        <f>MID(PAA[[#This Row],[Meta Proyecto de Inversión]],6,2)</f>
        <v>9-</v>
      </c>
      <c r="U935" s="177" t="str">
        <f>IFERROR(VLOOKUP(N935,TD!$B$50:$F$54,2,0)," ")</f>
        <v>O230117</v>
      </c>
      <c r="V935" s="177" t="str">
        <f>IFERROR(VLOOKUP(N935,TD!$B$50:$F$54,3,0)," ")</f>
        <v>4503</v>
      </c>
      <c r="W935" s="177">
        <f>IFERROR(VLOOKUP(N935,TD!$B$50:$F$54,4,0)," ")</f>
        <v>20240255</v>
      </c>
      <c r="X935" s="176" t="s">
        <v>172</v>
      </c>
      <c r="Y935" s="171" t="str">
        <f>IFERROR(VLOOKUP(X935,TD!$J$51:$K$64,2,0)," ")</f>
        <v>Servicio de formación en gestión del riesgo de incendios para el personal UAECOB</v>
      </c>
      <c r="Z935" s="178" t="str">
        <f>CONCATENATE(X935,"-",Y935)</f>
        <v>07-Servicio de formación en gestión del riesgo de incendios para el personal UAECOB</v>
      </c>
      <c r="AA935" s="176" t="s">
        <v>222</v>
      </c>
      <c r="AB935" s="171" t="str">
        <f>IFERROR(VLOOKUP(AA935,TD!$N$51:$O$66,2,0)," ")</f>
        <v>Servicio de educación informal</v>
      </c>
      <c r="AC935" s="178" t="str">
        <f>CONCATENATE(AA935,"_",AB935)</f>
        <v>002_Servicio de educación informal</v>
      </c>
      <c r="AD935" s="178" t="str">
        <f>CONCATENATE(Z935," ",AC935)</f>
        <v>07-Servicio de formación en gestión del riesgo de incendios para el personal UAECOB 002_Servicio de educación informal</v>
      </c>
      <c r="AE935" s="177" t="str">
        <f>CONCATENATE(U935,V935,W935,X935,AA935)</f>
        <v>O23011745032024025507002</v>
      </c>
      <c r="AF935" s="171" t="str">
        <f>IFERROR(VLOOKUP(AD935,TD!$J$66:$K$89,2,0)," ")</f>
        <v>PM/0131/0107/45030020255</v>
      </c>
      <c r="AG935" s="117" t="s">
        <v>385</v>
      </c>
      <c r="AH935" s="174" t="s">
        <v>193</v>
      </c>
      <c r="AI935" s="185" t="str">
        <f>CONCATENATE(PAA[[#This Row],[Id Interno]],"-",PAA[[#This Row],[tipo de Contrato (TH talento humano - B/S bienes y/o servicios)]],"-",S935,"-",T935,"-",PAA[[#This Row],[Objeto de la contratación]])</f>
        <v>20260924-TH-8173-9--SGH - Prestar servicios profesionales a la Subdirección de Gestión Humana de la Unidad Administrativa Especial Cuerpo Oficial de Bomberos de Bogotá para apoyar el proceso de liquidación de demandas y conciliaciones administrativas, así como el proceso de recobro de incapacidades, contribuyendo al fortalecimiento de los programas de formación y capacitación de la entidad</v>
      </c>
    </row>
    <row r="936" spans="2:35" ht="140" x14ac:dyDescent="0.35">
      <c r="B936" s="140">
        <v>20260925</v>
      </c>
      <c r="C936" s="120" t="s">
        <v>1232</v>
      </c>
      <c r="D936" s="128" t="s">
        <v>105</v>
      </c>
      <c r="E936" s="128" t="s">
        <v>363</v>
      </c>
      <c r="F936" s="128" t="s">
        <v>144</v>
      </c>
      <c r="G936" s="129" t="s">
        <v>384</v>
      </c>
      <c r="H936" s="135">
        <v>1</v>
      </c>
      <c r="I936" s="135">
        <v>15</v>
      </c>
      <c r="J936" s="130">
        <v>13200000</v>
      </c>
      <c r="K936" s="131" t="s">
        <v>398</v>
      </c>
      <c r="L936" s="175" t="s">
        <v>154</v>
      </c>
      <c r="M936" s="176" t="s">
        <v>438</v>
      </c>
      <c r="N936" s="128" t="s">
        <v>198</v>
      </c>
      <c r="O936" s="176" t="s">
        <v>890</v>
      </c>
      <c r="P936" s="176" t="s">
        <v>348</v>
      </c>
      <c r="Q936" s="132">
        <v>80111600</v>
      </c>
      <c r="R936" s="176" t="s">
        <v>218</v>
      </c>
      <c r="S936" s="176" t="str">
        <f>MID(PAA[[#This Row],[Meta Proyecto de Inversión]],1,4)</f>
        <v>8173</v>
      </c>
      <c r="T936" s="176" t="str">
        <f>MID(PAA[[#This Row],[Meta Proyecto de Inversión]],6,2)</f>
        <v>9-</v>
      </c>
      <c r="U936" s="177" t="str">
        <f>IFERROR(VLOOKUP(N936,TD!$B$50:$F$54,2,0)," ")</f>
        <v>O230117</v>
      </c>
      <c r="V936" s="177" t="str">
        <f>IFERROR(VLOOKUP(N936,TD!$B$50:$F$54,3,0)," ")</f>
        <v>4503</v>
      </c>
      <c r="W936" s="177">
        <f>IFERROR(VLOOKUP(N936,TD!$B$50:$F$54,4,0)," ")</f>
        <v>20240255</v>
      </c>
      <c r="X936" s="176" t="s">
        <v>172</v>
      </c>
      <c r="Y936" s="171" t="str">
        <f>IFERROR(VLOOKUP(X936,TD!$J$51:$K$64,2,0)," ")</f>
        <v>Servicio de formación en gestión del riesgo de incendios para el personal UAECOB</v>
      </c>
      <c r="Z936" s="178" t="str">
        <f>CONCATENATE(X936,"-",Y936)</f>
        <v>07-Servicio de formación en gestión del riesgo de incendios para el personal UAECOB</v>
      </c>
      <c r="AA936" s="176" t="s">
        <v>222</v>
      </c>
      <c r="AB936" s="171" t="str">
        <f>IFERROR(VLOOKUP(AA936,TD!$N$51:$O$66,2,0)," ")</f>
        <v>Servicio de educación informal</v>
      </c>
      <c r="AC936" s="178" t="str">
        <f>CONCATENATE(AA936,"_",AB936)</f>
        <v>002_Servicio de educación informal</v>
      </c>
      <c r="AD936" s="178" t="str">
        <f>CONCATENATE(Z936," ",AC936)</f>
        <v>07-Servicio de formación en gestión del riesgo de incendios para el personal UAECOB 002_Servicio de educación informal</v>
      </c>
      <c r="AE936" s="177" t="str">
        <f>CONCATENATE(U936,V936,W936,X936,AA936)</f>
        <v>O23011745032024025507002</v>
      </c>
      <c r="AF936" s="171" t="str">
        <f>IFERROR(VLOOKUP(AD936,TD!$J$66:$K$89,2,0)," ")</f>
        <v>PM/0131/0107/45030020255</v>
      </c>
      <c r="AG936" s="117" t="s">
        <v>385</v>
      </c>
      <c r="AH936" s="179" t="s">
        <v>194</v>
      </c>
      <c r="AI936" s="185" t="str">
        <f>CONCATENATE(PAA[[#This Row],[Id Interno]],"-",PAA[[#This Row],[tipo de Contrato (TH talento humano - B/S bienes y/o servicios)]],"-",S936,"-",T936,"-",PAA[[#This Row],[Objeto de la contratación]])</f>
        <v>20260925-TH-8173-9--SGH - Adición y prorroga contrato 232-2026, cuyo objeto es " Prestar sus servicios profesionales especializados para apoyar a la Subdirección de Gestión Humana de la UAE Cuerpo Oficial de Bomberos de Bogotá D.C., como Enlace Financiero mediante el acompañamiento en el seguimiento a la ejecución presupuestal, en coherencia con los procesos, procedimientos y contratos a cargo de la dependencia,  en especial, los de la Academia de la entidad, que contribuyan  al fortalecimiento de los programas de formación y capacitación, garantizando el cumplimiento de la normatividad vigente"</v>
      </c>
    </row>
    <row r="937" spans="2:35" ht="98" x14ac:dyDescent="0.35">
      <c r="B937" s="146">
        <v>20260926</v>
      </c>
      <c r="C937" s="99" t="s">
        <v>1233</v>
      </c>
      <c r="D937" s="23" t="s">
        <v>105</v>
      </c>
      <c r="E937" s="23" t="s">
        <v>363</v>
      </c>
      <c r="F937" s="23" t="s">
        <v>144</v>
      </c>
      <c r="G937" s="127" t="s">
        <v>384</v>
      </c>
      <c r="H937" s="134">
        <v>1</v>
      </c>
      <c r="I937" s="134">
        <v>0</v>
      </c>
      <c r="J937" s="125">
        <v>4200000</v>
      </c>
      <c r="K937" s="88" t="s">
        <v>398</v>
      </c>
      <c r="L937" s="162" t="s">
        <v>154</v>
      </c>
      <c r="M937" s="165" t="s">
        <v>438</v>
      </c>
      <c r="N937" s="23" t="s">
        <v>198</v>
      </c>
      <c r="O937" s="165" t="s">
        <v>890</v>
      </c>
      <c r="P937" s="165" t="s">
        <v>348</v>
      </c>
      <c r="Q937" s="53">
        <v>80111600</v>
      </c>
      <c r="R937" s="165" t="s">
        <v>218</v>
      </c>
      <c r="S937" s="165" t="str">
        <f>MID(PAA[[#This Row],[Meta Proyecto de Inversión]],1,4)</f>
        <v>8173</v>
      </c>
      <c r="T937" s="165" t="str">
        <f>MID(PAA[[#This Row],[Meta Proyecto de Inversión]],6,2)</f>
        <v>9-</v>
      </c>
      <c r="U937" s="166" t="str">
        <f>IFERROR(VLOOKUP(N937,TD!$B$50:$F$54,2,0)," ")</f>
        <v>O230117</v>
      </c>
      <c r="V937" s="166" t="str">
        <f>IFERROR(VLOOKUP(N937,TD!$B$50:$F$54,3,0)," ")</f>
        <v>4503</v>
      </c>
      <c r="W937" s="166">
        <f>IFERROR(VLOOKUP(N937,TD!$B$50:$F$54,4,0)," ")</f>
        <v>20240255</v>
      </c>
      <c r="X937" s="165" t="s">
        <v>172</v>
      </c>
      <c r="Y937" s="171" t="str">
        <f>IFERROR(VLOOKUP(X937,TD!$J$51:$K$64,2,0)," ")</f>
        <v>Servicio de formación en gestión del riesgo de incendios para el personal UAECOB</v>
      </c>
      <c r="Z937" s="167" t="str">
        <f>CONCATENATE(X937,"-",Y937)</f>
        <v>07-Servicio de formación en gestión del riesgo de incendios para el personal UAECOB</v>
      </c>
      <c r="AA937" s="165" t="s">
        <v>222</v>
      </c>
      <c r="AB937" s="171" t="str">
        <f>IFERROR(VLOOKUP(AA937,TD!$N$51:$O$66,2,0)," ")</f>
        <v>Servicio de educación informal</v>
      </c>
      <c r="AC937" s="167" t="str">
        <f>CONCATENATE(AA937,"_",AB937)</f>
        <v>002_Servicio de educación informal</v>
      </c>
      <c r="AD937" s="167" t="str">
        <f>CONCATENATE(Z937," ",AC937)</f>
        <v>07-Servicio de formación en gestión del riesgo de incendios para el personal UAECOB 002_Servicio de educación informal</v>
      </c>
      <c r="AE937" s="166" t="str">
        <f>CONCATENATE(U937,V937,W937,X937,AA937)</f>
        <v>O23011745032024025507002</v>
      </c>
      <c r="AF937" s="171" t="str">
        <f>IFERROR(VLOOKUP(AD937,TD!$J$66:$K$89,2,0)," ")</f>
        <v>PM/0131/0107/45030020255</v>
      </c>
      <c r="AG937" s="117" t="s">
        <v>385</v>
      </c>
      <c r="AH937" s="174" t="s">
        <v>193</v>
      </c>
      <c r="AI937" s="185" t="str">
        <f>CONCATENATE(PAA[[#This Row],[Id Interno]],"-",PAA[[#This Row],[tipo de Contrato (TH talento humano - B/S bienes y/o servicios)]],"-",S937,"-",T937,"-",PAA[[#This Row],[Objeto de la contratación]])</f>
        <v>20260926-TH-8173-9--SGH -Prestar servicios de apoyo a la gestión en la Subdirección de Gestión Humana de la Unidad Administrativa Especial Cuerpo Oficial de Bomberos de Bogotá D.C. para apoyar la administración y aplicación de los instrumentos archivísticos vigentes en el archivo de gestión de la dependencia, contribuyendo al fortalecimiento de los programas de formación y capacitación de la entidad</v>
      </c>
    </row>
    <row r="938" spans="2:35" ht="98" x14ac:dyDescent="0.35">
      <c r="B938" s="140">
        <v>20260927</v>
      </c>
      <c r="C938" s="120" t="s">
        <v>1234</v>
      </c>
      <c r="D938" s="128" t="s">
        <v>105</v>
      </c>
      <c r="E938" s="128" t="s">
        <v>363</v>
      </c>
      <c r="F938" s="128" t="s">
        <v>144</v>
      </c>
      <c r="G938" s="129" t="s">
        <v>380</v>
      </c>
      <c r="H938" s="135">
        <v>1</v>
      </c>
      <c r="I938" s="135">
        <v>0</v>
      </c>
      <c r="J938" s="130">
        <v>7000000</v>
      </c>
      <c r="K938" s="131" t="s">
        <v>398</v>
      </c>
      <c r="L938" s="175" t="s">
        <v>154</v>
      </c>
      <c r="M938" s="176" t="s">
        <v>438</v>
      </c>
      <c r="N938" s="128" t="s">
        <v>198</v>
      </c>
      <c r="O938" s="165" t="s">
        <v>890</v>
      </c>
      <c r="P938" s="165" t="s">
        <v>348</v>
      </c>
      <c r="Q938" s="53">
        <v>80111600</v>
      </c>
      <c r="R938" s="176" t="s">
        <v>218</v>
      </c>
      <c r="S938" s="176" t="str">
        <f>MID(PAA[[#This Row],[Meta Proyecto de Inversión]],1,4)</f>
        <v>8173</v>
      </c>
      <c r="T938" s="176" t="str">
        <f>MID(PAA[[#This Row],[Meta Proyecto de Inversión]],6,2)</f>
        <v>9-</v>
      </c>
      <c r="U938" s="177" t="str">
        <f>IFERROR(VLOOKUP(N938,TD!$B$50:$F$54,2,0)," ")</f>
        <v>O230117</v>
      </c>
      <c r="V938" s="177" t="str">
        <f>IFERROR(VLOOKUP(N938,TD!$B$50:$F$54,3,0)," ")</f>
        <v>4503</v>
      </c>
      <c r="W938" s="177">
        <f>IFERROR(VLOOKUP(N938,TD!$B$50:$F$54,4,0)," ")</f>
        <v>20240255</v>
      </c>
      <c r="X938" s="176" t="s">
        <v>172</v>
      </c>
      <c r="Y938" s="171" t="str">
        <f>IFERROR(VLOOKUP(X938,TD!$J$51:$K$64,2,0)," ")</f>
        <v>Servicio de formación en gestión del riesgo de incendios para el personal UAECOB</v>
      </c>
      <c r="Z938" s="178" t="str">
        <f>CONCATENATE(X938,"-",Y938)</f>
        <v>07-Servicio de formación en gestión del riesgo de incendios para el personal UAECOB</v>
      </c>
      <c r="AA938" s="176" t="s">
        <v>222</v>
      </c>
      <c r="AB938" s="171" t="str">
        <f>IFERROR(VLOOKUP(AA938,TD!$N$51:$O$66,2,0)," ")</f>
        <v>Servicio de educación informal</v>
      </c>
      <c r="AC938" s="178" t="str">
        <f>CONCATENATE(AA938,"_",AB938)</f>
        <v>002_Servicio de educación informal</v>
      </c>
      <c r="AD938" s="178" t="str">
        <f>CONCATENATE(Z938," ",AC938)</f>
        <v>07-Servicio de formación en gestión del riesgo de incendios para el personal UAECOB 002_Servicio de educación informal</v>
      </c>
      <c r="AE938" s="177" t="str">
        <f>CONCATENATE(U938,V938,W938,X938,AA938)</f>
        <v>O23011745032024025507002</v>
      </c>
      <c r="AF938" s="171" t="str">
        <f>IFERROR(VLOOKUP(AD938,TD!$J$66:$K$89,2,0)," ")</f>
        <v>PM/0131/0107/45030020255</v>
      </c>
      <c r="AG938" s="117" t="s">
        <v>385</v>
      </c>
      <c r="AH938" s="179" t="s">
        <v>193</v>
      </c>
      <c r="AI938" s="185" t="str">
        <f>CONCATENATE(PAA[[#This Row],[Id Interno]],"-",PAA[[#This Row],[tipo de Contrato (TH talento humano - B/S bienes y/o servicios)]],"-",S938,"-",T938,"-",PAA[[#This Row],[Objeto de la contratación]])</f>
        <v>20260927-TH-8173-9--SGH - Prestar servicios profesionales a la Subdirección de Gestión Humana de la Unidad Administrativa Especial Cuerpo Oficial de Bomberos de Bogotá para apoyar la consolidación, ejecución, administración, seguimiento y evaluación del Sistema de Gestión de Seguridad y Salud en el Trabajo (SG-SST), en la línea de seguridad e higiene industrial, contribuyendo al fortalecimiento de los programas de formación y capacitación de la entidad</v>
      </c>
    </row>
  </sheetData>
  <mergeCells count="8">
    <mergeCell ref="F7:M7"/>
    <mergeCell ref="B2:F2"/>
    <mergeCell ref="F3:M3"/>
    <mergeCell ref="F4:M4"/>
    <mergeCell ref="N5:P5"/>
    <mergeCell ref="N6:P6"/>
    <mergeCell ref="F5:M5"/>
    <mergeCell ref="F6:M6"/>
  </mergeCells>
  <phoneticPr fontId="15" type="noConversion"/>
  <conditionalFormatting sqref="B1:B1048576">
    <cfRule type="duplicateValues" dxfId="7" priority="1"/>
    <cfRule type="duplicateValues" dxfId="6" priority="2"/>
  </conditionalFormatting>
  <conditionalFormatting sqref="B12:B673">
    <cfRule type="duplicateValues" dxfId="5" priority="172"/>
  </conditionalFormatting>
  <conditionalFormatting sqref="B12:B938">
    <cfRule type="duplicateValues" dxfId="4" priority="174"/>
  </conditionalFormatting>
  <hyperlinks>
    <hyperlink ref="O129" r:id="rId1" xr:uid="{67ED24B7-F4F9-4829-8333-FF5F4D482AA0}"/>
    <hyperlink ref="O202" r:id="rId2" xr:uid="{81B5539B-B166-4896-9A39-27DB4B634BBD}"/>
    <hyperlink ref="O641" r:id="rId3" display="Subdirector@ de Gestión del Riesgo" xr:uid="{2DE2B215-9BB6-4D50-9C69-466623B82D83}"/>
    <hyperlink ref="O642" r:id="rId4" display="Subdirector@ de Gestión del Riesgo" xr:uid="{028CA609-76AF-4559-BA98-EFE6E22D3935}"/>
    <hyperlink ref="O208" r:id="rId5" xr:uid="{FEE9E9E5-B939-4FE7-90D7-C043A3ECF549}"/>
    <hyperlink ref="O708" r:id="rId6" display="Subdirector@ de Gestión Corporativa" xr:uid="{6D3A8CE2-19A9-43FF-A82C-BF5591AEECDD}"/>
    <hyperlink ref="O719" r:id="rId7" xr:uid="{70CB5996-4E29-4E5A-A676-D9D44566E773}"/>
    <hyperlink ref="O720" r:id="rId8" xr:uid="{7CD4F2D8-0F7D-4E84-AB04-782FBB4D8B19}"/>
    <hyperlink ref="O721" r:id="rId9" xr:uid="{E554F2EC-DCE4-4C5A-8624-BAE0786ABE99}"/>
    <hyperlink ref="O722" r:id="rId10" xr:uid="{33C3E430-049A-4C12-9796-85B85E5CAD87}"/>
  </hyperlinks>
  <pageMargins left="0.7" right="0.7" top="0.75" bottom="0.75" header="0.3" footer="0.3"/>
  <pageSetup paperSize="9" scale="12" orientation="portrait" horizontalDpi="4294967294" verticalDpi="4294967294" r:id="rId11"/>
  <customProperties>
    <customPr name="EpmWorksheetKeyString_GUID" r:id="rId12"/>
  </customProperties>
  <ignoredErrors>
    <ignoredError sqref="O8 W6 Q5:Q6" unlockedFormula="1"/>
  </ignoredErrors>
  <drawing r:id="rId13"/>
  <tableParts count="1">
    <tablePart r:id="rId14"/>
  </tableParts>
  <extLst>
    <ext xmlns:x14="http://schemas.microsoft.com/office/spreadsheetml/2009/9/main" uri="{CCE6A557-97BC-4b89-ADB6-D9C93CAAB3DF}">
      <x14:dataValidations xmlns:xm="http://schemas.microsoft.com/office/excel/2006/main" count="13">
        <x14:dataValidation type="list" allowBlank="1" showInputMessage="1" showErrorMessage="1" xr:uid="{AE9575A7-4CB7-4BD1-805F-4119048BA672}">
          <x14:formula1>
            <xm:f>TD!$B$15:$B$16</xm:f>
          </x14:formula1>
          <xm:sqref>E12:E743</xm:sqref>
        </x14:dataValidation>
        <x14:dataValidation type="list" allowBlank="1" showInputMessage="1" showErrorMessage="1" xr:uid="{80D5954D-9596-4C04-B538-A744D1B2CB65}">
          <x14:formula1>
            <xm:f>TD!$Q$2:$Q$7</xm:f>
          </x14:formula1>
          <xm:sqref>P12:P743</xm:sqref>
        </x14:dataValidation>
        <x14:dataValidation type="list" allowBlank="1" showInputMessage="1" showErrorMessage="1" xr:uid="{33649DEA-794C-4C6A-8EB5-BC1A8079C3C2}">
          <x14:formula1>
            <xm:f>TD!$O$2:$O$26</xm:f>
          </x14:formula1>
          <xm:sqref>L12:L938</xm:sqref>
        </x14:dataValidation>
        <x14:dataValidation type="list" allowBlank="1" showInputMessage="1" showErrorMessage="1" xr:uid="{167B3C98-C85F-496C-B1F5-3644BB267750}">
          <x14:formula1>
            <xm:f>TD!$B$51:$B$54</xm:f>
          </x14:formula1>
          <xm:sqref>N12:N938</xm:sqref>
        </x14:dataValidation>
        <x14:dataValidation type="list" allowBlank="1" showInputMessage="1" showErrorMessage="1" xr:uid="{C19D9E6E-AEC7-4142-B89D-D61322877AFC}">
          <x14:formula1>
            <xm:f>TD!$J$3:$J$24</xm:f>
          </x14:formula1>
          <xm:sqref>R12:R938</xm:sqref>
        </x14:dataValidation>
        <x14:dataValidation type="list" allowBlank="1" showInputMessage="1" showErrorMessage="1" xr:uid="{2840086A-4D8A-4E66-AD6D-EE95601C2C7C}">
          <x14:formula1>
            <xm:f>TD!$D$57:$D$58</xm:f>
          </x14:formula1>
          <xm:sqref>K12:K938</xm:sqref>
        </x14:dataValidation>
        <x14:dataValidation type="list" allowBlank="1" showInputMessage="1" showErrorMessage="1" xr:uid="{367956A3-3FF4-4469-AF49-C057EA7486FA}">
          <x14:formula1>
            <xm:f>TD!$D$2:$D$29</xm:f>
          </x14:formula1>
          <xm:sqref>F12:F938</xm:sqref>
        </x14:dataValidation>
        <x14:dataValidation type="list" allowBlank="1" showInputMessage="1" showErrorMessage="1" xr:uid="{447F3D67-5446-44A6-9358-32563267660F}">
          <x14:formula1>
            <xm:f>TD!$B$19:$B$31</xm:f>
          </x14:formula1>
          <xm:sqref>G12:G938</xm:sqref>
        </x14:dataValidation>
        <x14:dataValidation type="list" allowBlank="1" showInputMessage="1" showErrorMessage="1" xr:uid="{B4D90150-9848-474F-8126-9F973D312285}">
          <x14:formula1>
            <xm:f>TD!$J$51:$J$64</xm:f>
          </x14:formula1>
          <xm:sqref>X12:X938</xm:sqref>
        </x14:dataValidation>
        <x14:dataValidation type="list" allowBlank="1" showInputMessage="1" showErrorMessage="1" xr:uid="{06E99C44-5C60-468B-8DDC-A942983538C2}">
          <x14:formula1>
            <xm:f>TD!$N$51:$N$63</xm:f>
          </x14:formula1>
          <xm:sqref>AA12:AA938</xm:sqref>
        </x14:dataValidation>
        <x14:dataValidation type="list" allowBlank="1" showInputMessage="1" showErrorMessage="1" xr:uid="{745A9AE1-DD02-4B8A-AEC0-3B73FB6B7E5F}">
          <x14:formula1>
            <xm:f>TD!$X$51:$X$52</xm:f>
          </x14:formula1>
          <xm:sqref>AH12:AH938</xm:sqref>
        </x14:dataValidation>
        <x14:dataValidation type="list" allowBlank="1" showInputMessage="1" showErrorMessage="1" xr:uid="{74AFF05A-906B-4B39-99D3-E0E68439EEF0}">
          <x14:formula1>
            <xm:f>TD!$B$2:$B$11</xm:f>
          </x14:formula1>
          <xm:sqref>D12:D938</xm:sqref>
        </x14:dataValidation>
        <x14:dataValidation type="list" allowBlank="1" showInputMessage="1" showErrorMessage="1" xr:uid="{C4E42B1F-EAAC-4EFA-BB14-DBA14AE06391}">
          <x14:formula1>
            <xm:f>TD!$F$2:$F$45</xm:f>
          </x14:formula1>
          <xm:sqref>AG12:AG938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2:M39"/>
  <sheetViews>
    <sheetView topLeftCell="A6" zoomScale="70" zoomScaleNormal="70" workbookViewId="0">
      <selection activeCell="D13" sqref="D13"/>
    </sheetView>
  </sheetViews>
  <sheetFormatPr baseColWidth="10" defaultColWidth="17.1796875" defaultRowHeight="16.5" x14ac:dyDescent="0.45"/>
  <cols>
    <col min="1" max="1" width="5.54296875" style="39" customWidth="1"/>
    <col min="2" max="3" width="17.1796875" style="39"/>
    <col min="4" max="4" width="20.453125" style="39" customWidth="1"/>
    <col min="5" max="5" width="29.453125" style="39" customWidth="1"/>
    <col min="6" max="6" width="20.453125" style="40" customWidth="1"/>
    <col min="7" max="7" width="6.453125" style="39" customWidth="1"/>
    <col min="8" max="9" width="24.453125" style="39" customWidth="1"/>
    <col min="10" max="10" width="19.26953125" style="39" customWidth="1"/>
    <col min="11" max="11" width="28.81640625" style="40" bestFit="1" customWidth="1"/>
    <col min="12" max="12" width="21.36328125" style="39" customWidth="1"/>
    <col min="13" max="16384" width="17.1796875" style="39"/>
  </cols>
  <sheetData>
    <row r="2" spans="2:13" x14ac:dyDescent="0.45">
      <c r="B2" s="38" t="s">
        <v>338</v>
      </c>
      <c r="C2" s="38"/>
      <c r="H2" s="38" t="s">
        <v>341</v>
      </c>
    </row>
    <row r="3" spans="2:13" x14ac:dyDescent="0.45">
      <c r="B3" s="38" t="s">
        <v>339</v>
      </c>
      <c r="H3" s="38" t="s">
        <v>339</v>
      </c>
    </row>
    <row r="4" spans="2:13" x14ac:dyDescent="0.45">
      <c r="B4" s="38" t="s">
        <v>197</v>
      </c>
      <c r="C4" s="38"/>
      <c r="H4" s="38" t="s">
        <v>197</v>
      </c>
      <c r="I4" s="38"/>
    </row>
    <row r="5" spans="2:13" s="22" customFormat="1" ht="33" x14ac:dyDescent="0.35">
      <c r="B5" s="24" t="s">
        <v>52</v>
      </c>
      <c r="C5" s="24" t="s">
        <v>0</v>
      </c>
      <c r="D5" s="33" t="s">
        <v>2</v>
      </c>
      <c r="E5" s="24" t="s">
        <v>220</v>
      </c>
      <c r="F5" s="47" t="s">
        <v>337</v>
      </c>
      <c r="G5" s="21"/>
      <c r="H5" s="24" t="s">
        <v>52</v>
      </c>
      <c r="I5" s="24" t="s">
        <v>0</v>
      </c>
      <c r="J5" s="33" t="s">
        <v>2</v>
      </c>
      <c r="K5" s="24" t="s">
        <v>220</v>
      </c>
      <c r="L5" s="47" t="s">
        <v>337</v>
      </c>
      <c r="M5" s="47" t="s">
        <v>340</v>
      </c>
    </row>
    <row r="6" spans="2:13" x14ac:dyDescent="0.45">
      <c r="B6" s="42" t="s">
        <v>197</v>
      </c>
      <c r="C6" s="42" t="s">
        <v>45</v>
      </c>
      <c r="D6" s="42" t="s">
        <v>208</v>
      </c>
      <c r="E6" s="42" t="s">
        <v>254</v>
      </c>
      <c r="F6" s="43">
        <v>260870960</v>
      </c>
      <c r="H6" s="42" t="s">
        <v>197</v>
      </c>
      <c r="I6" s="42" t="s">
        <v>45</v>
      </c>
      <c r="J6" s="42" t="s">
        <v>208</v>
      </c>
      <c r="K6" s="42" t="s">
        <v>254</v>
      </c>
      <c r="L6" s="43">
        <v>260870960</v>
      </c>
      <c r="M6" s="45">
        <f t="shared" ref="M6:M19" si="0">+F6-L6</f>
        <v>0</v>
      </c>
    </row>
    <row r="7" spans="2:13" x14ac:dyDescent="0.45">
      <c r="B7" s="42" t="s">
        <v>197</v>
      </c>
      <c r="C7" s="42" t="s">
        <v>150</v>
      </c>
      <c r="D7" s="42" t="s">
        <v>209</v>
      </c>
      <c r="E7" s="42" t="s">
        <v>261</v>
      </c>
      <c r="F7" s="43">
        <v>260870960</v>
      </c>
      <c r="H7" s="42" t="s">
        <v>197</v>
      </c>
      <c r="I7" s="42" t="s">
        <v>150</v>
      </c>
      <c r="J7" s="42" t="s">
        <v>209</v>
      </c>
      <c r="K7" s="42" t="s">
        <v>261</v>
      </c>
      <c r="L7" s="43">
        <v>260870960</v>
      </c>
      <c r="M7" s="45">
        <f t="shared" si="0"/>
        <v>0</v>
      </c>
    </row>
    <row r="8" spans="2:13" x14ac:dyDescent="0.45">
      <c r="B8" s="42" t="s">
        <v>197</v>
      </c>
      <c r="C8" s="42" t="s">
        <v>151</v>
      </c>
      <c r="D8" s="42" t="s">
        <v>203</v>
      </c>
      <c r="E8" s="42" t="s">
        <v>257</v>
      </c>
      <c r="F8" s="43">
        <v>481960117</v>
      </c>
      <c r="H8" s="42" t="s">
        <v>197</v>
      </c>
      <c r="I8" s="42" t="s">
        <v>151</v>
      </c>
      <c r="J8" s="42" t="s">
        <v>203</v>
      </c>
      <c r="K8" s="42" t="s">
        <v>257</v>
      </c>
      <c r="L8" s="43">
        <v>481960117</v>
      </c>
      <c r="M8" s="45">
        <f t="shared" si="0"/>
        <v>0</v>
      </c>
    </row>
    <row r="9" spans="2:13" x14ac:dyDescent="0.45">
      <c r="B9" s="42" t="s">
        <v>197</v>
      </c>
      <c r="C9" s="42" t="s">
        <v>151</v>
      </c>
      <c r="D9" s="42" t="s">
        <v>204</v>
      </c>
      <c r="E9" s="42" t="s">
        <v>257</v>
      </c>
      <c r="F9" s="43">
        <v>926338572</v>
      </c>
      <c r="H9" s="42" t="s">
        <v>197</v>
      </c>
      <c r="I9" s="42" t="s">
        <v>151</v>
      </c>
      <c r="J9" s="42" t="s">
        <v>204</v>
      </c>
      <c r="K9" s="42" t="s">
        <v>257</v>
      </c>
      <c r="L9" s="43">
        <v>926338572</v>
      </c>
      <c r="M9" s="45">
        <f t="shared" si="0"/>
        <v>0</v>
      </c>
    </row>
    <row r="10" spans="2:13" x14ac:dyDescent="0.45">
      <c r="B10" s="42" t="s">
        <v>197</v>
      </c>
      <c r="C10" s="42" t="s">
        <v>151</v>
      </c>
      <c r="D10" s="42" t="s">
        <v>205</v>
      </c>
      <c r="E10" s="42" t="s">
        <v>257</v>
      </c>
      <c r="F10" s="43">
        <v>475003732</v>
      </c>
      <c r="H10" s="42" t="s">
        <v>197</v>
      </c>
      <c r="I10" s="42" t="s">
        <v>151</v>
      </c>
      <c r="J10" s="42" t="s">
        <v>205</v>
      </c>
      <c r="K10" s="42" t="s">
        <v>257</v>
      </c>
      <c r="L10" s="43">
        <v>475003732</v>
      </c>
      <c r="M10" s="45">
        <f t="shared" si="0"/>
        <v>0</v>
      </c>
    </row>
    <row r="11" spans="2:13" x14ac:dyDescent="0.45">
      <c r="B11" s="42" t="s">
        <v>197</v>
      </c>
      <c r="C11" s="42" t="s">
        <v>151</v>
      </c>
      <c r="D11" s="42" t="s">
        <v>206</v>
      </c>
      <c r="E11" s="42" t="s">
        <v>257</v>
      </c>
      <c r="F11" s="43">
        <v>175876971</v>
      </c>
      <c r="H11" s="42" t="s">
        <v>197</v>
      </c>
      <c r="I11" s="42" t="s">
        <v>151</v>
      </c>
      <c r="J11" s="42" t="s">
        <v>206</v>
      </c>
      <c r="K11" s="42" t="s">
        <v>257</v>
      </c>
      <c r="L11" s="43">
        <v>175876971</v>
      </c>
      <c r="M11" s="45">
        <f t="shared" si="0"/>
        <v>0</v>
      </c>
    </row>
    <row r="12" spans="2:13" x14ac:dyDescent="0.45">
      <c r="B12" s="42" t="s">
        <v>197</v>
      </c>
      <c r="C12" s="42" t="s">
        <v>36</v>
      </c>
      <c r="D12" s="42" t="s">
        <v>200</v>
      </c>
      <c r="E12" s="42" t="s">
        <v>259</v>
      </c>
      <c r="F12" s="43">
        <v>336851064</v>
      </c>
      <c r="H12" s="42" t="s">
        <v>197</v>
      </c>
      <c r="I12" s="42" t="s">
        <v>36</v>
      </c>
      <c r="J12" s="42" t="s">
        <v>200</v>
      </c>
      <c r="K12" s="42" t="s">
        <v>259</v>
      </c>
      <c r="L12" s="43">
        <v>336851064</v>
      </c>
      <c r="M12" s="45">
        <f t="shared" si="0"/>
        <v>0</v>
      </c>
    </row>
    <row r="13" spans="2:13" x14ac:dyDescent="0.45">
      <c r="B13" s="42" t="s">
        <v>197</v>
      </c>
      <c r="C13" s="42" t="s">
        <v>36</v>
      </c>
      <c r="D13" s="42" t="s">
        <v>201</v>
      </c>
      <c r="E13" s="42" t="s">
        <v>260</v>
      </c>
      <c r="F13" s="43">
        <v>168425532</v>
      </c>
      <c r="H13" s="42" t="s">
        <v>197</v>
      </c>
      <c r="I13" s="42" t="s">
        <v>36</v>
      </c>
      <c r="J13" s="42" t="s">
        <v>201</v>
      </c>
      <c r="K13" s="42" t="s">
        <v>260</v>
      </c>
      <c r="L13" s="43">
        <v>168425532</v>
      </c>
      <c r="M13" s="45">
        <f t="shared" si="0"/>
        <v>0</v>
      </c>
    </row>
    <row r="14" spans="2:13" x14ac:dyDescent="0.45">
      <c r="B14" s="42" t="s">
        <v>197</v>
      </c>
      <c r="C14" s="42" t="s">
        <v>36</v>
      </c>
      <c r="D14" s="42" t="s">
        <v>202</v>
      </c>
      <c r="E14" s="42" t="s">
        <v>260</v>
      </c>
      <c r="F14" s="43">
        <v>56141844</v>
      </c>
      <c r="H14" s="42" t="s">
        <v>197</v>
      </c>
      <c r="I14" s="42" t="s">
        <v>36</v>
      </c>
      <c r="J14" s="42" t="s">
        <v>202</v>
      </c>
      <c r="K14" s="42" t="s">
        <v>260</v>
      </c>
      <c r="L14" s="43">
        <v>56141844</v>
      </c>
      <c r="M14" s="45">
        <f t="shared" si="0"/>
        <v>0</v>
      </c>
    </row>
    <row r="15" spans="2:13" x14ac:dyDescent="0.45">
      <c r="B15" s="42" t="s">
        <v>197</v>
      </c>
      <c r="C15" s="42" t="s">
        <v>46</v>
      </c>
      <c r="D15" s="42" t="s">
        <v>208</v>
      </c>
      <c r="E15" s="42" t="s">
        <v>254</v>
      </c>
      <c r="F15" s="43">
        <v>206558000</v>
      </c>
      <c r="H15" s="42" t="s">
        <v>197</v>
      </c>
      <c r="I15" s="42" t="s">
        <v>46</v>
      </c>
      <c r="J15" s="42" t="s">
        <v>208</v>
      </c>
      <c r="K15" s="42" t="s">
        <v>254</v>
      </c>
      <c r="L15" s="43">
        <v>206558000</v>
      </c>
      <c r="M15" s="45">
        <f t="shared" si="0"/>
        <v>0</v>
      </c>
    </row>
    <row r="16" spans="2:13" x14ac:dyDescent="0.45">
      <c r="B16" s="42" t="s">
        <v>197</v>
      </c>
      <c r="C16" s="42" t="s">
        <v>152</v>
      </c>
      <c r="D16" s="42" t="s">
        <v>208</v>
      </c>
      <c r="E16" s="42" t="s">
        <v>254</v>
      </c>
      <c r="F16" s="43">
        <v>171068294</v>
      </c>
      <c r="H16" s="42" t="s">
        <v>197</v>
      </c>
      <c r="I16" s="42" t="s">
        <v>152</v>
      </c>
      <c r="J16" s="42" t="s">
        <v>208</v>
      </c>
      <c r="K16" s="42" t="s">
        <v>254</v>
      </c>
      <c r="L16" s="43">
        <v>171068294</v>
      </c>
      <c r="M16" s="45">
        <f t="shared" si="0"/>
        <v>0</v>
      </c>
    </row>
    <row r="17" spans="2:13" x14ac:dyDescent="0.45">
      <c r="B17" s="42" t="s">
        <v>197</v>
      </c>
      <c r="C17" s="42" t="s">
        <v>153</v>
      </c>
      <c r="D17" s="42" t="s">
        <v>208</v>
      </c>
      <c r="E17" s="42" t="s">
        <v>254</v>
      </c>
      <c r="F17" s="43">
        <v>229431788</v>
      </c>
      <c r="H17" s="42" t="s">
        <v>197</v>
      </c>
      <c r="I17" s="42" t="s">
        <v>153</v>
      </c>
      <c r="J17" s="42" t="s">
        <v>208</v>
      </c>
      <c r="K17" s="42" t="s">
        <v>254</v>
      </c>
      <c r="L17" s="43">
        <v>229431788</v>
      </c>
      <c r="M17" s="45">
        <f t="shared" si="0"/>
        <v>0</v>
      </c>
    </row>
    <row r="18" spans="2:13" x14ac:dyDescent="0.45">
      <c r="B18" s="42" t="s">
        <v>197</v>
      </c>
      <c r="C18" s="42" t="s">
        <v>155</v>
      </c>
      <c r="D18" s="42" t="s">
        <v>207</v>
      </c>
      <c r="E18" s="42" t="s">
        <v>254</v>
      </c>
      <c r="F18" s="43">
        <v>1239712750</v>
      </c>
      <c r="H18" s="42" t="s">
        <v>197</v>
      </c>
      <c r="I18" s="42" t="s">
        <v>155</v>
      </c>
      <c r="J18" s="42" t="s">
        <v>207</v>
      </c>
      <c r="K18" s="42" t="s">
        <v>254</v>
      </c>
      <c r="L18" s="43">
        <v>1239712750</v>
      </c>
      <c r="M18" s="45">
        <f t="shared" si="0"/>
        <v>0</v>
      </c>
    </row>
    <row r="19" spans="2:13" x14ac:dyDescent="0.45">
      <c r="B19" s="42" t="s">
        <v>197</v>
      </c>
      <c r="C19" s="42" t="s">
        <v>155</v>
      </c>
      <c r="D19" s="42" t="s">
        <v>208</v>
      </c>
      <c r="E19" s="42" t="s">
        <v>254</v>
      </c>
      <c r="F19" s="43">
        <v>248759474</v>
      </c>
      <c r="H19" s="42" t="s">
        <v>197</v>
      </c>
      <c r="I19" s="42" t="s">
        <v>155</v>
      </c>
      <c r="J19" s="42" t="s">
        <v>208</v>
      </c>
      <c r="K19" s="42" t="s">
        <v>254</v>
      </c>
      <c r="L19" s="43">
        <v>248759474</v>
      </c>
      <c r="M19" s="45">
        <f t="shared" si="0"/>
        <v>0</v>
      </c>
    </row>
    <row r="20" spans="2:13" x14ac:dyDescent="0.45">
      <c r="B20" s="38" t="s">
        <v>27</v>
      </c>
      <c r="C20" s="38"/>
      <c r="D20" s="38"/>
      <c r="E20" s="38"/>
      <c r="F20" s="44">
        <f>SUM(F6:F19)</f>
        <v>5237870058</v>
      </c>
      <c r="H20" s="38" t="s">
        <v>27</v>
      </c>
      <c r="K20" s="39"/>
      <c r="L20" s="46">
        <f>SUM(L6:L19)</f>
        <v>5237870058</v>
      </c>
      <c r="M20" s="40">
        <f>SUM(M6:M19)</f>
        <v>0</v>
      </c>
    </row>
    <row r="21" spans="2:13" x14ac:dyDescent="0.45">
      <c r="K21" s="39"/>
      <c r="L21" s="40"/>
    </row>
    <row r="22" spans="2:13" x14ac:dyDescent="0.45">
      <c r="B22" s="38" t="s">
        <v>338</v>
      </c>
      <c r="H22" s="38" t="s">
        <v>341</v>
      </c>
      <c r="K22" s="39"/>
      <c r="L22" s="40"/>
    </row>
    <row r="23" spans="2:13" x14ac:dyDescent="0.45">
      <c r="B23" s="38" t="s">
        <v>339</v>
      </c>
      <c r="H23" s="38" t="s">
        <v>339</v>
      </c>
      <c r="K23" s="39"/>
      <c r="L23" s="40"/>
    </row>
    <row r="24" spans="2:13" x14ac:dyDescent="0.45">
      <c r="B24" s="38" t="s">
        <v>198</v>
      </c>
      <c r="H24" s="38" t="s">
        <v>198</v>
      </c>
      <c r="K24" s="39"/>
      <c r="L24" s="40"/>
    </row>
    <row r="25" spans="2:13" s="22" customFormat="1" ht="33" x14ac:dyDescent="0.35">
      <c r="B25" s="24" t="s">
        <v>52</v>
      </c>
      <c r="C25" s="24" t="s">
        <v>0</v>
      </c>
      <c r="D25" s="33" t="s">
        <v>2</v>
      </c>
      <c r="E25" s="24" t="s">
        <v>220</v>
      </c>
      <c r="F25" s="47" t="s">
        <v>337</v>
      </c>
      <c r="H25" s="24" t="s">
        <v>52</v>
      </c>
      <c r="I25" s="24" t="s">
        <v>0</v>
      </c>
      <c r="J25" s="24" t="s">
        <v>2</v>
      </c>
      <c r="K25" s="24" t="s">
        <v>220</v>
      </c>
      <c r="L25" s="47" t="s">
        <v>337</v>
      </c>
      <c r="M25" s="47" t="s">
        <v>340</v>
      </c>
    </row>
    <row r="26" spans="2:13" x14ac:dyDescent="0.45">
      <c r="B26" s="42" t="s">
        <v>198</v>
      </c>
      <c r="C26" s="42" t="s">
        <v>155</v>
      </c>
      <c r="D26" s="42" t="s">
        <v>219</v>
      </c>
      <c r="E26" s="42" t="s">
        <v>262</v>
      </c>
      <c r="F26" s="43">
        <v>99912253</v>
      </c>
      <c r="H26" s="42" t="s">
        <v>198</v>
      </c>
      <c r="I26" s="42" t="s">
        <v>155</v>
      </c>
      <c r="J26" s="42" t="s">
        <v>219</v>
      </c>
      <c r="K26" s="42" t="s">
        <v>262</v>
      </c>
      <c r="L26" s="43">
        <v>99912253</v>
      </c>
      <c r="M26" s="45">
        <f t="shared" ref="M26:M37" si="1">+F26-L26</f>
        <v>0</v>
      </c>
    </row>
    <row r="27" spans="2:13" x14ac:dyDescent="0.45">
      <c r="B27" s="42" t="s">
        <v>198</v>
      </c>
      <c r="C27" s="42" t="s">
        <v>155</v>
      </c>
      <c r="D27" s="42" t="s">
        <v>216</v>
      </c>
      <c r="E27" s="42" t="s">
        <v>252</v>
      </c>
      <c r="F27" s="43">
        <v>899210268</v>
      </c>
      <c r="H27" s="42" t="s">
        <v>198</v>
      </c>
      <c r="I27" s="42" t="s">
        <v>155</v>
      </c>
      <c r="J27" s="42" t="s">
        <v>216</v>
      </c>
      <c r="K27" s="42" t="s">
        <v>252</v>
      </c>
      <c r="L27" s="43">
        <v>899210268</v>
      </c>
      <c r="M27" s="45">
        <f t="shared" si="1"/>
        <v>0</v>
      </c>
    </row>
    <row r="28" spans="2:13" x14ac:dyDescent="0.45">
      <c r="B28" s="42" t="s">
        <v>198</v>
      </c>
      <c r="C28" s="42" t="s">
        <v>154</v>
      </c>
      <c r="D28" s="42" t="s">
        <v>218</v>
      </c>
      <c r="E28" s="42" t="s">
        <v>251</v>
      </c>
      <c r="F28" s="43">
        <v>2793994517</v>
      </c>
      <c r="H28" s="42" t="s">
        <v>198</v>
      </c>
      <c r="I28" s="42" t="s">
        <v>154</v>
      </c>
      <c r="J28" s="42" t="s">
        <v>218</v>
      </c>
      <c r="K28" s="42" t="s">
        <v>251</v>
      </c>
      <c r="L28" s="43">
        <v>2793994517</v>
      </c>
      <c r="M28" s="45">
        <f t="shared" si="1"/>
        <v>0</v>
      </c>
    </row>
    <row r="29" spans="2:13" x14ac:dyDescent="0.45">
      <c r="B29" s="42" t="s">
        <v>198</v>
      </c>
      <c r="C29" s="42" t="s">
        <v>156</v>
      </c>
      <c r="D29" s="42" t="s">
        <v>210</v>
      </c>
      <c r="E29" s="42" t="s">
        <v>247</v>
      </c>
      <c r="F29" s="52">
        <v>162500000</v>
      </c>
      <c r="H29" s="42" t="s">
        <v>198</v>
      </c>
      <c r="I29" s="42" t="s">
        <v>156</v>
      </c>
      <c r="J29" s="42" t="s">
        <v>210</v>
      </c>
      <c r="K29" s="42" t="s">
        <v>247</v>
      </c>
      <c r="L29" s="52">
        <v>162500000</v>
      </c>
      <c r="M29" s="45">
        <f t="shared" si="1"/>
        <v>0</v>
      </c>
    </row>
    <row r="30" spans="2:13" x14ac:dyDescent="0.45">
      <c r="B30" s="42" t="s">
        <v>198</v>
      </c>
      <c r="C30" s="42" t="s">
        <v>156</v>
      </c>
      <c r="D30" s="42" t="s">
        <v>210</v>
      </c>
      <c r="E30" s="42" t="s">
        <v>248</v>
      </c>
      <c r="F30" s="52">
        <v>698601047</v>
      </c>
      <c r="H30" s="42" t="s">
        <v>198</v>
      </c>
      <c r="I30" s="42" t="s">
        <v>156</v>
      </c>
      <c r="J30" s="42" t="s">
        <v>210</v>
      </c>
      <c r="K30" s="42" t="s">
        <v>248</v>
      </c>
      <c r="L30" s="52">
        <v>698601047</v>
      </c>
      <c r="M30" s="45">
        <f t="shared" si="1"/>
        <v>0</v>
      </c>
    </row>
    <row r="31" spans="2:13" x14ac:dyDescent="0.45">
      <c r="B31" s="42" t="s">
        <v>198</v>
      </c>
      <c r="C31" s="42" t="s">
        <v>156</v>
      </c>
      <c r="D31" s="42" t="s">
        <v>210</v>
      </c>
      <c r="E31" s="42" t="s">
        <v>250</v>
      </c>
      <c r="F31" s="52">
        <v>387093222</v>
      </c>
      <c r="H31" s="42" t="s">
        <v>198</v>
      </c>
      <c r="I31" s="42" t="s">
        <v>156</v>
      </c>
      <c r="J31" s="42" t="s">
        <v>210</v>
      </c>
      <c r="K31" s="42" t="s">
        <v>250</v>
      </c>
      <c r="L31" s="52">
        <v>387093222</v>
      </c>
      <c r="M31" s="45">
        <f t="shared" si="1"/>
        <v>0</v>
      </c>
    </row>
    <row r="32" spans="2:13" x14ac:dyDescent="0.45">
      <c r="B32" s="42" t="s">
        <v>198</v>
      </c>
      <c r="C32" s="42" t="s">
        <v>156</v>
      </c>
      <c r="D32" s="42" t="s">
        <v>214</v>
      </c>
      <c r="E32" s="42" t="s">
        <v>249</v>
      </c>
      <c r="F32" s="43">
        <v>639843601</v>
      </c>
      <c r="H32" s="42" t="s">
        <v>198</v>
      </c>
      <c r="I32" s="42" t="s">
        <v>156</v>
      </c>
      <c r="J32" s="42" t="s">
        <v>214</v>
      </c>
      <c r="K32" s="42" t="s">
        <v>249</v>
      </c>
      <c r="L32" s="43">
        <v>639843601</v>
      </c>
      <c r="M32" s="45">
        <f t="shared" si="1"/>
        <v>0</v>
      </c>
    </row>
    <row r="33" spans="2:13" x14ac:dyDescent="0.45">
      <c r="B33" s="42" t="s">
        <v>198</v>
      </c>
      <c r="C33" s="42" t="s">
        <v>156</v>
      </c>
      <c r="D33" s="42" t="s">
        <v>215</v>
      </c>
      <c r="E33" s="42" t="s">
        <v>249</v>
      </c>
      <c r="F33" s="43">
        <v>51767209</v>
      </c>
      <c r="H33" s="42" t="s">
        <v>198</v>
      </c>
      <c r="I33" s="42" t="s">
        <v>156</v>
      </c>
      <c r="J33" s="42" t="s">
        <v>215</v>
      </c>
      <c r="K33" s="42" t="s">
        <v>249</v>
      </c>
      <c r="L33" s="43">
        <v>51767209</v>
      </c>
      <c r="M33" s="45">
        <f t="shared" si="1"/>
        <v>0</v>
      </c>
    </row>
    <row r="34" spans="2:13" x14ac:dyDescent="0.45">
      <c r="B34" s="42" t="s">
        <v>198</v>
      </c>
      <c r="C34" s="42" t="s">
        <v>157</v>
      </c>
      <c r="D34" s="42" t="s">
        <v>213</v>
      </c>
      <c r="E34" s="42" t="s">
        <v>255</v>
      </c>
      <c r="F34" s="43">
        <v>4450000000</v>
      </c>
      <c r="H34" s="42" t="s">
        <v>198</v>
      </c>
      <c r="I34" s="42" t="s">
        <v>157</v>
      </c>
      <c r="J34" s="42" t="s">
        <v>213</v>
      </c>
      <c r="K34" s="42" t="s">
        <v>255</v>
      </c>
      <c r="L34" s="43">
        <v>4450000000</v>
      </c>
      <c r="M34" s="45">
        <f t="shared" si="1"/>
        <v>0</v>
      </c>
    </row>
    <row r="35" spans="2:13" x14ac:dyDescent="0.45">
      <c r="B35" s="42" t="s">
        <v>198</v>
      </c>
      <c r="C35" s="42" t="s">
        <v>157</v>
      </c>
      <c r="D35" s="42" t="s">
        <v>213</v>
      </c>
      <c r="E35" s="42" t="s">
        <v>258</v>
      </c>
      <c r="F35" s="43">
        <v>1071405909</v>
      </c>
      <c r="H35" s="42" t="s">
        <v>198</v>
      </c>
      <c r="I35" s="42" t="s">
        <v>157</v>
      </c>
      <c r="J35" s="42" t="s">
        <v>213</v>
      </c>
      <c r="K35" s="42" t="s">
        <v>258</v>
      </c>
      <c r="L35" s="43">
        <v>1071405909</v>
      </c>
      <c r="M35" s="45">
        <f t="shared" si="1"/>
        <v>0</v>
      </c>
    </row>
    <row r="36" spans="2:13" x14ac:dyDescent="0.45">
      <c r="B36" s="42" t="s">
        <v>198</v>
      </c>
      <c r="C36" s="42" t="s">
        <v>158</v>
      </c>
      <c r="D36" s="42" t="s">
        <v>211</v>
      </c>
      <c r="E36" s="42" t="s">
        <v>246</v>
      </c>
      <c r="F36" s="43">
        <v>1275620000</v>
      </c>
      <c r="H36" s="42" t="s">
        <v>198</v>
      </c>
      <c r="I36" s="42" t="s">
        <v>158</v>
      </c>
      <c r="J36" s="42" t="s">
        <v>211</v>
      </c>
      <c r="K36" s="42" t="s">
        <v>246</v>
      </c>
      <c r="L36" s="43">
        <v>1275620000</v>
      </c>
      <c r="M36" s="45">
        <f t="shared" si="1"/>
        <v>0</v>
      </c>
    </row>
    <row r="37" spans="2:13" x14ac:dyDescent="0.45">
      <c r="B37" s="42" t="s">
        <v>198</v>
      </c>
      <c r="C37" s="42" t="s">
        <v>158</v>
      </c>
      <c r="D37" s="42" t="s">
        <v>211</v>
      </c>
      <c r="E37" s="42" t="s">
        <v>256</v>
      </c>
      <c r="F37" s="43">
        <v>5739596933</v>
      </c>
      <c r="H37" s="42" t="s">
        <v>198</v>
      </c>
      <c r="I37" s="42" t="s">
        <v>158</v>
      </c>
      <c r="J37" s="42" t="s">
        <v>211</v>
      </c>
      <c r="K37" s="42" t="s">
        <v>256</v>
      </c>
      <c r="L37" s="43">
        <v>5739596933</v>
      </c>
      <c r="M37" s="45">
        <f t="shared" si="1"/>
        <v>0</v>
      </c>
    </row>
    <row r="38" spans="2:13" x14ac:dyDescent="0.45">
      <c r="B38" s="38" t="s">
        <v>27</v>
      </c>
      <c r="F38" s="44">
        <v>18269544959</v>
      </c>
      <c r="H38" s="38" t="s">
        <v>27</v>
      </c>
      <c r="K38" s="39"/>
      <c r="L38" s="44">
        <v>18269544959</v>
      </c>
      <c r="M38" s="41"/>
    </row>
    <row r="39" spans="2:13" x14ac:dyDescent="0.45">
      <c r="M39" s="4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theme="8" tint="0.39997558519241921"/>
  </sheetPr>
  <dimension ref="B2:K39"/>
  <sheetViews>
    <sheetView showGridLines="0" zoomScale="55" zoomScaleNormal="55" workbookViewId="0">
      <selection activeCell="B4" sqref="B4:G4"/>
    </sheetView>
  </sheetViews>
  <sheetFormatPr baseColWidth="10" defaultColWidth="10.7265625" defaultRowHeight="16.5" x14ac:dyDescent="0.35"/>
  <cols>
    <col min="1" max="1" width="10.7265625" style="19"/>
    <col min="2" max="2" width="58.08984375" style="22" customWidth="1"/>
    <col min="3" max="3" width="15.90625" style="20" customWidth="1"/>
    <col min="4" max="4" width="20" style="28" bestFit="1" customWidth="1"/>
    <col min="5" max="5" width="31.453125" style="20" customWidth="1"/>
    <col min="6" max="6" width="36.453125" style="20" customWidth="1"/>
    <col min="7" max="7" width="53.08984375" style="22" customWidth="1"/>
    <col min="8" max="11" width="10.7265625" style="22"/>
    <col min="12" max="16384" width="10.7265625" style="19"/>
  </cols>
  <sheetData>
    <row r="2" spans="2:7" x14ac:dyDescent="0.35">
      <c r="B2" s="24">
        <v>8126</v>
      </c>
    </row>
    <row r="3" spans="2:7" ht="49.5" x14ac:dyDescent="0.35">
      <c r="B3" s="24" t="s">
        <v>81</v>
      </c>
      <c r="C3" s="24" t="s">
        <v>289</v>
      </c>
      <c r="D3" s="29" t="s">
        <v>290</v>
      </c>
      <c r="E3" s="33" t="s">
        <v>195</v>
      </c>
      <c r="F3" s="24" t="s">
        <v>196</v>
      </c>
      <c r="G3" s="24" t="s">
        <v>291</v>
      </c>
    </row>
    <row r="4" spans="2:7" ht="49.5" x14ac:dyDescent="0.35">
      <c r="B4" s="25" t="s">
        <v>86</v>
      </c>
      <c r="C4" s="26" t="s">
        <v>292</v>
      </c>
      <c r="D4" s="30">
        <v>336851064</v>
      </c>
      <c r="E4" s="26" t="s">
        <v>293</v>
      </c>
      <c r="F4" s="26" t="s">
        <v>259</v>
      </c>
      <c r="G4" s="25" t="s">
        <v>129</v>
      </c>
    </row>
    <row r="5" spans="2:7" ht="99" x14ac:dyDescent="0.35">
      <c r="B5" s="25" t="s">
        <v>90</v>
      </c>
      <c r="C5" s="26" t="s">
        <v>292</v>
      </c>
      <c r="D5" s="30">
        <v>168425532</v>
      </c>
      <c r="E5" s="26" t="s">
        <v>294</v>
      </c>
      <c r="F5" s="26" t="s">
        <v>260</v>
      </c>
      <c r="G5" s="25" t="s">
        <v>129</v>
      </c>
    </row>
    <row r="6" spans="2:7" ht="33" x14ac:dyDescent="0.35">
      <c r="B6" s="25" t="s">
        <v>95</v>
      </c>
      <c r="C6" s="26" t="s">
        <v>292</v>
      </c>
      <c r="D6" s="30">
        <v>56141844</v>
      </c>
      <c r="E6" s="26" t="s">
        <v>294</v>
      </c>
      <c r="F6" s="26" t="s">
        <v>260</v>
      </c>
      <c r="G6" s="25" t="s">
        <v>129</v>
      </c>
    </row>
    <row r="7" spans="2:7" ht="115.5" x14ac:dyDescent="0.35">
      <c r="B7" s="25" t="s">
        <v>98</v>
      </c>
      <c r="C7" s="26" t="s">
        <v>295</v>
      </c>
      <c r="D7" s="30">
        <v>481960117</v>
      </c>
      <c r="E7" s="26" t="s">
        <v>296</v>
      </c>
      <c r="F7" s="26" t="s">
        <v>257</v>
      </c>
      <c r="G7" s="25" t="s">
        <v>297</v>
      </c>
    </row>
    <row r="8" spans="2:7" ht="115.5" x14ac:dyDescent="0.35">
      <c r="B8" s="25" t="s">
        <v>103</v>
      </c>
      <c r="C8" s="26" t="s">
        <v>295</v>
      </c>
      <c r="D8" s="30">
        <v>926338572</v>
      </c>
      <c r="E8" s="26" t="s">
        <v>296</v>
      </c>
      <c r="F8" s="26" t="s">
        <v>257</v>
      </c>
      <c r="G8" s="25" t="s">
        <v>298</v>
      </c>
    </row>
    <row r="9" spans="2:7" ht="49.5" x14ac:dyDescent="0.35">
      <c r="B9" s="25" t="s">
        <v>108</v>
      </c>
      <c r="C9" s="26" t="s">
        <v>295</v>
      </c>
      <c r="D9" s="30">
        <v>475003732</v>
      </c>
      <c r="E9" s="26" t="s">
        <v>296</v>
      </c>
      <c r="F9" s="26" t="s">
        <v>257</v>
      </c>
      <c r="G9" s="25" t="s">
        <v>129</v>
      </c>
    </row>
    <row r="10" spans="2:7" ht="49.5" x14ac:dyDescent="0.35">
      <c r="B10" s="25" t="s">
        <v>112</v>
      </c>
      <c r="C10" s="26" t="s">
        <v>295</v>
      </c>
      <c r="D10" s="30">
        <v>175876971</v>
      </c>
      <c r="E10" s="26" t="s">
        <v>296</v>
      </c>
      <c r="F10" s="26" t="s">
        <v>257</v>
      </c>
      <c r="G10" s="25" t="s">
        <v>37</v>
      </c>
    </row>
    <row r="11" spans="2:7" ht="148.5" x14ac:dyDescent="0.35">
      <c r="B11" s="25" t="s">
        <v>117</v>
      </c>
      <c r="C11" s="26" t="s">
        <v>299</v>
      </c>
      <c r="D11" s="30">
        <v>1239712750</v>
      </c>
      <c r="E11" s="26" t="s">
        <v>300</v>
      </c>
      <c r="F11" s="26" t="s">
        <v>254</v>
      </c>
      <c r="G11" s="25" t="s">
        <v>301</v>
      </c>
    </row>
    <row r="12" spans="2:7" ht="49.5" customHeight="1" x14ac:dyDescent="0.35">
      <c r="B12" s="230" t="s">
        <v>122</v>
      </c>
      <c r="C12" s="26" t="s">
        <v>302</v>
      </c>
      <c r="D12" s="30">
        <v>260870960</v>
      </c>
      <c r="E12" s="26" t="s">
        <v>300</v>
      </c>
      <c r="F12" s="26" t="s">
        <v>254</v>
      </c>
      <c r="G12" s="25" t="s">
        <v>129</v>
      </c>
    </row>
    <row r="13" spans="2:7" ht="33" x14ac:dyDescent="0.35">
      <c r="B13" s="234"/>
      <c r="C13" s="26" t="s">
        <v>303</v>
      </c>
      <c r="D13" s="30">
        <v>206558000</v>
      </c>
      <c r="E13" s="26" t="s">
        <v>300</v>
      </c>
      <c r="F13" s="26" t="s">
        <v>254</v>
      </c>
      <c r="G13" s="25" t="s">
        <v>129</v>
      </c>
    </row>
    <row r="14" spans="2:7" ht="33" x14ac:dyDescent="0.35">
      <c r="B14" s="234"/>
      <c r="C14" s="26" t="s">
        <v>304</v>
      </c>
      <c r="D14" s="30">
        <v>171068294</v>
      </c>
      <c r="E14" s="26" t="s">
        <v>300</v>
      </c>
      <c r="F14" s="26" t="s">
        <v>254</v>
      </c>
      <c r="G14" s="25" t="s">
        <v>129</v>
      </c>
    </row>
    <row r="15" spans="2:7" ht="33" x14ac:dyDescent="0.35">
      <c r="B15" s="234"/>
      <c r="C15" s="26" t="s">
        <v>305</v>
      </c>
      <c r="D15" s="30">
        <v>229431788</v>
      </c>
      <c r="E15" s="26" t="s">
        <v>300</v>
      </c>
      <c r="F15" s="26" t="s">
        <v>254</v>
      </c>
      <c r="G15" s="25" t="s">
        <v>129</v>
      </c>
    </row>
    <row r="16" spans="2:7" ht="33" x14ac:dyDescent="0.35">
      <c r="B16" s="231"/>
      <c r="C16" s="26" t="s">
        <v>299</v>
      </c>
      <c r="D16" s="30">
        <v>248759474</v>
      </c>
      <c r="E16" s="26" t="s">
        <v>300</v>
      </c>
      <c r="F16" s="26" t="s">
        <v>254</v>
      </c>
      <c r="G16" s="25" t="s">
        <v>129</v>
      </c>
    </row>
    <row r="17" spans="2:11" ht="66" x14ac:dyDescent="0.35">
      <c r="B17" s="25" t="s">
        <v>126</v>
      </c>
      <c r="C17" s="26" t="s">
        <v>302</v>
      </c>
      <c r="D17" s="30">
        <v>260870960</v>
      </c>
      <c r="E17" s="26" t="s">
        <v>306</v>
      </c>
      <c r="F17" s="26" t="s">
        <v>261</v>
      </c>
      <c r="G17" s="25" t="s">
        <v>129</v>
      </c>
    </row>
    <row r="18" spans="2:11" x14ac:dyDescent="0.35">
      <c r="B18" s="21" t="s">
        <v>328</v>
      </c>
      <c r="D18" s="31">
        <v>5237870058</v>
      </c>
    </row>
    <row r="19" spans="2:11" x14ac:dyDescent="0.35">
      <c r="F19" s="20" t="s">
        <v>307</v>
      </c>
    </row>
    <row r="20" spans="2:11" x14ac:dyDescent="0.35">
      <c r="F20" s="20" t="s">
        <v>307</v>
      </c>
    </row>
    <row r="21" spans="2:11" x14ac:dyDescent="0.35">
      <c r="B21" s="24">
        <v>8173</v>
      </c>
      <c r="C21" s="26"/>
      <c r="D21" s="30"/>
      <c r="E21" s="26"/>
      <c r="F21" s="26" t="s">
        <v>307</v>
      </c>
      <c r="G21" s="27"/>
    </row>
    <row r="22" spans="2:11" s="51" customFormat="1" ht="49.5" x14ac:dyDescent="0.35">
      <c r="B22" s="24" t="s">
        <v>82</v>
      </c>
      <c r="C22" s="24" t="s">
        <v>289</v>
      </c>
      <c r="D22" s="29" t="s">
        <v>290</v>
      </c>
      <c r="E22" s="33" t="s">
        <v>195</v>
      </c>
      <c r="F22" s="24" t="s">
        <v>196</v>
      </c>
      <c r="G22" s="24" t="s">
        <v>291</v>
      </c>
      <c r="H22" s="21"/>
      <c r="I22" s="21"/>
      <c r="J22" s="21"/>
      <c r="K22" s="21"/>
    </row>
    <row r="23" spans="2:11" ht="33" x14ac:dyDescent="0.35">
      <c r="B23" s="235" t="s">
        <v>87</v>
      </c>
      <c r="C23" s="238" t="s">
        <v>308</v>
      </c>
      <c r="D23" s="48">
        <v>162500000</v>
      </c>
      <c r="E23" s="50" t="s">
        <v>309</v>
      </c>
      <c r="F23" s="50" t="s">
        <v>247</v>
      </c>
      <c r="G23" s="49" t="s">
        <v>129</v>
      </c>
    </row>
    <row r="24" spans="2:11" ht="33" x14ac:dyDescent="0.35">
      <c r="B24" s="236"/>
      <c r="C24" s="239"/>
      <c r="D24" s="48">
        <v>698601047</v>
      </c>
      <c r="E24" s="50" t="s">
        <v>310</v>
      </c>
      <c r="F24" s="50" t="s">
        <v>248</v>
      </c>
      <c r="G24" s="49" t="s">
        <v>311</v>
      </c>
    </row>
    <row r="25" spans="2:11" ht="33" x14ac:dyDescent="0.35">
      <c r="B25" s="237"/>
      <c r="C25" s="240"/>
      <c r="D25" s="48">
        <v>387093222</v>
      </c>
      <c r="E25" s="50" t="s">
        <v>312</v>
      </c>
      <c r="F25" s="50" t="s">
        <v>250</v>
      </c>
      <c r="G25" s="49" t="s">
        <v>129</v>
      </c>
    </row>
    <row r="26" spans="2:11" ht="33" x14ac:dyDescent="0.35">
      <c r="B26" s="230" t="s">
        <v>91</v>
      </c>
      <c r="C26" s="232" t="s">
        <v>313</v>
      </c>
      <c r="D26" s="30">
        <v>1275620000</v>
      </c>
      <c r="E26" s="26" t="s">
        <v>314</v>
      </c>
      <c r="F26" s="26" t="s">
        <v>246</v>
      </c>
      <c r="G26" s="25" t="s">
        <v>129</v>
      </c>
    </row>
    <row r="27" spans="2:11" ht="49.5" x14ac:dyDescent="0.35">
      <c r="B27" s="231"/>
      <c r="C27" s="233"/>
      <c r="D27" s="30">
        <v>5739596933</v>
      </c>
      <c r="E27" s="26" t="s">
        <v>315</v>
      </c>
      <c r="F27" s="26" t="s">
        <v>256</v>
      </c>
      <c r="G27" s="25" t="s">
        <v>316</v>
      </c>
    </row>
    <row r="28" spans="2:11" ht="49.5" x14ac:dyDescent="0.35">
      <c r="B28" s="25" t="s">
        <v>96</v>
      </c>
      <c r="C28" s="26" t="s">
        <v>313</v>
      </c>
      <c r="D28" s="30">
        <v>0</v>
      </c>
      <c r="E28" s="26" t="s">
        <v>317</v>
      </c>
      <c r="F28" s="26" t="s">
        <v>255</v>
      </c>
      <c r="G28" s="25" t="s">
        <v>288</v>
      </c>
    </row>
    <row r="29" spans="2:11" ht="115.5" x14ac:dyDescent="0.35">
      <c r="B29" s="230" t="s">
        <v>99</v>
      </c>
      <c r="C29" s="232" t="s">
        <v>318</v>
      </c>
      <c r="D29" s="30">
        <v>4450000000</v>
      </c>
      <c r="E29" s="26" t="s">
        <v>317</v>
      </c>
      <c r="F29" s="26" t="s">
        <v>255</v>
      </c>
      <c r="G29" s="25" t="s">
        <v>342</v>
      </c>
    </row>
    <row r="30" spans="2:11" ht="33" x14ac:dyDescent="0.35">
      <c r="B30" s="231"/>
      <c r="C30" s="233"/>
      <c r="D30" s="30">
        <v>1071405909</v>
      </c>
      <c r="E30" s="26" t="s">
        <v>319</v>
      </c>
      <c r="F30" s="26" t="s">
        <v>258</v>
      </c>
      <c r="G30" s="25" t="s">
        <v>129</v>
      </c>
    </row>
    <row r="31" spans="2:11" ht="33" x14ac:dyDescent="0.35">
      <c r="B31" s="49" t="s">
        <v>104</v>
      </c>
      <c r="C31" s="50" t="s">
        <v>308</v>
      </c>
      <c r="D31" s="48">
        <v>639843601</v>
      </c>
      <c r="E31" s="50" t="s">
        <v>320</v>
      </c>
      <c r="F31" s="50" t="s">
        <v>249</v>
      </c>
      <c r="G31" s="49" t="s">
        <v>129</v>
      </c>
    </row>
    <row r="32" spans="2:11" ht="49.5" x14ac:dyDescent="0.35">
      <c r="B32" s="49" t="s">
        <v>109</v>
      </c>
      <c r="C32" s="50" t="s">
        <v>308</v>
      </c>
      <c r="D32" s="48">
        <v>51767209</v>
      </c>
      <c r="E32" s="50" t="s">
        <v>320</v>
      </c>
      <c r="F32" s="50" t="s">
        <v>249</v>
      </c>
      <c r="G32" s="49" t="s">
        <v>129</v>
      </c>
    </row>
    <row r="33" spans="2:7" ht="33" x14ac:dyDescent="0.35">
      <c r="B33" s="27" t="s">
        <v>113</v>
      </c>
      <c r="C33" s="26" t="s">
        <v>299</v>
      </c>
      <c r="D33" s="30">
        <v>899210268</v>
      </c>
      <c r="E33" s="26" t="s">
        <v>321</v>
      </c>
      <c r="F33" s="26" t="s">
        <v>252</v>
      </c>
      <c r="G33" s="25" t="s">
        <v>322</v>
      </c>
    </row>
    <row r="34" spans="2:7" ht="33" x14ac:dyDescent="0.35">
      <c r="B34" s="27" t="s">
        <v>118</v>
      </c>
      <c r="C34" s="26" t="s">
        <v>299</v>
      </c>
      <c r="D34" s="30">
        <v>0</v>
      </c>
      <c r="E34" s="26" t="s">
        <v>323</v>
      </c>
      <c r="F34" s="26" t="s">
        <v>253</v>
      </c>
      <c r="G34" s="25" t="s">
        <v>94</v>
      </c>
    </row>
    <row r="35" spans="2:7" ht="66" x14ac:dyDescent="0.35">
      <c r="B35" s="25" t="s">
        <v>123</v>
      </c>
      <c r="C35" s="26" t="s">
        <v>324</v>
      </c>
      <c r="D35" s="30">
        <v>2793994517</v>
      </c>
      <c r="E35" s="26" t="s">
        <v>325</v>
      </c>
      <c r="F35" s="26" t="s">
        <v>251</v>
      </c>
      <c r="G35" s="25" t="s">
        <v>326</v>
      </c>
    </row>
    <row r="36" spans="2:7" ht="33" x14ac:dyDescent="0.35">
      <c r="B36" s="25" t="s">
        <v>127</v>
      </c>
      <c r="C36" s="26" t="s">
        <v>299</v>
      </c>
      <c r="D36" s="30">
        <v>99912253</v>
      </c>
      <c r="E36" s="26" t="s">
        <v>327</v>
      </c>
      <c r="F36" s="26" t="s">
        <v>262</v>
      </c>
      <c r="G36" s="25" t="s">
        <v>129</v>
      </c>
    </row>
    <row r="37" spans="2:7" x14ac:dyDescent="0.35">
      <c r="B37" s="21" t="s">
        <v>328</v>
      </c>
      <c r="D37" s="31">
        <f>SUM(D23:D36)</f>
        <v>18269544959</v>
      </c>
      <c r="F37" s="20" t="s">
        <v>307</v>
      </c>
    </row>
    <row r="39" spans="2:7" x14ac:dyDescent="0.35">
      <c r="B39" s="21" t="s">
        <v>329</v>
      </c>
      <c r="C39" s="21"/>
      <c r="D39" s="32">
        <v>23507415017</v>
      </c>
      <c r="F39" s="20" t="s">
        <v>307</v>
      </c>
    </row>
  </sheetData>
  <mergeCells count="7">
    <mergeCell ref="B29:B30"/>
    <mergeCell ref="C29:C30"/>
    <mergeCell ref="B12:B16"/>
    <mergeCell ref="B23:B25"/>
    <mergeCell ref="B26:B27"/>
    <mergeCell ref="C23:C25"/>
    <mergeCell ref="C26:C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B1:Z89"/>
  <sheetViews>
    <sheetView topLeftCell="G26" zoomScale="55" zoomScaleNormal="55" workbookViewId="0">
      <selection activeCell="P33" sqref="P33"/>
    </sheetView>
  </sheetViews>
  <sheetFormatPr baseColWidth="10" defaultColWidth="10.7265625" defaultRowHeight="15" x14ac:dyDescent="0.3"/>
  <cols>
    <col min="1" max="1" width="10.7265625" style="15"/>
    <col min="2" max="2" width="64.453125" style="15" customWidth="1"/>
    <col min="3" max="3" width="15.1796875" style="15" customWidth="1"/>
    <col min="4" max="4" width="60.81640625" style="15" customWidth="1"/>
    <col min="5" max="5" width="19.54296875" style="15" customWidth="1"/>
    <col min="6" max="6" width="54.1796875" style="15" customWidth="1"/>
    <col min="7" max="7" width="62.81640625" style="15" customWidth="1"/>
    <col min="8" max="8" width="35.54296875" style="15" customWidth="1"/>
    <col min="9" max="9" width="10.7265625" style="15"/>
    <col min="10" max="10" width="24.7265625" style="15" customWidth="1"/>
    <col min="11" max="11" width="25.1796875" style="15" customWidth="1"/>
    <col min="12" max="14" width="10.7265625" style="15"/>
    <col min="15" max="15" width="16.81640625" style="15" customWidth="1"/>
    <col min="16" max="16" width="10.7265625" style="15"/>
    <col min="17" max="17" width="20.1796875" style="15" customWidth="1"/>
    <col min="18" max="18" width="10.7265625" style="15"/>
    <col min="19" max="19" width="16.36328125" style="15" customWidth="1"/>
    <col min="20" max="16384" width="10.7265625" style="15"/>
  </cols>
  <sheetData>
    <row r="1" spans="2:19" ht="30" x14ac:dyDescent="0.3">
      <c r="B1" s="15" t="s">
        <v>76</v>
      </c>
      <c r="D1" s="15" t="s">
        <v>75</v>
      </c>
      <c r="F1" s="15" t="s">
        <v>77</v>
      </c>
      <c r="H1" s="16"/>
      <c r="J1" s="16"/>
      <c r="L1" s="15" t="s">
        <v>199</v>
      </c>
      <c r="O1" s="15" t="s">
        <v>0</v>
      </c>
      <c r="Q1" s="15" t="s">
        <v>160</v>
      </c>
      <c r="S1" s="90" t="s">
        <v>71</v>
      </c>
    </row>
    <row r="2" spans="2:19" x14ac:dyDescent="0.3">
      <c r="B2" s="15" t="s">
        <v>78</v>
      </c>
      <c r="D2" s="15" t="s">
        <v>79</v>
      </c>
      <c r="F2" s="15" t="s">
        <v>349</v>
      </c>
      <c r="H2" s="17" t="s">
        <v>81</v>
      </c>
      <c r="J2" s="17" t="s">
        <v>82</v>
      </c>
      <c r="L2" s="15" t="s">
        <v>197</v>
      </c>
      <c r="O2" s="15" t="s">
        <v>45</v>
      </c>
      <c r="Q2" s="15" t="s">
        <v>161</v>
      </c>
      <c r="S2" s="15" t="s">
        <v>193</v>
      </c>
    </row>
    <row r="3" spans="2:19" x14ac:dyDescent="0.3">
      <c r="B3" s="15" t="s">
        <v>83</v>
      </c>
      <c r="D3" s="15" t="s">
        <v>84</v>
      </c>
      <c r="F3" s="15" t="s">
        <v>345</v>
      </c>
      <c r="H3" s="15" t="s">
        <v>86</v>
      </c>
      <c r="I3" s="16">
        <v>8126</v>
      </c>
      <c r="J3" s="17" t="s">
        <v>200</v>
      </c>
      <c r="L3" s="15" t="s">
        <v>198</v>
      </c>
      <c r="O3" s="15" t="s">
        <v>150</v>
      </c>
      <c r="Q3" s="15" t="s">
        <v>348</v>
      </c>
      <c r="S3" s="15" t="s">
        <v>194</v>
      </c>
    </row>
    <row r="4" spans="2:19" x14ac:dyDescent="0.3">
      <c r="B4" s="15" t="s">
        <v>88</v>
      </c>
      <c r="D4" s="15" t="s">
        <v>89</v>
      </c>
      <c r="F4" s="15" t="s">
        <v>344</v>
      </c>
      <c r="H4" s="15" t="s">
        <v>90</v>
      </c>
      <c r="I4" s="16">
        <v>8126</v>
      </c>
      <c r="J4" s="17" t="s">
        <v>201</v>
      </c>
      <c r="L4" s="15" t="s">
        <v>330</v>
      </c>
      <c r="O4" s="15" t="s">
        <v>151</v>
      </c>
      <c r="Q4" s="15" t="s">
        <v>536</v>
      </c>
    </row>
    <row r="5" spans="2:19" x14ac:dyDescent="0.3">
      <c r="B5" s="15" t="s">
        <v>92</v>
      </c>
      <c r="D5" s="15" t="s">
        <v>93</v>
      </c>
      <c r="F5" s="15" t="s">
        <v>343</v>
      </c>
      <c r="H5" s="15" t="s">
        <v>95</v>
      </c>
      <c r="I5" s="16">
        <v>8126</v>
      </c>
      <c r="J5" s="17" t="s">
        <v>202</v>
      </c>
      <c r="L5" s="15" t="s">
        <v>335</v>
      </c>
      <c r="O5" s="15" t="s">
        <v>36</v>
      </c>
      <c r="Q5" s="15" t="s">
        <v>162</v>
      </c>
    </row>
    <row r="6" spans="2:19" x14ac:dyDescent="0.3">
      <c r="B6" s="15" t="s">
        <v>100</v>
      </c>
      <c r="D6" s="15" t="s">
        <v>97</v>
      </c>
      <c r="F6" s="15" t="s">
        <v>80</v>
      </c>
      <c r="H6" s="15" t="s">
        <v>98</v>
      </c>
      <c r="I6" s="16">
        <v>8126</v>
      </c>
      <c r="J6" s="17" t="s">
        <v>203</v>
      </c>
      <c r="O6" s="15" t="s">
        <v>46</v>
      </c>
      <c r="Q6" s="15" t="s">
        <v>357</v>
      </c>
    </row>
    <row r="7" spans="2:19" x14ac:dyDescent="0.3">
      <c r="B7" s="15" t="s">
        <v>105</v>
      </c>
      <c r="D7" s="15" t="s">
        <v>101</v>
      </c>
      <c r="F7" s="15" t="s">
        <v>355</v>
      </c>
      <c r="H7" s="15" t="s">
        <v>103</v>
      </c>
      <c r="I7" s="16">
        <v>8126</v>
      </c>
      <c r="J7" s="17" t="s">
        <v>204</v>
      </c>
      <c r="O7" s="15" t="s">
        <v>152</v>
      </c>
      <c r="Q7" s="15" t="s">
        <v>551</v>
      </c>
    </row>
    <row r="8" spans="2:19" x14ac:dyDescent="0.3">
      <c r="B8" s="15" t="s">
        <v>110</v>
      </c>
      <c r="D8" s="15" t="s">
        <v>106</v>
      </c>
      <c r="F8" s="15" t="s">
        <v>353</v>
      </c>
      <c r="H8" s="15" t="s">
        <v>108</v>
      </c>
      <c r="I8" s="16">
        <v>8126</v>
      </c>
      <c r="J8" s="17" t="s">
        <v>205</v>
      </c>
      <c r="O8" s="15" t="s">
        <v>153</v>
      </c>
    </row>
    <row r="9" spans="2:19" x14ac:dyDescent="0.3">
      <c r="B9" s="15" t="s">
        <v>114</v>
      </c>
      <c r="D9" s="15" t="s">
        <v>111</v>
      </c>
      <c r="F9" s="15" t="s">
        <v>354</v>
      </c>
      <c r="H9" s="15" t="s">
        <v>112</v>
      </c>
      <c r="I9" s="16">
        <v>8126</v>
      </c>
      <c r="J9" s="17" t="s">
        <v>206</v>
      </c>
      <c r="O9" s="15" t="s">
        <v>155</v>
      </c>
    </row>
    <row r="10" spans="2:19" x14ac:dyDescent="0.3">
      <c r="B10" s="15" t="s">
        <v>119</v>
      </c>
      <c r="D10" s="15" t="s">
        <v>115</v>
      </c>
      <c r="F10" s="15" t="s">
        <v>159</v>
      </c>
      <c r="H10" s="15" t="s">
        <v>117</v>
      </c>
      <c r="I10" s="16">
        <v>8126</v>
      </c>
      <c r="J10" s="17" t="s">
        <v>207</v>
      </c>
      <c r="O10" s="15" t="s">
        <v>154</v>
      </c>
    </row>
    <row r="11" spans="2:19" x14ac:dyDescent="0.3">
      <c r="B11" s="15" t="s">
        <v>332</v>
      </c>
      <c r="D11" s="15" t="s">
        <v>120</v>
      </c>
      <c r="F11" s="15" t="s">
        <v>85</v>
      </c>
      <c r="H11" s="15" t="s">
        <v>122</v>
      </c>
      <c r="I11" s="16">
        <v>8126</v>
      </c>
      <c r="J11" s="17" t="s">
        <v>208</v>
      </c>
      <c r="O11" s="15" t="s">
        <v>156</v>
      </c>
    </row>
    <row r="12" spans="2:19" x14ac:dyDescent="0.3">
      <c r="D12" s="15" t="s">
        <v>124</v>
      </c>
      <c r="F12" s="15" t="s">
        <v>352</v>
      </c>
      <c r="H12" s="15" t="s">
        <v>126</v>
      </c>
      <c r="I12" s="16">
        <v>8126</v>
      </c>
      <c r="J12" s="17" t="s">
        <v>209</v>
      </c>
      <c r="O12" s="15" t="s">
        <v>157</v>
      </c>
    </row>
    <row r="13" spans="2:19" x14ac:dyDescent="0.3">
      <c r="D13" s="15" t="s">
        <v>128</v>
      </c>
      <c r="F13" s="15" t="s">
        <v>356</v>
      </c>
      <c r="H13" s="15" t="s">
        <v>87</v>
      </c>
      <c r="I13" s="16">
        <v>8173</v>
      </c>
      <c r="J13" s="17" t="s">
        <v>210</v>
      </c>
      <c r="O13" s="15" t="s">
        <v>158</v>
      </c>
    </row>
    <row r="14" spans="2:19" x14ac:dyDescent="0.3">
      <c r="B14" s="15" t="s">
        <v>362</v>
      </c>
      <c r="D14" s="15" t="s">
        <v>130</v>
      </c>
      <c r="F14" s="15" t="s">
        <v>94</v>
      </c>
      <c r="H14" s="15" t="s">
        <v>91</v>
      </c>
      <c r="I14" s="16">
        <v>8173</v>
      </c>
      <c r="J14" s="17" t="s">
        <v>211</v>
      </c>
      <c r="O14" s="15" t="s">
        <v>918</v>
      </c>
    </row>
    <row r="15" spans="2:19" x14ac:dyDescent="0.3">
      <c r="B15" s="15" t="s">
        <v>363</v>
      </c>
      <c r="D15" s="15" t="s">
        <v>131</v>
      </c>
      <c r="F15" s="15" t="s">
        <v>102</v>
      </c>
      <c r="H15" s="15" t="s">
        <v>96</v>
      </c>
      <c r="I15" s="16">
        <v>8173</v>
      </c>
      <c r="J15" s="17" t="s">
        <v>212</v>
      </c>
      <c r="O15" s="15" t="s">
        <v>1165</v>
      </c>
    </row>
    <row r="16" spans="2:19" x14ac:dyDescent="0.3">
      <c r="B16" s="15" t="s">
        <v>402</v>
      </c>
      <c r="D16" s="15" t="s">
        <v>133</v>
      </c>
      <c r="F16" s="15" t="s">
        <v>535</v>
      </c>
      <c r="H16" s="15" t="s">
        <v>99</v>
      </c>
      <c r="I16" s="16">
        <v>8173</v>
      </c>
      <c r="J16" s="17" t="s">
        <v>213</v>
      </c>
      <c r="O16" s="15" t="s">
        <v>1166</v>
      </c>
    </row>
    <row r="17" spans="2:15" x14ac:dyDescent="0.3">
      <c r="D17" s="15" t="s">
        <v>135</v>
      </c>
      <c r="F17" s="15" t="s">
        <v>107</v>
      </c>
      <c r="H17" s="15" t="s">
        <v>104</v>
      </c>
      <c r="I17" s="16">
        <v>8173</v>
      </c>
      <c r="J17" s="17" t="s">
        <v>214</v>
      </c>
      <c r="O17" s="15" t="s">
        <v>1167</v>
      </c>
    </row>
    <row r="18" spans="2:15" x14ac:dyDescent="0.3">
      <c r="B18" s="91" t="s">
        <v>365</v>
      </c>
      <c r="D18" s="15" t="s">
        <v>136</v>
      </c>
      <c r="F18" s="15" t="s">
        <v>116</v>
      </c>
      <c r="H18" s="15" t="s">
        <v>109</v>
      </c>
      <c r="I18" s="16">
        <v>8173</v>
      </c>
      <c r="J18" s="17" t="s">
        <v>215</v>
      </c>
      <c r="O18" s="15" t="s">
        <v>1168</v>
      </c>
    </row>
    <row r="19" spans="2:15" x14ac:dyDescent="0.3">
      <c r="B19" s="121" t="s">
        <v>373</v>
      </c>
      <c r="D19" s="15" t="s">
        <v>137</v>
      </c>
      <c r="F19" s="15" t="s">
        <v>121</v>
      </c>
      <c r="H19" s="15" t="s">
        <v>113</v>
      </c>
      <c r="I19" s="16">
        <v>8173</v>
      </c>
      <c r="J19" s="17" t="s">
        <v>216</v>
      </c>
      <c r="O19" s="15" t="s">
        <v>1169</v>
      </c>
    </row>
    <row r="20" spans="2:15" x14ac:dyDescent="0.3">
      <c r="B20" s="15" t="s">
        <v>374</v>
      </c>
      <c r="D20" s="15" t="s">
        <v>138</v>
      </c>
      <c r="F20" s="15" t="s">
        <v>386</v>
      </c>
      <c r="H20" s="15" t="s">
        <v>118</v>
      </c>
      <c r="I20" s="16">
        <v>8173</v>
      </c>
      <c r="J20" s="17" t="s">
        <v>217</v>
      </c>
      <c r="O20" s="15" t="s">
        <v>1170</v>
      </c>
    </row>
    <row r="21" spans="2:15" x14ac:dyDescent="0.3">
      <c r="B21" s="15" t="s">
        <v>375</v>
      </c>
      <c r="D21" s="15" t="s">
        <v>139</v>
      </c>
      <c r="F21" s="15" t="s">
        <v>125</v>
      </c>
      <c r="H21" s="15" t="s">
        <v>123</v>
      </c>
      <c r="I21" s="16">
        <v>8173</v>
      </c>
      <c r="J21" s="17" t="s">
        <v>218</v>
      </c>
      <c r="O21" s="15" t="s">
        <v>1171</v>
      </c>
    </row>
    <row r="22" spans="2:15" x14ac:dyDescent="0.3">
      <c r="B22" s="15" t="s">
        <v>376</v>
      </c>
      <c r="D22" s="15" t="s">
        <v>140</v>
      </c>
      <c r="F22" s="15" t="s">
        <v>132</v>
      </c>
      <c r="H22" s="15" t="s">
        <v>127</v>
      </c>
      <c r="I22" s="16">
        <v>8173</v>
      </c>
      <c r="J22" s="17" t="s">
        <v>219</v>
      </c>
      <c r="O22" s="15" t="s">
        <v>1172</v>
      </c>
    </row>
    <row r="23" spans="2:15" x14ac:dyDescent="0.3">
      <c r="B23" s="15" t="s">
        <v>377</v>
      </c>
      <c r="D23" s="15" t="s">
        <v>141</v>
      </c>
      <c r="F23" s="15" t="s">
        <v>134</v>
      </c>
      <c r="I23" s="16">
        <v>8173</v>
      </c>
      <c r="J23" s="17" t="s">
        <v>351</v>
      </c>
      <c r="O23" s="15" t="s">
        <v>1173</v>
      </c>
    </row>
    <row r="24" spans="2:15" x14ac:dyDescent="0.3">
      <c r="B24" s="15" t="s">
        <v>378</v>
      </c>
      <c r="D24" s="15" t="s">
        <v>142</v>
      </c>
      <c r="F24" s="15" t="s">
        <v>387</v>
      </c>
      <c r="J24" s="15" t="s">
        <v>331</v>
      </c>
      <c r="O24" s="15" t="s">
        <v>1174</v>
      </c>
    </row>
    <row r="25" spans="2:15" x14ac:dyDescent="0.3">
      <c r="B25" s="15" t="s">
        <v>379</v>
      </c>
      <c r="D25" s="15" t="s">
        <v>143</v>
      </c>
      <c r="F25" s="15" t="s">
        <v>534</v>
      </c>
      <c r="O25" s="15" t="s">
        <v>1175</v>
      </c>
    </row>
    <row r="26" spans="2:15" x14ac:dyDescent="0.3">
      <c r="B26" s="15" t="s">
        <v>380</v>
      </c>
      <c r="D26" s="15" t="s">
        <v>144</v>
      </c>
      <c r="F26" s="15" t="s">
        <v>385</v>
      </c>
      <c r="O26" s="15" t="s">
        <v>1176</v>
      </c>
    </row>
    <row r="27" spans="2:15" x14ac:dyDescent="0.3">
      <c r="B27" s="15" t="s">
        <v>381</v>
      </c>
      <c r="D27" s="15" t="s">
        <v>145</v>
      </c>
      <c r="F27" s="15" t="s">
        <v>541</v>
      </c>
      <c r="H27" s="15" t="s">
        <v>336</v>
      </c>
    </row>
    <row r="28" spans="2:15" x14ac:dyDescent="0.3">
      <c r="B28" s="15" t="s">
        <v>382</v>
      </c>
      <c r="D28" s="15" t="s">
        <v>146</v>
      </c>
      <c r="F28" s="15" t="s">
        <v>544</v>
      </c>
    </row>
    <row r="29" spans="2:15" x14ac:dyDescent="0.3">
      <c r="B29" s="15" t="s">
        <v>383</v>
      </c>
      <c r="D29" s="15" t="s">
        <v>147</v>
      </c>
      <c r="F29" s="15" t="s">
        <v>545</v>
      </c>
    </row>
    <row r="30" spans="2:15" x14ac:dyDescent="0.3">
      <c r="B30" s="15" t="s">
        <v>384</v>
      </c>
      <c r="F30" s="15" t="s">
        <v>546</v>
      </c>
    </row>
    <row r="31" spans="2:15" x14ac:dyDescent="0.3">
      <c r="B31" s="15" t="s">
        <v>927</v>
      </c>
      <c r="F31" s="15" t="s">
        <v>547</v>
      </c>
    </row>
    <row r="32" spans="2:15" x14ac:dyDescent="0.3">
      <c r="F32" s="15" t="s">
        <v>549</v>
      </c>
    </row>
    <row r="33" spans="6:6" x14ac:dyDescent="0.3">
      <c r="F33" s="15" t="s">
        <v>550</v>
      </c>
    </row>
    <row r="34" spans="6:6" x14ac:dyDescent="0.3">
      <c r="F34" s="15" t="s">
        <v>332</v>
      </c>
    </row>
    <row r="35" spans="6:6" x14ac:dyDescent="0.3">
      <c r="F35" s="15" t="s">
        <v>865</v>
      </c>
    </row>
    <row r="36" spans="6:6" x14ac:dyDescent="0.3">
      <c r="F36" s="15" t="s">
        <v>866</v>
      </c>
    </row>
    <row r="37" spans="6:6" x14ac:dyDescent="0.3">
      <c r="F37" s="15" t="s">
        <v>867</v>
      </c>
    </row>
    <row r="38" spans="6:6" x14ac:dyDescent="0.3">
      <c r="F38" s="15" t="s">
        <v>868</v>
      </c>
    </row>
    <row r="39" spans="6:6" x14ac:dyDescent="0.3">
      <c r="F39" s="15" t="s">
        <v>869</v>
      </c>
    </row>
    <row r="40" spans="6:6" x14ac:dyDescent="0.3">
      <c r="F40" s="15" t="s">
        <v>870</v>
      </c>
    </row>
    <row r="41" spans="6:6" x14ac:dyDescent="0.3">
      <c r="F41" s="15" t="s">
        <v>871</v>
      </c>
    </row>
    <row r="42" spans="6:6" x14ac:dyDescent="0.3">
      <c r="F42" s="15" t="s">
        <v>872</v>
      </c>
    </row>
    <row r="43" spans="6:6" x14ac:dyDescent="0.3">
      <c r="F43" s="15" t="s">
        <v>873</v>
      </c>
    </row>
    <row r="44" spans="6:6" x14ac:dyDescent="0.3">
      <c r="F44" s="15" t="s">
        <v>1156</v>
      </c>
    </row>
    <row r="45" spans="6:6" x14ac:dyDescent="0.3">
      <c r="F45" s="15" t="s">
        <v>1157</v>
      </c>
    </row>
    <row r="50" spans="2:26" ht="45" x14ac:dyDescent="0.3">
      <c r="B50" s="92" t="s">
        <v>199</v>
      </c>
      <c r="C50" s="92" t="s">
        <v>184</v>
      </c>
      <c r="D50" s="92" t="s">
        <v>185</v>
      </c>
      <c r="E50" s="92" t="s">
        <v>163</v>
      </c>
      <c r="F50" s="92" t="s">
        <v>192</v>
      </c>
      <c r="J50" s="92" t="s">
        <v>72</v>
      </c>
      <c r="K50" s="92" t="s">
        <v>73</v>
      </c>
      <c r="N50" s="92" t="s">
        <v>74</v>
      </c>
      <c r="O50" s="92" t="s">
        <v>245</v>
      </c>
      <c r="P50" s="93"/>
      <c r="R50" s="92" t="s">
        <v>184</v>
      </c>
      <c r="T50" s="92" t="s">
        <v>185</v>
      </c>
      <c r="V50" s="92" t="s">
        <v>186</v>
      </c>
      <c r="X50" s="94" t="s">
        <v>71</v>
      </c>
      <c r="Z50" s="94" t="s">
        <v>232</v>
      </c>
    </row>
    <row r="51" spans="2:26" x14ac:dyDescent="0.3">
      <c r="B51" s="15" t="s">
        <v>198</v>
      </c>
      <c r="C51" s="16" t="s">
        <v>187</v>
      </c>
      <c r="D51" s="16" t="s">
        <v>188</v>
      </c>
      <c r="E51" s="16">
        <v>20240255</v>
      </c>
      <c r="F51" s="15" t="s">
        <v>149</v>
      </c>
      <c r="J51" s="89" t="s">
        <v>164</v>
      </c>
      <c r="K51" s="15" t="s">
        <v>165</v>
      </c>
      <c r="N51" s="15" t="s">
        <v>222</v>
      </c>
      <c r="O51" s="15" t="s">
        <v>235</v>
      </c>
      <c r="R51" s="15" t="s">
        <v>187</v>
      </c>
      <c r="T51" s="15" t="s">
        <v>188</v>
      </c>
      <c r="V51" s="15" t="s">
        <v>190</v>
      </c>
      <c r="X51" s="15" t="s">
        <v>193</v>
      </c>
      <c r="Z51" s="15" t="s">
        <v>222</v>
      </c>
    </row>
    <row r="52" spans="2:26" x14ac:dyDescent="0.3">
      <c r="B52" s="15" t="s">
        <v>197</v>
      </c>
      <c r="C52" s="16" t="s">
        <v>187</v>
      </c>
      <c r="D52" s="16" t="s">
        <v>189</v>
      </c>
      <c r="E52" s="16">
        <v>20240207</v>
      </c>
      <c r="F52" s="15" t="s">
        <v>148</v>
      </c>
      <c r="J52" s="89" t="s">
        <v>166</v>
      </c>
      <c r="K52" s="15" t="s">
        <v>167</v>
      </c>
      <c r="N52" s="15" t="s">
        <v>221</v>
      </c>
      <c r="O52" s="15" t="s">
        <v>234</v>
      </c>
      <c r="T52" s="15" t="s">
        <v>189</v>
      </c>
      <c r="V52" s="15" t="s">
        <v>191</v>
      </c>
      <c r="X52" s="15" t="s">
        <v>194</v>
      </c>
      <c r="Z52" s="15" t="s">
        <v>221</v>
      </c>
    </row>
    <row r="53" spans="2:26" x14ac:dyDescent="0.3">
      <c r="B53" s="15" t="s">
        <v>330</v>
      </c>
      <c r="C53" s="16" t="s">
        <v>333</v>
      </c>
      <c r="D53" s="16" t="s">
        <v>333</v>
      </c>
      <c r="E53" s="16" t="s">
        <v>333</v>
      </c>
      <c r="F53" s="16" t="s">
        <v>333</v>
      </c>
      <c r="J53" s="89" t="s">
        <v>170</v>
      </c>
      <c r="K53" s="15" t="s">
        <v>171</v>
      </c>
      <c r="N53" s="15" t="s">
        <v>228</v>
      </c>
      <c r="O53" s="15" t="s">
        <v>240</v>
      </c>
      <c r="Z53" s="15" t="s">
        <v>228</v>
      </c>
    </row>
    <row r="54" spans="2:26" x14ac:dyDescent="0.3">
      <c r="B54" s="17" t="s">
        <v>335</v>
      </c>
      <c r="C54" s="16" t="s">
        <v>333</v>
      </c>
      <c r="D54" s="16" t="s">
        <v>333</v>
      </c>
      <c r="E54" s="16" t="s">
        <v>333</v>
      </c>
      <c r="F54" s="16" t="s">
        <v>333</v>
      </c>
      <c r="J54" s="89" t="s">
        <v>172</v>
      </c>
      <c r="K54" s="15" t="s">
        <v>173</v>
      </c>
      <c r="N54" s="15" t="s">
        <v>225</v>
      </c>
      <c r="O54" s="15" t="s">
        <v>237</v>
      </c>
      <c r="Z54" s="15" t="s">
        <v>225</v>
      </c>
    </row>
    <row r="55" spans="2:26" x14ac:dyDescent="0.3">
      <c r="J55" s="89" t="s">
        <v>174</v>
      </c>
      <c r="K55" s="15" t="s">
        <v>175</v>
      </c>
      <c r="N55" s="15" t="s">
        <v>226</v>
      </c>
      <c r="O55" s="15" t="s">
        <v>238</v>
      </c>
      <c r="Z55" s="15" t="s">
        <v>226</v>
      </c>
    </row>
    <row r="56" spans="2:26" x14ac:dyDescent="0.3">
      <c r="D56" s="15" t="s">
        <v>396</v>
      </c>
      <c r="J56" s="89" t="s">
        <v>176</v>
      </c>
      <c r="K56" s="15" t="s">
        <v>177</v>
      </c>
      <c r="N56" s="15" t="s">
        <v>227</v>
      </c>
      <c r="O56" s="15" t="s">
        <v>239</v>
      </c>
      <c r="Z56" s="15" t="s">
        <v>227</v>
      </c>
    </row>
    <row r="57" spans="2:26" x14ac:dyDescent="0.3">
      <c r="D57" s="15" t="s">
        <v>397</v>
      </c>
      <c r="J57" s="89" t="s">
        <v>178</v>
      </c>
      <c r="K57" s="15" t="s">
        <v>179</v>
      </c>
      <c r="N57" s="15" t="s">
        <v>224</v>
      </c>
      <c r="O57" s="15" t="s">
        <v>390</v>
      </c>
      <c r="Z57" s="15" t="s">
        <v>224</v>
      </c>
    </row>
    <row r="58" spans="2:26" x14ac:dyDescent="0.3">
      <c r="D58" s="15" t="s">
        <v>398</v>
      </c>
      <c r="J58" s="89" t="s">
        <v>168</v>
      </c>
      <c r="K58" s="15" t="s">
        <v>169</v>
      </c>
      <c r="N58" s="15" t="s">
        <v>231</v>
      </c>
      <c r="O58" s="15" t="s">
        <v>243</v>
      </c>
      <c r="Z58" s="15" t="s">
        <v>231</v>
      </c>
    </row>
    <row r="59" spans="2:26" x14ac:dyDescent="0.3">
      <c r="J59" s="89" t="s">
        <v>180</v>
      </c>
      <c r="K59" s="15" t="s">
        <v>181</v>
      </c>
      <c r="N59" s="15" t="s">
        <v>230</v>
      </c>
      <c r="O59" s="15" t="s">
        <v>242</v>
      </c>
      <c r="Z59" s="15" t="s">
        <v>230</v>
      </c>
    </row>
    <row r="60" spans="2:26" x14ac:dyDescent="0.3">
      <c r="J60" s="89" t="s">
        <v>182</v>
      </c>
      <c r="K60" s="15" t="s">
        <v>183</v>
      </c>
      <c r="N60" s="15" t="s">
        <v>229</v>
      </c>
      <c r="O60" s="15" t="s">
        <v>241</v>
      </c>
      <c r="Z60" s="15" t="s">
        <v>229</v>
      </c>
    </row>
    <row r="61" spans="2:26" x14ac:dyDescent="0.3">
      <c r="J61" s="89">
        <v>14</v>
      </c>
      <c r="K61" s="15" t="s">
        <v>388</v>
      </c>
      <c r="N61" s="15" t="s">
        <v>282</v>
      </c>
      <c r="O61" s="15" t="s">
        <v>244</v>
      </c>
      <c r="Z61" s="15" t="s">
        <v>223</v>
      </c>
    </row>
    <row r="62" spans="2:26" x14ac:dyDescent="0.3">
      <c r="J62" s="89">
        <v>15</v>
      </c>
      <c r="K62" s="15" t="s">
        <v>389</v>
      </c>
      <c r="N62" s="15" t="s">
        <v>223</v>
      </c>
      <c r="O62" s="15" t="s">
        <v>236</v>
      </c>
    </row>
    <row r="63" spans="2:26" x14ac:dyDescent="0.3">
      <c r="J63" s="89">
        <v>16</v>
      </c>
      <c r="K63" s="15" t="s">
        <v>390</v>
      </c>
      <c r="N63" s="15" t="s">
        <v>335</v>
      </c>
      <c r="O63" s="15" t="s">
        <v>335</v>
      </c>
    </row>
    <row r="64" spans="2:26" x14ac:dyDescent="0.3">
      <c r="J64" s="15" t="s">
        <v>335</v>
      </c>
      <c r="K64" s="15" t="s">
        <v>335</v>
      </c>
    </row>
    <row r="66" spans="10:11" x14ac:dyDescent="0.3">
      <c r="J66" s="18" t="s">
        <v>264</v>
      </c>
      <c r="K66" s="18" t="s">
        <v>281</v>
      </c>
    </row>
    <row r="67" spans="10:11" x14ac:dyDescent="0.3">
      <c r="J67" s="15" t="s">
        <v>265</v>
      </c>
      <c r="K67" s="15" t="s">
        <v>246</v>
      </c>
    </row>
    <row r="68" spans="10:11" x14ac:dyDescent="0.3">
      <c r="J68" s="15" t="s">
        <v>266</v>
      </c>
      <c r="K68" s="15" t="s">
        <v>247</v>
      </c>
    </row>
    <row r="69" spans="10:11" x14ac:dyDescent="0.3">
      <c r="J69" s="15" t="s">
        <v>267</v>
      </c>
      <c r="K69" s="15" t="s">
        <v>248</v>
      </c>
    </row>
    <row r="70" spans="10:11" x14ac:dyDescent="0.3">
      <c r="J70" s="15" t="s">
        <v>269</v>
      </c>
      <c r="K70" s="15" t="s">
        <v>250</v>
      </c>
    </row>
    <row r="71" spans="10:11" x14ac:dyDescent="0.3">
      <c r="J71" s="15" t="s">
        <v>270</v>
      </c>
      <c r="K71" s="15" t="s">
        <v>251</v>
      </c>
    </row>
    <row r="72" spans="10:11" x14ac:dyDescent="0.3">
      <c r="J72" s="15" t="s">
        <v>271</v>
      </c>
      <c r="K72" s="15" t="s">
        <v>252</v>
      </c>
    </row>
    <row r="73" spans="10:11" x14ac:dyDescent="0.3">
      <c r="J73" s="15" t="s">
        <v>272</v>
      </c>
      <c r="K73" s="15" t="s">
        <v>253</v>
      </c>
    </row>
    <row r="74" spans="10:11" x14ac:dyDescent="0.3">
      <c r="J74" s="15" t="s">
        <v>273</v>
      </c>
      <c r="K74" s="15" t="s">
        <v>254</v>
      </c>
    </row>
    <row r="75" spans="10:11" x14ac:dyDescent="0.3">
      <c r="J75" s="15" t="s">
        <v>283</v>
      </c>
      <c r="K75" s="15" t="s">
        <v>262</v>
      </c>
    </row>
    <row r="76" spans="10:11" x14ac:dyDescent="0.3">
      <c r="J76" s="15" t="s">
        <v>274</v>
      </c>
      <c r="K76" s="15" t="s">
        <v>255</v>
      </c>
    </row>
    <row r="77" spans="10:11" x14ac:dyDescent="0.3">
      <c r="J77" s="15" t="s">
        <v>275</v>
      </c>
      <c r="K77" s="15" t="s">
        <v>256</v>
      </c>
    </row>
    <row r="78" spans="10:11" x14ac:dyDescent="0.3">
      <c r="J78" s="15" t="s">
        <v>276</v>
      </c>
      <c r="K78" s="15" t="s">
        <v>257</v>
      </c>
    </row>
    <row r="79" spans="10:11" x14ac:dyDescent="0.3">
      <c r="J79" s="15" t="s">
        <v>268</v>
      </c>
      <c r="K79" s="15" t="s">
        <v>249</v>
      </c>
    </row>
    <row r="80" spans="10:11" x14ac:dyDescent="0.3">
      <c r="J80" s="15" t="s">
        <v>277</v>
      </c>
      <c r="K80" s="15" t="s">
        <v>258</v>
      </c>
    </row>
    <row r="81" spans="10:11" x14ac:dyDescent="0.3">
      <c r="J81" s="15" t="s">
        <v>280</v>
      </c>
      <c r="K81" s="15" t="s">
        <v>261</v>
      </c>
    </row>
    <row r="82" spans="10:11" x14ac:dyDescent="0.3">
      <c r="J82" s="15" t="s">
        <v>279</v>
      </c>
      <c r="K82" s="15" t="s">
        <v>260</v>
      </c>
    </row>
    <row r="83" spans="10:11" x14ac:dyDescent="0.3">
      <c r="J83" s="15" t="s">
        <v>278</v>
      </c>
      <c r="K83" s="15" t="s">
        <v>259</v>
      </c>
    </row>
    <row r="84" spans="10:11" x14ac:dyDescent="0.3">
      <c r="J84" s="15" t="s">
        <v>391</v>
      </c>
      <c r="K84" s="15" t="s">
        <v>392</v>
      </c>
    </row>
    <row r="85" spans="10:11" x14ac:dyDescent="0.3">
      <c r="J85" s="15" t="s">
        <v>543</v>
      </c>
      <c r="K85" s="15" t="s">
        <v>542</v>
      </c>
    </row>
    <row r="86" spans="10:11" x14ac:dyDescent="0.3">
      <c r="J86" s="15" t="s">
        <v>393</v>
      </c>
      <c r="K86" s="15" t="s">
        <v>394</v>
      </c>
    </row>
    <row r="87" spans="10:11" x14ac:dyDescent="0.3">
      <c r="J87" s="15" t="s">
        <v>537</v>
      </c>
      <c r="K87" s="15" t="s">
        <v>395</v>
      </c>
    </row>
    <row r="88" spans="10:11" x14ac:dyDescent="0.3">
      <c r="J88" s="15" t="s">
        <v>331</v>
      </c>
      <c r="K88" s="15" t="s">
        <v>331</v>
      </c>
    </row>
    <row r="89" spans="10:11" x14ac:dyDescent="0.3">
      <c r="J89" s="15" t="s">
        <v>336</v>
      </c>
      <c r="K89" s="15" t="s">
        <v>335</v>
      </c>
    </row>
  </sheetData>
  <sortState xmlns:xlrd2="http://schemas.microsoft.com/office/spreadsheetml/2017/richdata2" ref="F2:F32">
    <sortCondition ref="F2"/>
  </sortState>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3:J86"/>
  <sheetViews>
    <sheetView showGridLines="0" topLeftCell="A4" zoomScale="75" zoomScaleNormal="75" workbookViewId="0">
      <selection activeCell="E74" sqref="E74:F74"/>
    </sheetView>
  </sheetViews>
  <sheetFormatPr baseColWidth="10" defaultColWidth="10.7265625" defaultRowHeight="14.5" x14ac:dyDescent="0.35"/>
  <cols>
    <col min="2" max="2" width="10.7265625" style="10" customWidth="1"/>
    <col min="3" max="3" width="17.1796875" style="5" bestFit="1" customWidth="1"/>
    <col min="4" max="4" width="20.81640625" customWidth="1"/>
    <col min="5" max="5" width="33.453125" bestFit="1" customWidth="1"/>
    <col min="6" max="6" width="34.1796875" customWidth="1"/>
    <col min="7" max="7" width="18.453125" bestFit="1" customWidth="1"/>
    <col min="8" max="8" width="16.1796875" bestFit="1" customWidth="1"/>
    <col min="9" max="10" width="17.1796875" bestFit="1" customWidth="1"/>
  </cols>
  <sheetData>
    <row r="3" spans="2:10" x14ac:dyDescent="0.35">
      <c r="B3" s="14" t="s">
        <v>59</v>
      </c>
      <c r="C3" s="14"/>
      <c r="D3" s="14"/>
      <c r="E3" s="248" t="s">
        <v>60</v>
      </c>
      <c r="F3" s="248"/>
      <c r="G3" s="248"/>
      <c r="H3" s="248"/>
      <c r="I3" s="248"/>
      <c r="J3" s="248"/>
    </row>
    <row r="5" spans="2:10" x14ac:dyDescent="0.35">
      <c r="B5" s="9" t="s">
        <v>49</v>
      </c>
      <c r="C5" s="7" t="s">
        <v>50</v>
      </c>
      <c r="E5" s="9" t="s">
        <v>0</v>
      </c>
      <c r="F5" s="9" t="s">
        <v>52</v>
      </c>
      <c r="G5" s="11">
        <v>7637</v>
      </c>
      <c r="H5" s="11">
        <v>7655</v>
      </c>
      <c r="I5" s="11">
        <v>7658</v>
      </c>
      <c r="J5" s="9" t="s">
        <v>54</v>
      </c>
    </row>
    <row r="6" spans="2:10" x14ac:dyDescent="0.35">
      <c r="B6" s="1">
        <v>7658</v>
      </c>
      <c r="C6" s="4">
        <v>32529175840</v>
      </c>
      <c r="E6" s="241" t="s">
        <v>45</v>
      </c>
      <c r="F6" s="241"/>
      <c r="G6" s="4"/>
      <c r="H6" s="4">
        <v>596500000</v>
      </c>
      <c r="I6" s="4"/>
      <c r="J6" s="4">
        <v>596500000</v>
      </c>
    </row>
    <row r="7" spans="2:10" x14ac:dyDescent="0.35">
      <c r="B7" s="1">
        <v>7655</v>
      </c>
      <c r="C7" s="4">
        <v>6691034160</v>
      </c>
      <c r="E7" s="241" t="s">
        <v>44</v>
      </c>
      <c r="F7" s="241"/>
      <c r="G7" s="4"/>
      <c r="H7" s="4">
        <v>403500000</v>
      </c>
      <c r="I7" s="4"/>
      <c r="J7" s="4">
        <v>403500000</v>
      </c>
    </row>
    <row r="8" spans="2:10" x14ac:dyDescent="0.35">
      <c r="B8" s="1">
        <v>7637</v>
      </c>
      <c r="C8" s="4">
        <v>3299800000</v>
      </c>
      <c r="E8" s="241" t="s">
        <v>36</v>
      </c>
      <c r="F8" s="241"/>
      <c r="G8" s="4">
        <v>3299800000</v>
      </c>
      <c r="H8" s="4">
        <v>900200000</v>
      </c>
      <c r="I8" s="4"/>
      <c r="J8" s="4">
        <v>4200000000</v>
      </c>
    </row>
    <row r="9" spans="2:10" x14ac:dyDescent="0.35">
      <c r="B9" s="9" t="s">
        <v>51</v>
      </c>
      <c r="C9" s="8">
        <v>42520010000</v>
      </c>
      <c r="E9" s="241" t="s">
        <v>46</v>
      </c>
      <c r="F9" s="241"/>
      <c r="G9" s="4"/>
      <c r="H9" s="4">
        <v>432858000</v>
      </c>
      <c r="I9" s="4"/>
      <c r="J9" s="4">
        <v>432858000</v>
      </c>
    </row>
    <row r="10" spans="2:10" x14ac:dyDescent="0.35">
      <c r="E10" s="241" t="s">
        <v>32</v>
      </c>
      <c r="F10" s="241"/>
      <c r="G10" s="4"/>
      <c r="H10" s="4">
        <v>323006000</v>
      </c>
      <c r="I10" s="4"/>
      <c r="J10" s="4">
        <v>323006000</v>
      </c>
    </row>
    <row r="11" spans="2:10" x14ac:dyDescent="0.35">
      <c r="E11" s="241" t="s">
        <v>28</v>
      </c>
      <c r="F11" s="241"/>
      <c r="G11" s="4"/>
      <c r="H11" s="4">
        <v>1200000000</v>
      </c>
      <c r="I11" s="4"/>
      <c r="J11" s="4">
        <v>1200000000</v>
      </c>
    </row>
    <row r="12" spans="2:10" x14ac:dyDescent="0.35">
      <c r="E12" s="241" t="s">
        <v>3</v>
      </c>
      <c r="F12" s="241"/>
      <c r="G12" s="4"/>
      <c r="H12" s="4">
        <v>2214252160</v>
      </c>
      <c r="I12" s="4">
        <v>7786929840</v>
      </c>
      <c r="J12" s="4">
        <v>10001182000</v>
      </c>
    </row>
    <row r="13" spans="2:10" x14ac:dyDescent="0.35">
      <c r="E13" s="241" t="s">
        <v>29</v>
      </c>
      <c r="F13" s="241"/>
      <c r="G13" s="4"/>
      <c r="H13" s="4">
        <v>170000000</v>
      </c>
      <c r="I13" s="4">
        <v>3730000000</v>
      </c>
      <c r="J13" s="4">
        <v>3900000000</v>
      </c>
    </row>
    <row r="14" spans="2:10" x14ac:dyDescent="0.35">
      <c r="E14" s="241" t="s">
        <v>33</v>
      </c>
      <c r="F14" s="241"/>
      <c r="G14" s="4"/>
      <c r="H14" s="4">
        <v>450718000</v>
      </c>
      <c r="I14" s="4">
        <v>1449282000</v>
      </c>
      <c r="J14" s="4">
        <v>1900000000</v>
      </c>
    </row>
    <row r="15" spans="2:10" x14ac:dyDescent="0.35">
      <c r="E15" s="241" t="s">
        <v>19</v>
      </c>
      <c r="F15" s="241"/>
      <c r="G15" s="4"/>
      <c r="H15" s="4"/>
      <c r="I15" s="4">
        <v>10011982000</v>
      </c>
      <c r="J15" s="4">
        <v>10011982000</v>
      </c>
    </row>
    <row r="16" spans="2:10" x14ac:dyDescent="0.35">
      <c r="E16" s="241" t="s">
        <v>47</v>
      </c>
      <c r="F16" s="241"/>
      <c r="G16" s="4"/>
      <c r="H16" s="4"/>
      <c r="I16" s="4">
        <v>9550982000</v>
      </c>
      <c r="J16" s="4">
        <v>9550982000</v>
      </c>
    </row>
    <row r="17" spans="3:10" x14ac:dyDescent="0.35">
      <c r="E17" s="243" t="s">
        <v>53</v>
      </c>
      <c r="F17" s="244"/>
      <c r="G17" s="8">
        <v>3299800000</v>
      </c>
      <c r="H17" s="8">
        <v>6691034160</v>
      </c>
      <c r="I17" s="8">
        <v>32529175840</v>
      </c>
      <c r="J17" s="8">
        <v>42520010000</v>
      </c>
    </row>
    <row r="20" spans="3:10" x14ac:dyDescent="0.35">
      <c r="C20" s="245" t="s">
        <v>62</v>
      </c>
      <c r="D20" s="245"/>
      <c r="E20" s="245"/>
      <c r="F20" s="245"/>
      <c r="G20" s="245"/>
    </row>
    <row r="22" spans="3:10" x14ac:dyDescent="0.35">
      <c r="C22" s="12" t="s">
        <v>63</v>
      </c>
    </row>
    <row r="23" spans="3:10" x14ac:dyDescent="0.35">
      <c r="C23" s="9" t="s">
        <v>55</v>
      </c>
      <c r="D23" s="13" t="s">
        <v>56</v>
      </c>
      <c r="E23" s="242" t="s">
        <v>0</v>
      </c>
      <c r="F23" s="242"/>
      <c r="G23" s="9" t="s">
        <v>57</v>
      </c>
    </row>
    <row r="24" spans="3:10" x14ac:dyDescent="0.35">
      <c r="C24" s="3" t="s">
        <v>35</v>
      </c>
      <c r="D24" s="6" t="s">
        <v>34</v>
      </c>
      <c r="E24" s="241" t="s">
        <v>33</v>
      </c>
      <c r="F24" s="241"/>
      <c r="G24" s="4">
        <v>1449282000</v>
      </c>
    </row>
    <row r="25" spans="3:10" x14ac:dyDescent="0.35">
      <c r="C25" s="3" t="s">
        <v>31</v>
      </c>
      <c r="D25" s="6" t="s">
        <v>30</v>
      </c>
      <c r="E25" s="241" t="s">
        <v>29</v>
      </c>
      <c r="F25" s="241"/>
      <c r="G25" s="4">
        <v>3730000000</v>
      </c>
    </row>
    <row r="26" spans="3:10" x14ac:dyDescent="0.35">
      <c r="C26" s="3" t="s">
        <v>6</v>
      </c>
      <c r="D26" s="6" t="s">
        <v>9</v>
      </c>
      <c r="E26" s="241" t="s">
        <v>3</v>
      </c>
      <c r="F26" s="241"/>
      <c r="G26" s="4">
        <v>2822768000</v>
      </c>
    </row>
    <row r="27" spans="3:10" x14ac:dyDescent="0.35">
      <c r="C27" s="3" t="s">
        <v>6</v>
      </c>
      <c r="D27" s="6" t="s">
        <v>48</v>
      </c>
      <c r="E27" s="241" t="s">
        <v>47</v>
      </c>
      <c r="F27" s="241"/>
      <c r="G27" s="4">
        <v>9550982000</v>
      </c>
    </row>
    <row r="28" spans="3:10" x14ac:dyDescent="0.35">
      <c r="C28" s="3" t="s">
        <v>6</v>
      </c>
      <c r="D28" s="6" t="s">
        <v>23</v>
      </c>
      <c r="E28" s="241" t="s">
        <v>19</v>
      </c>
      <c r="F28" s="241"/>
      <c r="G28" s="4">
        <v>2028491000</v>
      </c>
    </row>
    <row r="29" spans="3:10" x14ac:dyDescent="0.35">
      <c r="C29" s="3" t="s">
        <v>6</v>
      </c>
      <c r="D29" s="6" t="s">
        <v>21</v>
      </c>
      <c r="E29" s="241" t="s">
        <v>19</v>
      </c>
      <c r="F29" s="241"/>
      <c r="G29" s="4">
        <v>7983491000</v>
      </c>
    </row>
    <row r="30" spans="3:10" x14ac:dyDescent="0.35">
      <c r="C30" s="3" t="s">
        <v>18</v>
      </c>
      <c r="D30" s="6" t="s">
        <v>17</v>
      </c>
      <c r="E30" s="241" t="s">
        <v>3</v>
      </c>
      <c r="F30" s="241"/>
      <c r="G30" s="4">
        <v>100000000</v>
      </c>
    </row>
    <row r="31" spans="3:10" x14ac:dyDescent="0.35">
      <c r="C31" s="3" t="s">
        <v>15</v>
      </c>
      <c r="D31" s="6" t="s">
        <v>14</v>
      </c>
      <c r="E31" s="241" t="s">
        <v>3</v>
      </c>
      <c r="F31" s="241"/>
      <c r="G31" s="4">
        <v>4864161840</v>
      </c>
    </row>
    <row r="32" spans="3:10" x14ac:dyDescent="0.35">
      <c r="C32" s="243" t="s">
        <v>27</v>
      </c>
      <c r="D32" s="247"/>
      <c r="E32" s="247"/>
      <c r="F32" s="244"/>
      <c r="G32" s="8">
        <f>SUM(G24:G31)</f>
        <v>32529175840</v>
      </c>
    </row>
    <row r="34" spans="3:7" x14ac:dyDescent="0.35">
      <c r="C34" s="12" t="s">
        <v>64</v>
      </c>
    </row>
    <row r="35" spans="3:7" x14ac:dyDescent="0.35">
      <c r="C35" s="9" t="s">
        <v>55</v>
      </c>
      <c r="D35" s="13" t="s">
        <v>56</v>
      </c>
      <c r="E35" s="242" t="s">
        <v>0</v>
      </c>
      <c r="F35" s="242"/>
      <c r="G35" s="9" t="s">
        <v>57</v>
      </c>
    </row>
    <row r="36" spans="3:7" x14ac:dyDescent="0.35">
      <c r="C36" s="6" t="s">
        <v>16</v>
      </c>
      <c r="D36" s="2" t="s">
        <v>5</v>
      </c>
      <c r="E36" s="241" t="s">
        <v>45</v>
      </c>
      <c r="F36" s="241"/>
      <c r="G36" s="2">
        <v>596500000</v>
      </c>
    </row>
    <row r="37" spans="3:7" x14ac:dyDescent="0.35">
      <c r="C37" s="6" t="s">
        <v>16</v>
      </c>
      <c r="D37" s="2" t="s">
        <v>5</v>
      </c>
      <c r="E37" s="241" t="s">
        <v>44</v>
      </c>
      <c r="F37" s="241"/>
      <c r="G37" s="2">
        <v>403500000</v>
      </c>
    </row>
    <row r="38" spans="3:7" x14ac:dyDescent="0.35">
      <c r="C38" s="6" t="s">
        <v>16</v>
      </c>
      <c r="D38" s="2" t="s">
        <v>5</v>
      </c>
      <c r="E38" s="241" t="s">
        <v>36</v>
      </c>
      <c r="F38" s="241"/>
      <c r="G38" s="2">
        <v>900200000</v>
      </c>
    </row>
    <row r="39" spans="3:7" x14ac:dyDescent="0.35">
      <c r="C39" s="6" t="s">
        <v>16</v>
      </c>
      <c r="D39" s="2" t="s">
        <v>5</v>
      </c>
      <c r="E39" s="241" t="s">
        <v>46</v>
      </c>
      <c r="F39" s="241"/>
      <c r="G39" s="2">
        <v>432858000</v>
      </c>
    </row>
    <row r="40" spans="3:7" x14ac:dyDescent="0.35">
      <c r="C40" s="6" t="s">
        <v>16</v>
      </c>
      <c r="D40" s="2" t="s">
        <v>5</v>
      </c>
      <c r="E40" s="241" t="s">
        <v>32</v>
      </c>
      <c r="F40" s="241"/>
      <c r="G40" s="2">
        <v>323006000</v>
      </c>
    </row>
    <row r="41" spans="3:7" x14ac:dyDescent="0.35">
      <c r="C41" s="6" t="s">
        <v>16</v>
      </c>
      <c r="D41" s="2" t="s">
        <v>5</v>
      </c>
      <c r="E41" s="241" t="s">
        <v>28</v>
      </c>
      <c r="F41" s="241"/>
      <c r="G41" s="2">
        <v>1200000000</v>
      </c>
    </row>
    <row r="42" spans="3:7" x14ac:dyDescent="0.35">
      <c r="C42" s="6" t="s">
        <v>16</v>
      </c>
      <c r="D42" s="2" t="s">
        <v>5</v>
      </c>
      <c r="E42" s="241" t="s">
        <v>3</v>
      </c>
      <c r="F42" s="241"/>
      <c r="G42" s="2">
        <v>2214252160</v>
      </c>
    </row>
    <row r="43" spans="3:7" x14ac:dyDescent="0.35">
      <c r="C43" s="6" t="s">
        <v>16</v>
      </c>
      <c r="D43" s="2" t="s">
        <v>5</v>
      </c>
      <c r="E43" s="241" t="s">
        <v>29</v>
      </c>
      <c r="F43" s="241"/>
      <c r="G43" s="2">
        <v>170000000</v>
      </c>
    </row>
    <row r="44" spans="3:7" x14ac:dyDescent="0.35">
      <c r="C44" s="6" t="s">
        <v>16</v>
      </c>
      <c r="D44" s="2" t="s">
        <v>5</v>
      </c>
      <c r="E44" s="241" t="s">
        <v>33</v>
      </c>
      <c r="F44" s="241"/>
      <c r="G44" s="2">
        <v>450718000</v>
      </c>
    </row>
    <row r="45" spans="3:7" x14ac:dyDescent="0.35">
      <c r="C45" s="243" t="s">
        <v>27</v>
      </c>
      <c r="D45" s="247"/>
      <c r="E45" s="247"/>
      <c r="F45" s="244"/>
      <c r="G45" s="8">
        <f>SUM(G36:G44)</f>
        <v>6691034160</v>
      </c>
    </row>
    <row r="47" spans="3:7" x14ac:dyDescent="0.35">
      <c r="C47" s="12" t="s">
        <v>65</v>
      </c>
    </row>
    <row r="48" spans="3:7" x14ac:dyDescent="0.35">
      <c r="C48" s="9" t="s">
        <v>55</v>
      </c>
      <c r="D48" s="13" t="s">
        <v>56</v>
      </c>
      <c r="E48" s="242" t="s">
        <v>0</v>
      </c>
      <c r="F48" s="242"/>
      <c r="G48" s="9" t="s">
        <v>57</v>
      </c>
    </row>
    <row r="49" spans="3:7" x14ac:dyDescent="0.35">
      <c r="C49" s="6" t="s">
        <v>39</v>
      </c>
      <c r="D49" s="2" t="s">
        <v>41</v>
      </c>
      <c r="E49" s="241" t="s">
        <v>36</v>
      </c>
      <c r="F49" s="241"/>
      <c r="G49" s="6">
        <v>575315000</v>
      </c>
    </row>
    <row r="50" spans="3:7" x14ac:dyDescent="0.35">
      <c r="C50" s="6" t="s">
        <v>39</v>
      </c>
      <c r="D50" s="2" t="s">
        <v>38</v>
      </c>
      <c r="E50" s="241" t="s">
        <v>36</v>
      </c>
      <c r="F50" s="241"/>
      <c r="G50" s="6">
        <v>2724485000</v>
      </c>
    </row>
    <row r="51" spans="3:7" x14ac:dyDescent="0.35">
      <c r="C51" s="243" t="s">
        <v>27</v>
      </c>
      <c r="D51" s="247"/>
      <c r="E51" s="247"/>
      <c r="F51" s="244"/>
      <c r="G51" s="7">
        <f>SUM(G49:G50)</f>
        <v>3299800000</v>
      </c>
    </row>
    <row r="54" spans="3:7" x14ac:dyDescent="0.35">
      <c r="C54" s="14"/>
      <c r="D54" s="14"/>
      <c r="E54" s="248" t="s">
        <v>58</v>
      </c>
      <c r="F54" s="248"/>
      <c r="G54" s="248"/>
    </row>
    <row r="56" spans="3:7" x14ac:dyDescent="0.35">
      <c r="E56" s="12" t="s">
        <v>63</v>
      </c>
    </row>
    <row r="57" spans="3:7" x14ac:dyDescent="0.35">
      <c r="E57" s="242" t="s">
        <v>61</v>
      </c>
      <c r="F57" s="242"/>
      <c r="G57" s="9" t="s">
        <v>57</v>
      </c>
    </row>
    <row r="58" spans="3:7" x14ac:dyDescent="0.35">
      <c r="E58" s="246" t="s">
        <v>10</v>
      </c>
      <c r="F58" s="246"/>
      <c r="G58" s="6">
        <v>2490000000</v>
      </c>
    </row>
    <row r="59" spans="3:7" x14ac:dyDescent="0.35">
      <c r="E59" s="246" t="s">
        <v>22</v>
      </c>
      <c r="F59" s="246"/>
      <c r="G59" s="6">
        <v>1400000000</v>
      </c>
    </row>
    <row r="60" spans="3:7" x14ac:dyDescent="0.35">
      <c r="E60" s="246" t="s">
        <v>26</v>
      </c>
      <c r="F60" s="246"/>
      <c r="G60" s="6">
        <v>60000000</v>
      </c>
    </row>
    <row r="61" spans="3:7" x14ac:dyDescent="0.35">
      <c r="E61" s="246" t="s">
        <v>11</v>
      </c>
      <c r="F61" s="246"/>
      <c r="G61" s="6">
        <v>12229155840</v>
      </c>
    </row>
    <row r="62" spans="3:7" x14ac:dyDescent="0.35">
      <c r="E62" s="246" t="s">
        <v>24</v>
      </c>
      <c r="F62" s="246"/>
      <c r="G62" s="6">
        <v>375000000</v>
      </c>
    </row>
    <row r="63" spans="3:7" x14ac:dyDescent="0.35">
      <c r="E63" s="246" t="s">
        <v>7</v>
      </c>
      <c r="F63" s="246"/>
      <c r="G63" s="6">
        <v>92758400</v>
      </c>
    </row>
    <row r="64" spans="3:7" x14ac:dyDescent="0.35">
      <c r="E64" s="246" t="s">
        <v>25</v>
      </c>
      <c r="F64" s="246"/>
      <c r="G64" s="6">
        <v>120000000</v>
      </c>
    </row>
    <row r="65" spans="5:7" x14ac:dyDescent="0.35">
      <c r="E65" s="246" t="s">
        <v>4</v>
      </c>
      <c r="F65" s="246"/>
      <c r="G65" s="6">
        <v>10259061600</v>
      </c>
    </row>
    <row r="66" spans="5:7" x14ac:dyDescent="0.35">
      <c r="E66" s="246" t="s">
        <v>13</v>
      </c>
      <c r="F66" s="246"/>
      <c r="G66" s="6">
        <v>500000000</v>
      </c>
    </row>
    <row r="67" spans="5:7" x14ac:dyDescent="0.35">
      <c r="E67" s="246" t="s">
        <v>12</v>
      </c>
      <c r="F67" s="246"/>
      <c r="G67" s="6">
        <v>100000000</v>
      </c>
    </row>
    <row r="68" spans="5:7" x14ac:dyDescent="0.35">
      <c r="E68" s="246" t="s">
        <v>20</v>
      </c>
      <c r="F68" s="246"/>
      <c r="G68" s="6">
        <v>4350000000</v>
      </c>
    </row>
    <row r="69" spans="5:7" x14ac:dyDescent="0.35">
      <c r="E69" s="246" t="s">
        <v>8</v>
      </c>
      <c r="F69" s="246"/>
      <c r="G69" s="6">
        <v>553200000</v>
      </c>
    </row>
    <row r="70" spans="5:7" x14ac:dyDescent="0.35">
      <c r="E70" s="249" t="s">
        <v>27</v>
      </c>
      <c r="F70" s="249"/>
      <c r="G70" s="7">
        <f>SUM(G58:G69)</f>
        <v>32529175840</v>
      </c>
    </row>
    <row r="72" spans="5:7" x14ac:dyDescent="0.35">
      <c r="E72" s="12" t="s">
        <v>64</v>
      </c>
    </row>
    <row r="73" spans="5:7" x14ac:dyDescent="0.35">
      <c r="E73" s="242" t="s">
        <v>61</v>
      </c>
      <c r="F73" s="242"/>
      <c r="G73" s="9" t="s">
        <v>57</v>
      </c>
    </row>
    <row r="74" spans="5:7" x14ac:dyDescent="0.35">
      <c r="E74" s="246" t="s">
        <v>7</v>
      </c>
      <c r="F74" s="246"/>
      <c r="G74" s="6">
        <v>1177022750</v>
      </c>
    </row>
    <row r="75" spans="5:7" x14ac:dyDescent="0.35">
      <c r="E75" s="246" t="s">
        <v>4</v>
      </c>
      <c r="F75" s="246"/>
      <c r="G75" s="6">
        <v>5514011410</v>
      </c>
    </row>
    <row r="76" spans="5:7" x14ac:dyDescent="0.35">
      <c r="E76" s="249" t="s">
        <v>27</v>
      </c>
      <c r="F76" s="249"/>
      <c r="G76" s="7">
        <f>SUM(G74:G75)</f>
        <v>6691034160</v>
      </c>
    </row>
    <row r="79" spans="5:7" x14ac:dyDescent="0.35">
      <c r="E79" s="12" t="s">
        <v>65</v>
      </c>
    </row>
    <row r="80" spans="5:7" x14ac:dyDescent="0.35">
      <c r="E80" s="242" t="s">
        <v>61</v>
      </c>
      <c r="F80" s="242"/>
      <c r="G80" s="9" t="s">
        <v>57</v>
      </c>
    </row>
    <row r="81" spans="5:7" x14ac:dyDescent="0.35">
      <c r="E81" s="2" t="s">
        <v>43</v>
      </c>
      <c r="F81" s="2"/>
      <c r="G81" s="6">
        <v>60000000</v>
      </c>
    </row>
    <row r="82" spans="5:7" x14ac:dyDescent="0.35">
      <c r="E82" s="2" t="s">
        <v>42</v>
      </c>
      <c r="F82" s="2"/>
      <c r="G82" s="6">
        <v>100000000</v>
      </c>
    </row>
    <row r="83" spans="5:7" x14ac:dyDescent="0.35">
      <c r="E83" s="2" t="s">
        <v>40</v>
      </c>
      <c r="F83" s="2"/>
      <c r="G83" s="6">
        <v>1103500000</v>
      </c>
    </row>
    <row r="84" spans="5:7" x14ac:dyDescent="0.35">
      <c r="E84" s="2" t="s">
        <v>37</v>
      </c>
      <c r="F84" s="2"/>
      <c r="G84" s="6">
        <v>1015756100</v>
      </c>
    </row>
    <row r="85" spans="5:7" x14ac:dyDescent="0.35">
      <c r="E85" s="2" t="s">
        <v>4</v>
      </c>
      <c r="F85" s="2"/>
      <c r="G85" s="6">
        <v>1020543900</v>
      </c>
    </row>
    <row r="86" spans="5:7" x14ac:dyDescent="0.35">
      <c r="E86" s="249" t="s">
        <v>27</v>
      </c>
      <c r="F86" s="249"/>
      <c r="G86" s="7">
        <f>SUM(G81:G85)</f>
        <v>3299800000</v>
      </c>
    </row>
  </sheetData>
  <mergeCells count="60">
    <mergeCell ref="E80:F80"/>
    <mergeCell ref="E64:F64"/>
    <mergeCell ref="E86:F86"/>
    <mergeCell ref="E66:F66"/>
    <mergeCell ref="E67:F67"/>
    <mergeCell ref="E68:F68"/>
    <mergeCell ref="E69:F69"/>
    <mergeCell ref="E70:F70"/>
    <mergeCell ref="E73:F73"/>
    <mergeCell ref="E74:F74"/>
    <mergeCell ref="E75:F75"/>
    <mergeCell ref="E76:F76"/>
    <mergeCell ref="E3:J3"/>
    <mergeCell ref="E57:F57"/>
    <mergeCell ref="E58:F58"/>
    <mergeCell ref="E59:F59"/>
    <mergeCell ref="E50:F50"/>
    <mergeCell ref="C51:F51"/>
    <mergeCell ref="E27:F27"/>
    <mergeCell ref="C45:F45"/>
    <mergeCell ref="E43:F43"/>
    <mergeCell ref="E44:F44"/>
    <mergeCell ref="E48:F48"/>
    <mergeCell ref="E41:F41"/>
    <mergeCell ref="E42:F42"/>
    <mergeCell ref="E39:F39"/>
    <mergeCell ref="E40:F40"/>
    <mergeCell ref="E38:F38"/>
    <mergeCell ref="E36:F36"/>
    <mergeCell ref="E35:F35"/>
    <mergeCell ref="E28:F28"/>
    <mergeCell ref="E65:F65"/>
    <mergeCell ref="E29:F29"/>
    <mergeCell ref="E30:F30"/>
    <mergeCell ref="E31:F31"/>
    <mergeCell ref="C32:F32"/>
    <mergeCell ref="E37:F37"/>
    <mergeCell ref="E60:F60"/>
    <mergeCell ref="E49:F49"/>
    <mergeCell ref="E61:F61"/>
    <mergeCell ref="E62:F62"/>
    <mergeCell ref="E63:F63"/>
    <mergeCell ref="E54:G54"/>
    <mergeCell ref="E16:F16"/>
    <mergeCell ref="E26:F26"/>
    <mergeCell ref="E23:F23"/>
    <mergeCell ref="E24:F24"/>
    <mergeCell ref="E25:F25"/>
    <mergeCell ref="E17:F17"/>
    <mergeCell ref="C20:G20"/>
    <mergeCell ref="E11:F11"/>
    <mergeCell ref="E12:F12"/>
    <mergeCell ref="E13:F13"/>
    <mergeCell ref="E14:F14"/>
    <mergeCell ref="E15:F15"/>
    <mergeCell ref="E6:F6"/>
    <mergeCell ref="E7:F7"/>
    <mergeCell ref="E8:F8"/>
    <mergeCell ref="E9:F9"/>
    <mergeCell ref="E10: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a0db5d3-cc18-450f-b024-369bac33d3b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AB57DF123491041833F85DAE8892874" ma:contentTypeVersion="18" ma:contentTypeDescription="Crear nuevo documento." ma:contentTypeScope="" ma:versionID="b27efbf0c3cc5b0574b2fdd97af5fcbd">
  <xsd:schema xmlns:xsd="http://www.w3.org/2001/XMLSchema" xmlns:xs="http://www.w3.org/2001/XMLSchema" xmlns:p="http://schemas.microsoft.com/office/2006/metadata/properties" xmlns:ns3="0935b897-e83e-4004-9f75-4e3807b73bb0" xmlns:ns4="da0db5d3-cc18-450f-b024-369bac33d3b9" targetNamespace="http://schemas.microsoft.com/office/2006/metadata/properties" ma:root="true" ma:fieldsID="e42919f83a11d829466631aa5283d21c" ns3:_="" ns4:_="">
    <xsd:import namespace="0935b897-e83e-4004-9f75-4e3807b73bb0"/>
    <xsd:import namespace="da0db5d3-cc18-450f-b024-369bac33d3b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35b897-e83e-4004-9f75-4e3807b73bb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0db5d3-cc18-450f-b024-369bac33d3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7BDB74-73D8-47CF-96D0-0A627028CE0E}">
  <ds:schemaRefs>
    <ds:schemaRef ds:uri="http://schemas.microsoft.com/office/2006/metadata/properties"/>
    <ds:schemaRef ds:uri="http://www.w3.org/2000/xmlns/"/>
    <ds:schemaRef ds:uri="da0db5d3-cc18-450f-b024-369bac33d3b9"/>
    <ds:schemaRef ds:uri="http://www.w3.org/2001/XMLSchema-instance"/>
    <ds:schemaRef ds:uri="http://schemas.microsoft.com/office/infopath/2007/PartnerControls"/>
  </ds:schemaRefs>
</ds:datastoreItem>
</file>

<file path=customXml/itemProps2.xml><?xml version="1.0" encoding="utf-8"?>
<ds:datastoreItem xmlns:ds="http://schemas.openxmlformats.org/officeDocument/2006/customXml" ds:itemID="{7E6D45ED-8745-4657-A90C-E88EBF45911C}">
  <ds:schemaRefs>
    <ds:schemaRef ds:uri="http://schemas.microsoft.com/office/2006/metadata/contentType"/>
    <ds:schemaRef ds:uri="http://schemas.microsoft.com/office/2006/metadata/properties/metaAttributes"/>
    <ds:schemaRef ds:uri="http://www.w3.org/2000/xmlns/"/>
    <ds:schemaRef ds:uri="http://www.w3.org/2001/XMLSchema"/>
    <ds:schemaRef ds:uri="0935b897-e83e-4004-9f75-4e3807b73bb0"/>
    <ds:schemaRef ds:uri="da0db5d3-cc18-450f-b024-369bac33d3b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6C19F8-7026-4C1D-A03A-C78DB94D6F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TD PAA Vr 16</vt:lpstr>
      <vt:lpstr>PAA VR16 2026 UAECOB BCS</vt:lpstr>
      <vt:lpstr>Control PAA Vr0</vt:lpstr>
      <vt:lpstr>Distribución Pptal Inv</vt:lpstr>
      <vt:lpstr>TD</vt:lpstr>
      <vt:lpstr>resumen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alberto Abril Bernal</dc:creator>
  <cp:lastModifiedBy>Jose alberto Abril Bernal</cp:lastModifiedBy>
  <cp:lastPrinted>2024-06-25T20:21:52Z</cp:lastPrinted>
  <dcterms:created xsi:type="dcterms:W3CDTF">2023-10-09T19:40:49Z</dcterms:created>
  <dcterms:modified xsi:type="dcterms:W3CDTF">2026-07-22T23:13:58Z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0x0101002AB57DF123491041833F85DAE8892874</vt:lpwstr>
  </property>
</Properties>
</file>