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PLAN DE ACCION\2018\seguimiento\4to trimestre\"/>
    </mc:Choice>
  </mc:AlternateContent>
  <bookViews>
    <workbookView xWindow="0" yWindow="0" windowWidth="28800" windowHeight="12330" tabRatio="750" firstSheet="1" activeTab="1"/>
  </bookViews>
  <sheets>
    <sheet name="PLAN DE ACCIÓN 2018" sheetId="1" state="hidden" r:id="rId1"/>
    <sheet name="Indicadores" sheetId="15" r:id="rId2"/>
    <sheet name="PLAN DE ACCIÓN 2018 Producto" sheetId="9" r:id="rId3"/>
    <sheet name="PLAN DE ACCIÓN 2018 Actividades" sheetId="14" r:id="rId4"/>
    <sheet name="Tablas" sheetId="8" r:id="rId5"/>
    <sheet name="PLAN DE DESARROLLO 2018" sheetId="16" state="hidden" r:id="rId6"/>
    <sheet name="Actividades Plan de Desarrollo" sheetId="6" state="hidden" r:id="rId7"/>
  </sheets>
  <externalReferences>
    <externalReference r:id="rId8"/>
    <externalReference r:id="rId9"/>
    <externalReference r:id="rId10"/>
    <externalReference r:id="rId11"/>
  </externalReferences>
  <definedNames>
    <definedName name="_xlnm._FilterDatabase" localSheetId="0" hidden="1">'PLAN DE ACCIÓN 2018'!$B$8:$AQ$227</definedName>
    <definedName name="_xlnm._FilterDatabase" localSheetId="3" hidden="1">'PLAN DE ACCIÓN 2018 Actividades'!$B$7:$AQ$233</definedName>
    <definedName name="_xlnm._FilterDatabase" localSheetId="2" hidden="1">'PLAN DE ACCIÓN 2018 Producto'!$A$6:$BV$80</definedName>
    <definedName name="_xlnm._FilterDatabase" localSheetId="5" hidden="1">'PLAN DE DESARROLLO 2018'!$A$5:$G$5</definedName>
    <definedName name="_xlnm.Print_Area" localSheetId="2">'PLAN DE ACCIÓN 2018 Producto'!$AL$6:$AS$30</definedName>
    <definedName name="_xlnm.Print_Area" localSheetId="5">'PLAN DE DESARROLLO 2018'!$D$5:$R$24</definedName>
    <definedName name="SegmentaciónDeDatos_DEPENDENCIA">#N/A</definedName>
    <definedName name="SegmentaciónDeDatos_Estado_del_Producto_4">#N/A</definedName>
    <definedName name="SegmentaciónDeDatos_Tipo_de_Resultado_4">#N/A</definedName>
  </definedNames>
  <calcPr calcId="162913"/>
  <pivotCaches>
    <pivotCache cacheId="0" r:id="rId12"/>
    <pivotCache cacheId="1" r:id="rId13"/>
    <pivotCache cacheId="2" r:id="rId14"/>
  </pivotCaches>
  <extLs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E10" i="15" l="1"/>
  <c r="B89" i="8"/>
  <c r="B13" i="8" l="1"/>
  <c r="AK9" i="14" l="1"/>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AK35" i="14"/>
  <c r="AK36" i="14"/>
  <c r="AK37" i="14"/>
  <c r="AK38" i="14"/>
  <c r="AK39" i="14"/>
  <c r="AK40" i="14"/>
  <c r="AK41" i="14"/>
  <c r="AK42" i="14"/>
  <c r="AK43" i="14"/>
  <c r="AK44" i="14"/>
  <c r="AK45" i="14"/>
  <c r="AK46" i="14"/>
  <c r="AK47" i="14"/>
  <c r="AK48" i="14"/>
  <c r="AK49" i="14"/>
  <c r="AK50" i="14"/>
  <c r="AK51" i="14"/>
  <c r="AK52" i="14"/>
  <c r="AK53" i="14"/>
  <c r="AK54" i="14"/>
  <c r="AK55" i="14"/>
  <c r="AK56" i="14"/>
  <c r="AK57" i="14"/>
  <c r="AK58" i="14"/>
  <c r="AK59" i="14"/>
  <c r="AK60" i="14"/>
  <c r="AK61" i="14"/>
  <c r="AK62" i="14"/>
  <c r="AK63" i="14"/>
  <c r="AK64" i="14"/>
  <c r="AK65" i="14"/>
  <c r="AK66" i="14"/>
  <c r="AK67" i="14"/>
  <c r="AK68" i="14"/>
  <c r="AK69" i="14"/>
  <c r="AK70" i="14"/>
  <c r="AK71" i="14"/>
  <c r="AK72" i="14"/>
  <c r="AK73" i="14"/>
  <c r="AK74" i="14"/>
  <c r="AK75" i="14"/>
  <c r="AK76" i="14"/>
  <c r="AK77" i="14"/>
  <c r="AK78" i="14"/>
  <c r="AK79" i="14"/>
  <c r="AK80" i="14"/>
  <c r="AK81" i="14"/>
  <c r="AK82" i="14"/>
  <c r="AK83" i="14"/>
  <c r="AK84" i="14"/>
  <c r="AK85" i="14"/>
  <c r="AK86" i="14"/>
  <c r="AK87" i="14"/>
  <c r="AK88" i="14"/>
  <c r="AK89" i="14"/>
  <c r="AK90" i="14"/>
  <c r="AK91" i="14"/>
  <c r="AK92" i="14"/>
  <c r="AK93" i="14"/>
  <c r="AK94" i="14"/>
  <c r="AK95" i="14"/>
  <c r="AK96" i="14"/>
  <c r="AK97" i="14"/>
  <c r="AK98" i="14"/>
  <c r="AK99" i="14"/>
  <c r="AK100" i="14"/>
  <c r="AK101" i="14"/>
  <c r="AK102" i="14"/>
  <c r="AK103" i="14"/>
  <c r="AK104" i="14"/>
  <c r="AK105" i="14"/>
  <c r="AK106" i="14"/>
  <c r="AK107" i="14"/>
  <c r="AK108" i="14"/>
  <c r="AK109" i="14"/>
  <c r="AK110" i="14"/>
  <c r="AK111" i="14"/>
  <c r="AK112" i="14"/>
  <c r="AK113" i="14"/>
  <c r="AK114" i="14"/>
  <c r="AK115" i="14"/>
  <c r="AK116" i="14"/>
  <c r="AK117" i="14"/>
  <c r="AK118" i="14"/>
  <c r="AK119" i="14"/>
  <c r="AK120" i="14"/>
  <c r="AK121" i="14"/>
  <c r="AK122" i="14"/>
  <c r="AK123" i="14"/>
  <c r="AK124" i="14"/>
  <c r="AK125" i="14"/>
  <c r="AK126" i="14"/>
  <c r="AK127" i="14"/>
  <c r="AK128" i="14"/>
  <c r="AK129" i="14"/>
  <c r="AK130" i="14"/>
  <c r="AK131" i="14"/>
  <c r="AK132" i="14"/>
  <c r="AK133" i="14"/>
  <c r="AK134" i="14"/>
  <c r="AK135" i="14"/>
  <c r="AK136" i="14"/>
  <c r="AK137" i="14"/>
  <c r="AK138" i="14"/>
  <c r="AK139" i="14"/>
  <c r="AK140" i="14"/>
  <c r="AK141" i="14"/>
  <c r="AK142" i="14"/>
  <c r="AK143" i="14"/>
  <c r="AK144" i="14"/>
  <c r="AK145" i="14"/>
  <c r="AK146" i="14"/>
  <c r="AK147" i="14"/>
  <c r="AK148" i="14"/>
  <c r="AK149" i="14"/>
  <c r="AK150" i="14"/>
  <c r="AK151" i="14"/>
  <c r="AK152" i="14"/>
  <c r="AK153" i="14"/>
  <c r="AK154" i="14"/>
  <c r="AK155" i="14"/>
  <c r="AK156" i="14"/>
  <c r="AK157" i="14"/>
  <c r="AK158" i="14"/>
  <c r="AK159" i="14"/>
  <c r="AK160" i="14"/>
  <c r="AK161" i="14"/>
  <c r="AK162" i="14"/>
  <c r="AK163" i="14"/>
  <c r="AK164" i="14"/>
  <c r="AK165" i="14"/>
  <c r="AK166" i="14"/>
  <c r="AK167" i="14"/>
  <c r="AK168" i="14"/>
  <c r="AK169" i="14"/>
  <c r="AK170" i="14"/>
  <c r="AK171" i="14"/>
  <c r="AK172" i="14"/>
  <c r="AK173" i="14"/>
  <c r="AK174" i="14"/>
  <c r="AK175" i="14"/>
  <c r="AK176" i="14"/>
  <c r="AK177" i="14"/>
  <c r="AK178" i="14"/>
  <c r="AK179" i="14"/>
  <c r="AK180" i="14"/>
  <c r="AK181" i="14"/>
  <c r="AK182" i="14"/>
  <c r="AK183" i="14"/>
  <c r="AK184" i="14"/>
  <c r="AK185" i="14"/>
  <c r="AK186" i="14"/>
  <c r="AK187" i="14"/>
  <c r="AK188" i="14"/>
  <c r="AK189" i="14"/>
  <c r="AK190" i="14"/>
  <c r="AK191" i="14"/>
  <c r="AK192" i="14"/>
  <c r="AK193" i="14"/>
  <c r="AK194" i="14"/>
  <c r="AK195" i="14"/>
  <c r="AK196" i="14"/>
  <c r="AK197" i="14"/>
  <c r="AK198" i="14"/>
  <c r="AK199" i="14"/>
  <c r="AK200" i="14"/>
  <c r="AK201" i="14"/>
  <c r="AK202" i="14"/>
  <c r="AK203" i="14"/>
  <c r="AK204" i="14"/>
  <c r="AK205" i="14"/>
  <c r="AK206" i="14"/>
  <c r="AK207" i="14"/>
  <c r="AK208" i="14"/>
  <c r="AK209" i="14"/>
  <c r="AK210" i="14"/>
  <c r="AK211" i="14"/>
  <c r="AK212" i="14"/>
  <c r="AK213" i="14"/>
  <c r="AK214" i="14"/>
  <c r="AK215" i="14"/>
  <c r="AK216" i="14"/>
  <c r="AK217" i="14"/>
  <c r="AK218" i="14"/>
  <c r="AK219" i="14"/>
  <c r="AK220" i="14"/>
  <c r="AK221" i="14"/>
  <c r="AK222" i="14"/>
  <c r="AK223" i="14"/>
  <c r="AK224" i="14"/>
  <c r="AK225" i="14"/>
  <c r="AK226" i="14"/>
  <c r="AK227" i="14"/>
  <c r="AK228" i="14"/>
  <c r="AK229" i="14"/>
  <c r="AK230" i="14"/>
  <c r="AK231" i="14"/>
  <c r="AK232" i="14"/>
  <c r="AK233" i="14"/>
  <c r="AK8" i="14"/>
  <c r="AF233" i="14" l="1"/>
  <c r="AF230" i="14"/>
  <c r="AF226" i="14"/>
  <c r="AF222" i="14"/>
  <c r="AF218" i="14"/>
  <c r="AF214" i="14"/>
  <c r="AF210" i="14"/>
  <c r="AF206" i="14"/>
  <c r="AF202" i="14"/>
  <c r="AF198" i="14"/>
  <c r="AF194" i="14"/>
  <c r="AF169" i="14"/>
  <c r="AF168" i="14"/>
  <c r="AF162" i="14"/>
  <c r="AF158" i="14"/>
  <c r="AF154" i="14"/>
  <c r="AF153" i="14"/>
  <c r="AF152" i="14"/>
  <c r="AF145" i="14"/>
  <c r="AF143" i="14"/>
  <c r="AF140" i="14"/>
  <c r="AF134" i="14"/>
  <c r="AF131" i="14"/>
  <c r="AF128" i="14"/>
  <c r="AF125" i="14"/>
  <c r="AF122" i="14"/>
  <c r="AF119" i="14"/>
  <c r="AF108" i="14"/>
  <c r="AF107" i="14"/>
  <c r="AF84" i="14"/>
  <c r="AF79" i="14"/>
  <c r="AF71" i="14"/>
  <c r="AF66" i="14"/>
  <c r="AF35" i="14"/>
  <c r="AF33" i="14"/>
  <c r="AF31" i="14"/>
  <c r="AF27" i="14"/>
  <c r="AF23" i="14"/>
  <c r="AF19" i="14"/>
  <c r="AF15" i="14"/>
  <c r="AF11" i="14"/>
  <c r="B27" i="8"/>
  <c r="AL233" i="14"/>
  <c r="AL232" i="14"/>
  <c r="AL231" i="14"/>
  <c r="AL230" i="14"/>
  <c r="AL229" i="14"/>
  <c r="AL228" i="14"/>
  <c r="AL226" i="14"/>
  <c r="AL225" i="14"/>
  <c r="AL224" i="14"/>
  <c r="AL222" i="14"/>
  <c r="AL221" i="14"/>
  <c r="AL220" i="14"/>
  <c r="AL218" i="14"/>
  <c r="AL217" i="14"/>
  <c r="AL216" i="14"/>
  <c r="AL215" i="14"/>
  <c r="AL214" i="14"/>
  <c r="AL213" i="14"/>
  <c r="AL212" i="14"/>
  <c r="AL210" i="14"/>
  <c r="AL209" i="14"/>
  <c r="AL208" i="14"/>
  <c r="AL206" i="14"/>
  <c r="AL205" i="14"/>
  <c r="AL204" i="14"/>
  <c r="AL202" i="14"/>
  <c r="AL203" i="14"/>
  <c r="AL201" i="14"/>
  <c r="AL200" i="14"/>
  <c r="AL198" i="14"/>
  <c r="AL197" i="14"/>
  <c r="AL196" i="14"/>
  <c r="AL195" i="14"/>
  <c r="AL194" i="14"/>
  <c r="AL193" i="14"/>
  <c r="AL192" i="14"/>
  <c r="AL191" i="14"/>
  <c r="AL190" i="14"/>
  <c r="AL188" i="14"/>
  <c r="AL187" i="14"/>
  <c r="AL186" i="14"/>
  <c r="AL185" i="14"/>
  <c r="AL183" i="14"/>
  <c r="AL181" i="14"/>
  <c r="AL180" i="14"/>
  <c r="AL179" i="14"/>
  <c r="AL178" i="14"/>
  <c r="AL177" i="14"/>
  <c r="AL176" i="14"/>
  <c r="AL175" i="14"/>
  <c r="AL174" i="14"/>
  <c r="AL173" i="14"/>
  <c r="AL172" i="14"/>
  <c r="AL171" i="14"/>
  <c r="AL170" i="14"/>
  <c r="AL169" i="14"/>
  <c r="AL168" i="14"/>
  <c r="AL167" i="14"/>
  <c r="AL166" i="14"/>
  <c r="AL165" i="14"/>
  <c r="AL164" i="14"/>
  <c r="AL163" i="14"/>
  <c r="AL162" i="14"/>
  <c r="AL161" i="14"/>
  <c r="AL160" i="14"/>
  <c r="AL159" i="14"/>
  <c r="AL158" i="14"/>
  <c r="AL157" i="14"/>
  <c r="AL156" i="14"/>
  <c r="AL155" i="14"/>
  <c r="AL154" i="14"/>
  <c r="AL153" i="14"/>
  <c r="AL152" i="14"/>
  <c r="AL151" i="14"/>
  <c r="AL150" i="14"/>
  <c r="AL149" i="14"/>
  <c r="AL148" i="14"/>
  <c r="AL147" i="14"/>
  <c r="AL146" i="14"/>
  <c r="AL145" i="14"/>
  <c r="AL144" i="14"/>
  <c r="AL143" i="14"/>
  <c r="AL142" i="14"/>
  <c r="AL141" i="14"/>
  <c r="AL140" i="14"/>
  <c r="AL139" i="14"/>
  <c r="AL138" i="14"/>
  <c r="AL137" i="14"/>
  <c r="AL136" i="14"/>
  <c r="AL135" i="14"/>
  <c r="AL134" i="14"/>
  <c r="AL133" i="14"/>
  <c r="AL132" i="14"/>
  <c r="AL131" i="14"/>
  <c r="AL130" i="14"/>
  <c r="AL129" i="14"/>
  <c r="AL128" i="14"/>
  <c r="AL127" i="14"/>
  <c r="AL126" i="14"/>
  <c r="AL125" i="14"/>
  <c r="AL124" i="14"/>
  <c r="AL123" i="14"/>
  <c r="AL122" i="14"/>
  <c r="AL121" i="14"/>
  <c r="AL120" i="14"/>
  <c r="AL118" i="14"/>
  <c r="AL119" i="14"/>
  <c r="AL117" i="14"/>
  <c r="AL116" i="14"/>
  <c r="AL115" i="14"/>
  <c r="AL114" i="14"/>
  <c r="AL113" i="14"/>
  <c r="AL112" i="14"/>
  <c r="AL111" i="14"/>
  <c r="AL110" i="14"/>
  <c r="AL109" i="14"/>
  <c r="AL108" i="14"/>
  <c r="AL107" i="14"/>
  <c r="AL106" i="14"/>
  <c r="AL105" i="14"/>
  <c r="AL104" i="14"/>
  <c r="AL103" i="14"/>
  <c r="AL102" i="14"/>
  <c r="AL101" i="14"/>
  <c r="AL100" i="14"/>
  <c r="AL99" i="14"/>
  <c r="AL98" i="14"/>
  <c r="AL97" i="14"/>
  <c r="AL96" i="14"/>
  <c r="AL95" i="14"/>
  <c r="AL94" i="14"/>
  <c r="AL93" i="14"/>
  <c r="AL92" i="14"/>
  <c r="AL91" i="14"/>
  <c r="AL90" i="14"/>
  <c r="AL89" i="14"/>
  <c r="AL88" i="14"/>
  <c r="AL87" i="14"/>
  <c r="AL86" i="14"/>
  <c r="AL85" i="14"/>
  <c r="AL84" i="14"/>
  <c r="AL83" i="14"/>
  <c r="AL82" i="14"/>
  <c r="AL81" i="14"/>
  <c r="AL80" i="14"/>
  <c r="AL79" i="14"/>
  <c r="AL78" i="14"/>
  <c r="AL77" i="14"/>
  <c r="AL76" i="14"/>
  <c r="AL75" i="14"/>
  <c r="AL73" i="14"/>
  <c r="AL72" i="14"/>
  <c r="AL71" i="14"/>
  <c r="AL70" i="14"/>
  <c r="AL69" i="14"/>
  <c r="AL68" i="14"/>
  <c r="AL67" i="14"/>
  <c r="AL66" i="14"/>
  <c r="AL65" i="14"/>
  <c r="AL64" i="14"/>
  <c r="AL63" i="14"/>
  <c r="AL61" i="14"/>
  <c r="AL60" i="14"/>
  <c r="AL59" i="14"/>
  <c r="AL58" i="14"/>
  <c r="AL57" i="14"/>
  <c r="AL56" i="14"/>
  <c r="AL55" i="14"/>
  <c r="AL54" i="14"/>
  <c r="AL53" i="14"/>
  <c r="AL52" i="14"/>
  <c r="AL51" i="14"/>
  <c r="AL50" i="14"/>
  <c r="AL48" i="14"/>
  <c r="AL47" i="14"/>
  <c r="AL46" i="14"/>
  <c r="AL45" i="14"/>
  <c r="AL44" i="14"/>
  <c r="AL43" i="14"/>
  <c r="AL42" i="14"/>
  <c r="AL41" i="14"/>
  <c r="AL40" i="14"/>
  <c r="AL39" i="14"/>
  <c r="AL38" i="14"/>
  <c r="AL37" i="14"/>
  <c r="AL36" i="14"/>
  <c r="AL35" i="14"/>
  <c r="AL34" i="14"/>
  <c r="AL33" i="14"/>
  <c r="AL32" i="14"/>
  <c r="AL29" i="14"/>
  <c r="AL31" i="14"/>
  <c r="AL30" i="14"/>
  <c r="AL28" i="14"/>
  <c r="AL27" i="14"/>
  <c r="AL26" i="14"/>
  <c r="AL25" i="14"/>
  <c r="AL24" i="14"/>
  <c r="AL23" i="14"/>
  <c r="AL22" i="14"/>
  <c r="AL21" i="14"/>
  <c r="AL20" i="14"/>
  <c r="AL19" i="14"/>
  <c r="AL18" i="14"/>
  <c r="AL17" i="14"/>
  <c r="AL16" i="14"/>
  <c r="AL15" i="14"/>
  <c r="AL14" i="14"/>
  <c r="AL13" i="14"/>
  <c r="AL12" i="14"/>
  <c r="AL11" i="14"/>
  <c r="AL10" i="14"/>
  <c r="AL9" i="14"/>
  <c r="AL8" i="14"/>
  <c r="AL62" i="14"/>
  <c r="AL182" i="14"/>
  <c r="AL184" i="14"/>
  <c r="AL189" i="14"/>
  <c r="AL199" i="14"/>
  <c r="AL207" i="14"/>
  <c r="AL211" i="14"/>
  <c r="AL219" i="14"/>
  <c r="AL223" i="14"/>
  <c r="AL227" i="14"/>
  <c r="AJ162" i="14"/>
  <c r="AJ97" i="14"/>
  <c r="AJ75" i="14"/>
  <c r="AJ73" i="14"/>
  <c r="AJ72" i="14"/>
  <c r="AJ46" i="14"/>
  <c r="AJ8" i="14"/>
  <c r="Q25" i="9" l="1"/>
  <c r="Q20" i="9"/>
  <c r="W13" i="9" l="1"/>
  <c r="Z13" i="9" s="1"/>
  <c r="S28" i="9" l="1"/>
  <c r="S27" i="9"/>
  <c r="N19" i="16" l="1"/>
  <c r="Q7" i="9"/>
  <c r="W7" i="9" s="1"/>
  <c r="Z7" i="9" s="1"/>
  <c r="Q8" i="9"/>
  <c r="R8" i="9" s="1"/>
  <c r="Q9" i="9"/>
  <c r="W9" i="9" s="1"/>
  <c r="Z9" i="9" s="1"/>
  <c r="Q10" i="9"/>
  <c r="Q11" i="9"/>
  <c r="R11" i="9" s="1"/>
  <c r="Q12" i="9"/>
  <c r="R12" i="9" s="1"/>
  <c r="R14" i="9"/>
  <c r="Q15" i="9"/>
  <c r="R15" i="9" s="1"/>
  <c r="Q16" i="9"/>
  <c r="R16" i="9" s="1"/>
  <c r="Q17" i="9"/>
  <c r="W17" i="9" s="1"/>
  <c r="Z17" i="9" s="1"/>
  <c r="Q18" i="9"/>
  <c r="Q19" i="9"/>
  <c r="R19" i="9" s="1"/>
  <c r="Q21" i="9"/>
  <c r="W21" i="9" s="1"/>
  <c r="Z21" i="9" s="1"/>
  <c r="R23" i="9"/>
  <c r="R24" i="9"/>
  <c r="W25" i="9"/>
  <c r="Z25" i="9" s="1"/>
  <c r="Q26" i="9"/>
  <c r="Q27" i="9"/>
  <c r="R27" i="9" s="1"/>
  <c r="Q28" i="9"/>
  <c r="R28" i="9" s="1"/>
  <c r="Q29" i="9"/>
  <c r="W29" i="9" s="1"/>
  <c r="Z29" i="9" s="1"/>
  <c r="R31" i="9"/>
  <c r="Q32" i="9"/>
  <c r="R32" i="9" s="1"/>
  <c r="Q33" i="9"/>
  <c r="W33" i="9" s="1"/>
  <c r="Z33" i="9" s="1"/>
  <c r="Q34" i="9"/>
  <c r="Q35" i="9"/>
  <c r="R35" i="9" s="1"/>
  <c r="Q36" i="9"/>
  <c r="R36" i="9" s="1"/>
  <c r="Q37" i="9"/>
  <c r="W37" i="9" s="1"/>
  <c r="Z37" i="9" s="1"/>
  <c r="Q38" i="9"/>
  <c r="R39" i="9"/>
  <c r="Q40" i="9"/>
  <c r="R40" i="9" s="1"/>
  <c r="Q41" i="9"/>
  <c r="W41" i="9" s="1"/>
  <c r="Z41" i="9" s="1"/>
  <c r="Q42" i="9"/>
  <c r="Q43" i="9"/>
  <c r="R43" i="9" s="1"/>
  <c r="Q44" i="9"/>
  <c r="R44" i="9" s="1"/>
  <c r="Q45" i="9"/>
  <c r="W45" i="9" s="1"/>
  <c r="Z45" i="9" s="1"/>
  <c r="Q46" i="9"/>
  <c r="Q47" i="9"/>
  <c r="R47" i="9" s="1"/>
  <c r="Q48" i="9"/>
  <c r="R48" i="9" s="1"/>
  <c r="Q49" i="9"/>
  <c r="Q50" i="9"/>
  <c r="Q51" i="9"/>
  <c r="R51" i="9" s="1"/>
  <c r="Q52" i="9"/>
  <c r="R52" i="9" s="1"/>
  <c r="Q53" i="9"/>
  <c r="W53" i="9" s="1"/>
  <c r="Z53" i="9" s="1"/>
  <c r="Q54" i="9"/>
  <c r="Q55" i="9"/>
  <c r="R55" i="9" s="1"/>
  <c r="Q56" i="9"/>
  <c r="R56" i="9" s="1"/>
  <c r="Q57" i="9"/>
  <c r="W57" i="9" s="1"/>
  <c r="Z57" i="9" s="1"/>
  <c r="Q58" i="9"/>
  <c r="R59" i="9"/>
  <c r="Q60" i="9"/>
  <c r="R60" i="9" s="1"/>
  <c r="Q61" i="9"/>
  <c r="W61" i="9" s="1"/>
  <c r="Z61" i="9" s="1"/>
  <c r="Q62" i="9"/>
  <c r="Q63" i="9"/>
  <c r="R63" i="9" s="1"/>
  <c r="Q64" i="9"/>
  <c r="R64" i="9" s="1"/>
  <c r="Q66" i="9"/>
  <c r="Q67" i="9"/>
  <c r="R67" i="9" s="1"/>
  <c r="R68" i="9"/>
  <c r="W69" i="9"/>
  <c r="Z69" i="9" s="1"/>
  <c r="Q70" i="9"/>
  <c r="Q71" i="9"/>
  <c r="R71" i="9" s="1"/>
  <c r="Q72" i="9"/>
  <c r="R72" i="9" s="1"/>
  <c r="Q73" i="9"/>
  <c r="W73" i="9" s="1"/>
  <c r="Z73" i="9" s="1"/>
  <c r="Q74" i="9"/>
  <c r="Q75" i="9"/>
  <c r="R75" i="9" s="1"/>
  <c r="Q76" i="9"/>
  <c r="R76" i="9" s="1"/>
  <c r="Q77" i="9"/>
  <c r="W77" i="9" s="1"/>
  <c r="Z77" i="9" s="1"/>
  <c r="Q78" i="9"/>
  <c r="Q79" i="9"/>
  <c r="R79" i="9" s="1"/>
  <c r="Q80" i="9"/>
  <c r="R80" i="9" s="1"/>
  <c r="CF14" i="15"/>
  <c r="CF17" i="15"/>
  <c r="D88" i="8"/>
  <c r="C88" i="8"/>
  <c r="B88" i="8"/>
  <c r="BU21" i="15"/>
  <c r="BW16" i="15"/>
  <c r="BV16" i="15"/>
  <c r="BU16" i="15"/>
  <c r="AF186" i="14"/>
  <c r="AF183" i="14"/>
  <c r="AF178" i="14"/>
  <c r="AF177" i="14"/>
  <c r="AF175" i="14"/>
  <c r="AF174" i="14"/>
  <c r="AF173" i="14"/>
  <c r="AF172" i="14"/>
  <c r="AF161" i="14"/>
  <c r="AF157" i="14"/>
  <c r="AF148" i="14"/>
  <c r="AF147" i="14"/>
  <c r="AF146" i="14"/>
  <c r="AF144" i="14"/>
  <c r="AF139" i="14"/>
  <c r="AF116" i="14"/>
  <c r="AF114" i="14"/>
  <c r="AF111" i="14"/>
  <c r="AF104" i="14"/>
  <c r="AF98" i="14"/>
  <c r="AF95" i="14"/>
  <c r="AF94" i="14"/>
  <c r="AF92" i="14"/>
  <c r="AF89" i="14"/>
  <c r="AF87" i="14"/>
  <c r="AF83" i="14"/>
  <c r="AF81" i="14"/>
  <c r="AF80" i="14"/>
  <c r="AF70" i="14"/>
  <c r="AF69" i="14"/>
  <c r="AF68" i="14"/>
  <c r="AF65" i="14"/>
  <c r="AF38" i="14"/>
  <c r="AJ10" i="14"/>
  <c r="AJ9" i="14"/>
  <c r="AB23" i="9"/>
  <c r="O69" i="9"/>
  <c r="AB69" i="9" s="1"/>
  <c r="O68" i="9"/>
  <c r="AB68" i="9" s="1"/>
  <c r="AH68" i="9" s="1"/>
  <c r="O59" i="9"/>
  <c r="AB59" i="9" s="1"/>
  <c r="AC59" i="9" s="1"/>
  <c r="O39" i="9"/>
  <c r="AB7" i="9"/>
  <c r="AH7" i="9" s="1"/>
  <c r="AK7" i="9" s="1"/>
  <c r="AB8" i="9"/>
  <c r="AH8" i="9" s="1"/>
  <c r="AB9" i="9"/>
  <c r="AB10" i="9"/>
  <c r="AH10" i="9" s="1"/>
  <c r="AK10" i="9" s="1"/>
  <c r="AB11" i="9"/>
  <c r="AC11" i="9" s="1"/>
  <c r="AB12" i="9"/>
  <c r="AC12" i="9" s="1"/>
  <c r="AB13" i="9"/>
  <c r="AB14" i="9"/>
  <c r="AH14" i="9" s="1"/>
  <c r="AJ14" i="9" s="1"/>
  <c r="AB15" i="9"/>
  <c r="AB16" i="9"/>
  <c r="AB17" i="9"/>
  <c r="AB18" i="9"/>
  <c r="AC18" i="9" s="1"/>
  <c r="AB19" i="9"/>
  <c r="AC19" i="9" s="1"/>
  <c r="AB20" i="9"/>
  <c r="AC20" i="9" s="1"/>
  <c r="AB21" i="9"/>
  <c r="AH21" i="9" s="1"/>
  <c r="AB22" i="9"/>
  <c r="AH22" i="9" s="1"/>
  <c r="AI22" i="9" s="1"/>
  <c r="AB24" i="9"/>
  <c r="AB25" i="9"/>
  <c r="AC25" i="9" s="1"/>
  <c r="AB26" i="9"/>
  <c r="AC26" i="9" s="1"/>
  <c r="AB27" i="9"/>
  <c r="AB28" i="9"/>
  <c r="AC28" i="9" s="1"/>
  <c r="AB29" i="9"/>
  <c r="AH29" i="9" s="1"/>
  <c r="AI29" i="9" s="1"/>
  <c r="AB30" i="9"/>
  <c r="AC30" i="9" s="1"/>
  <c r="AB31" i="9"/>
  <c r="AB32" i="9"/>
  <c r="AB33" i="9"/>
  <c r="AB34" i="9"/>
  <c r="AC34" i="9" s="1"/>
  <c r="AB35" i="9"/>
  <c r="AB36" i="9"/>
  <c r="AC36" i="9" s="1"/>
  <c r="AB37" i="9"/>
  <c r="AB38" i="9"/>
  <c r="AC38" i="9" s="1"/>
  <c r="AB39" i="9"/>
  <c r="AC39" i="9" s="1"/>
  <c r="AB40" i="9"/>
  <c r="AB41" i="9"/>
  <c r="AB42" i="9"/>
  <c r="AC42" i="9" s="1"/>
  <c r="AB43" i="9"/>
  <c r="AB44" i="9"/>
  <c r="AC44" i="9" s="1"/>
  <c r="AB45" i="9"/>
  <c r="AB46" i="9"/>
  <c r="AC46" i="9" s="1"/>
  <c r="AB47" i="9"/>
  <c r="AC47" i="9" s="1"/>
  <c r="AB48" i="9"/>
  <c r="AB49" i="9"/>
  <c r="AB50" i="9"/>
  <c r="AC50" i="9" s="1"/>
  <c r="AB51" i="9"/>
  <c r="AB52" i="9"/>
  <c r="AC52" i="9" s="1"/>
  <c r="AB53" i="9"/>
  <c r="AH53" i="9" s="1"/>
  <c r="AJ53" i="9" s="1"/>
  <c r="AB54" i="9"/>
  <c r="AC54" i="9" s="1"/>
  <c r="AB55" i="9"/>
  <c r="AH55" i="9" s="1"/>
  <c r="AB56" i="9"/>
  <c r="AB57" i="9"/>
  <c r="AB58" i="9"/>
  <c r="AC58" i="9" s="1"/>
  <c r="AB60" i="9"/>
  <c r="AH60" i="9" s="1"/>
  <c r="AK60" i="9" s="1"/>
  <c r="AB61" i="9"/>
  <c r="AC61" i="9" s="1"/>
  <c r="AB62" i="9"/>
  <c r="AH62" i="9" s="1"/>
  <c r="AB63" i="9"/>
  <c r="AC63" i="9" s="1"/>
  <c r="AB64" i="9"/>
  <c r="AB65" i="9"/>
  <c r="AB66" i="9"/>
  <c r="AC66" i="9" s="1"/>
  <c r="AB67" i="9"/>
  <c r="AB70" i="9"/>
  <c r="AB71" i="9"/>
  <c r="AH71" i="9" s="1"/>
  <c r="AB72" i="9"/>
  <c r="AB73" i="9"/>
  <c r="AH73" i="9" s="1"/>
  <c r="AB74" i="9"/>
  <c r="AH74" i="9" s="1"/>
  <c r="AB75" i="9"/>
  <c r="AC75" i="9" s="1"/>
  <c r="AB76" i="9"/>
  <c r="AC76" i="9" s="1"/>
  <c r="AB77" i="9"/>
  <c r="AH77" i="9" s="1"/>
  <c r="AB78" i="9"/>
  <c r="AC78" i="9" s="1"/>
  <c r="AB79" i="9"/>
  <c r="AC79" i="9" s="1"/>
  <c r="AB80" i="9"/>
  <c r="AH34" i="9"/>
  <c r="AK34" i="9" s="1"/>
  <c r="AC22" i="9"/>
  <c r="N24" i="16"/>
  <c r="M24" i="16"/>
  <c r="O22" i="16"/>
  <c r="N21" i="16"/>
  <c r="M21" i="16"/>
  <c r="O20" i="16"/>
  <c r="M19" i="16"/>
  <c r="O18" i="16"/>
  <c r="O17" i="16"/>
  <c r="O16" i="16"/>
  <c r="O15" i="16"/>
  <c r="O14" i="16"/>
  <c r="O13" i="16"/>
  <c r="O12" i="16"/>
  <c r="O11" i="16"/>
  <c r="O10" i="16"/>
  <c r="O9" i="16"/>
  <c r="O8" i="16"/>
  <c r="O6" i="16"/>
  <c r="BU15" i="15"/>
  <c r="AU22" i="9"/>
  <c r="B41" i="8"/>
  <c r="AJ232" i="14"/>
  <c r="AW12" i="9"/>
  <c r="AL26" i="9"/>
  <c r="AR26" i="9" s="1"/>
  <c r="AL25" i="9"/>
  <c r="AM25" i="9" s="1"/>
  <c r="AL22" i="9"/>
  <c r="AM22" i="9" s="1"/>
  <c r="AJ36" i="14"/>
  <c r="AS22" i="9"/>
  <c r="AT22" i="9"/>
  <c r="AJ49" i="14"/>
  <c r="AL49" i="14" s="1"/>
  <c r="AL19" i="9"/>
  <c r="AM19" i="9" s="1"/>
  <c r="AL56" i="9"/>
  <c r="AL55" i="9"/>
  <c r="AR55" i="9" s="1"/>
  <c r="AU55" i="9" s="1"/>
  <c r="AL54" i="9"/>
  <c r="AM54" i="9" s="1"/>
  <c r="AL53" i="9"/>
  <c r="AR53" i="9" s="1"/>
  <c r="AS53" i="9" s="1"/>
  <c r="AL52" i="9"/>
  <c r="AL51" i="9"/>
  <c r="AR51" i="9" s="1"/>
  <c r="AL50" i="9"/>
  <c r="AR50" i="9" s="1"/>
  <c r="AS50" i="9" s="1"/>
  <c r="AL49" i="9"/>
  <c r="AR49" i="9" s="1"/>
  <c r="AU49" i="9" s="1"/>
  <c r="AL48" i="9"/>
  <c r="AR48" i="9" s="1"/>
  <c r="AL47" i="9"/>
  <c r="AM47" i="9" s="1"/>
  <c r="AL46" i="9"/>
  <c r="AL45" i="9"/>
  <c r="AR45" i="9" s="1"/>
  <c r="AS45" i="9" s="1"/>
  <c r="AL28" i="9"/>
  <c r="AM28" i="9" s="1"/>
  <c r="AW31" i="9"/>
  <c r="AL8" i="9"/>
  <c r="AL9" i="9"/>
  <c r="AR9" i="9" s="1"/>
  <c r="AS9" i="9" s="1"/>
  <c r="AL10" i="9"/>
  <c r="AM10" i="9" s="1"/>
  <c r="AL11" i="9"/>
  <c r="AR11" i="9" s="1"/>
  <c r="AU11" i="9" s="1"/>
  <c r="AL12" i="9"/>
  <c r="AL13" i="9"/>
  <c r="AL14" i="9"/>
  <c r="AR14" i="9" s="1"/>
  <c r="AL15" i="9"/>
  <c r="AM15" i="9" s="1"/>
  <c r="AL16" i="9"/>
  <c r="AL17" i="9"/>
  <c r="AL18" i="9"/>
  <c r="AR18" i="9" s="1"/>
  <c r="AU18" i="9" s="1"/>
  <c r="AL20" i="9"/>
  <c r="AR20" i="9" s="1"/>
  <c r="AU20" i="9" s="1"/>
  <c r="AL21" i="9"/>
  <c r="AL23" i="9"/>
  <c r="AM23" i="9" s="1"/>
  <c r="AL24" i="9"/>
  <c r="AR24" i="9" s="1"/>
  <c r="AU24" i="9" s="1"/>
  <c r="AL27" i="9"/>
  <c r="AM27" i="9" s="1"/>
  <c r="AL29" i="9"/>
  <c r="AR29" i="9" s="1"/>
  <c r="AT29" i="9" s="1"/>
  <c r="AL30" i="9"/>
  <c r="AL31" i="9"/>
  <c r="AR31" i="9" s="1"/>
  <c r="AU31" i="9" s="1"/>
  <c r="AL32" i="9"/>
  <c r="AR32" i="9" s="1"/>
  <c r="AL33" i="9"/>
  <c r="AL34" i="9"/>
  <c r="AR34" i="9" s="1"/>
  <c r="AU34" i="9" s="1"/>
  <c r="AL35" i="9"/>
  <c r="AR35" i="9" s="1"/>
  <c r="AL36" i="9"/>
  <c r="AR36" i="9" s="1"/>
  <c r="AU36" i="9" s="1"/>
  <c r="AL37" i="9"/>
  <c r="AL38" i="9"/>
  <c r="AL39" i="9"/>
  <c r="AM39" i="9" s="1"/>
  <c r="AL40" i="9"/>
  <c r="AR40" i="9" s="1"/>
  <c r="AS40" i="9" s="1"/>
  <c r="AL41" i="9"/>
  <c r="AL42" i="9"/>
  <c r="AR42" i="9" s="1"/>
  <c r="AS42" i="9" s="1"/>
  <c r="AL43" i="9"/>
  <c r="AR43" i="9" s="1"/>
  <c r="AS43" i="9" s="1"/>
  <c r="AL44" i="9"/>
  <c r="AR44" i="9" s="1"/>
  <c r="AS44" i="9" s="1"/>
  <c r="AL57" i="9"/>
  <c r="AM57" i="9" s="1"/>
  <c r="AL58" i="9"/>
  <c r="AR58" i="9" s="1"/>
  <c r="AL59" i="9"/>
  <c r="AM59" i="9" s="1"/>
  <c r="AL60" i="9"/>
  <c r="AR60" i="9" s="1"/>
  <c r="AL61" i="9"/>
  <c r="AL62" i="9"/>
  <c r="AL63" i="9"/>
  <c r="AR63" i="9" s="1"/>
  <c r="AS63" i="9" s="1"/>
  <c r="AL64" i="9"/>
  <c r="AR64" i="9" s="1"/>
  <c r="AU64" i="9" s="1"/>
  <c r="AL65" i="9"/>
  <c r="AL66" i="9"/>
  <c r="AM66" i="9" s="1"/>
  <c r="AL67" i="9"/>
  <c r="AM67" i="9" s="1"/>
  <c r="AL68" i="9"/>
  <c r="AM68" i="9" s="1"/>
  <c r="AL69" i="9"/>
  <c r="AL70" i="9"/>
  <c r="AL71" i="9"/>
  <c r="AR71" i="9" s="1"/>
  <c r="AU71" i="9" s="1"/>
  <c r="AL72" i="9"/>
  <c r="AR72" i="9" s="1"/>
  <c r="AL73" i="9"/>
  <c r="AL74" i="9"/>
  <c r="AM74" i="9" s="1"/>
  <c r="AL75" i="9"/>
  <c r="AM75" i="9" s="1"/>
  <c r="AL76" i="9"/>
  <c r="AR76" i="9" s="1"/>
  <c r="AL77" i="9"/>
  <c r="AL78" i="9"/>
  <c r="AR78" i="9" s="1"/>
  <c r="AU78" i="9" s="1"/>
  <c r="AL79" i="9"/>
  <c r="AR79" i="9" s="1"/>
  <c r="AL80" i="9"/>
  <c r="AR80" i="9" s="1"/>
  <c r="AL7" i="9"/>
  <c r="AJ235" i="14"/>
  <c r="AL235" i="14"/>
  <c r="AJ233" i="14"/>
  <c r="AJ231" i="14"/>
  <c r="Z231" i="14"/>
  <c r="Y231" i="14"/>
  <c r="X231" i="14"/>
  <c r="R231" i="14"/>
  <c r="AJ230" i="14"/>
  <c r="AJ229" i="14"/>
  <c r="AJ228" i="14"/>
  <c r="AJ227" i="14"/>
  <c r="R227" i="14"/>
  <c r="W227" i="14" s="1"/>
  <c r="AJ226" i="14"/>
  <c r="AJ225" i="14"/>
  <c r="AJ224" i="14"/>
  <c r="AJ223" i="14"/>
  <c r="R223" i="14"/>
  <c r="W223" i="14" s="1"/>
  <c r="AJ222" i="14"/>
  <c r="AJ221" i="14"/>
  <c r="AJ220" i="14"/>
  <c r="AJ219" i="14"/>
  <c r="R219" i="14"/>
  <c r="W219" i="14" s="1"/>
  <c r="Z219" i="14" s="1"/>
  <c r="AJ218" i="14"/>
  <c r="AJ217" i="14"/>
  <c r="AJ216" i="14"/>
  <c r="AJ215" i="14"/>
  <c r="R215" i="14"/>
  <c r="W215" i="14" s="1"/>
  <c r="Y215" i="14" s="1"/>
  <c r="AJ214" i="14"/>
  <c r="AJ213" i="14"/>
  <c r="AJ212" i="14"/>
  <c r="AJ211" i="14"/>
  <c r="R211" i="14"/>
  <c r="W211" i="14" s="1"/>
  <c r="Z211" i="14" s="1"/>
  <c r="AJ210" i="14"/>
  <c r="AJ209" i="14"/>
  <c r="AJ208" i="14"/>
  <c r="AJ207" i="14"/>
  <c r="R207" i="14"/>
  <c r="W207" i="14" s="1"/>
  <c r="AJ206" i="14"/>
  <c r="AJ205" i="14"/>
  <c r="AJ204" i="14"/>
  <c r="AJ203" i="14"/>
  <c r="R203" i="14"/>
  <c r="W203" i="14" s="1"/>
  <c r="Z203" i="14" s="1"/>
  <c r="AJ202" i="14"/>
  <c r="AJ201" i="14"/>
  <c r="AJ200" i="14"/>
  <c r="AJ199" i="14"/>
  <c r="R199" i="14"/>
  <c r="W199" i="14" s="1"/>
  <c r="AJ198" i="14"/>
  <c r="AJ197" i="14"/>
  <c r="AJ196" i="14"/>
  <c r="AJ195" i="14"/>
  <c r="R195" i="14"/>
  <c r="W195" i="14" s="1"/>
  <c r="AJ194" i="14"/>
  <c r="AJ193" i="14"/>
  <c r="AJ192" i="14"/>
  <c r="AJ191" i="14"/>
  <c r="R191" i="14"/>
  <c r="W191" i="14" s="1"/>
  <c r="AJ190" i="14"/>
  <c r="AJ189" i="14"/>
  <c r="R189" i="14"/>
  <c r="W189" i="14" s="1"/>
  <c r="Z189" i="14" s="1"/>
  <c r="AJ188" i="14"/>
  <c r="AJ187" i="14"/>
  <c r="R187" i="14"/>
  <c r="W187" i="14" s="1"/>
  <c r="Y187" i="14" s="1"/>
  <c r="AJ186" i="14"/>
  <c r="AJ185" i="14"/>
  <c r="AJ184" i="14"/>
  <c r="R184" i="14"/>
  <c r="W184" i="14" s="1"/>
  <c r="Y184" i="14" s="1"/>
  <c r="AJ183" i="14"/>
  <c r="AJ182" i="14"/>
  <c r="R182" i="14"/>
  <c r="W182" i="14" s="1"/>
  <c r="Z182" i="14" s="1"/>
  <c r="AJ181" i="14"/>
  <c r="AJ180" i="14"/>
  <c r="AJ179" i="14"/>
  <c r="R179" i="14"/>
  <c r="W179" i="14" s="1"/>
  <c r="Z179" i="14" s="1"/>
  <c r="AJ178" i="14"/>
  <c r="AJ177" i="14"/>
  <c r="AJ176" i="14"/>
  <c r="R176" i="14"/>
  <c r="W176" i="14" s="1"/>
  <c r="AJ175" i="14"/>
  <c r="AJ174" i="14"/>
  <c r="AJ173" i="14"/>
  <c r="R173" i="14"/>
  <c r="W173" i="14" s="1"/>
  <c r="Z173" i="14" s="1"/>
  <c r="AJ172" i="14"/>
  <c r="AJ171" i="14"/>
  <c r="R171" i="14"/>
  <c r="W171" i="14" s="1"/>
  <c r="Y171" i="14" s="1"/>
  <c r="AJ170" i="14"/>
  <c r="AJ169" i="14"/>
  <c r="AJ168" i="14"/>
  <c r="AJ167" i="14"/>
  <c r="R167" i="14"/>
  <c r="W167" i="14" s="1"/>
  <c r="Z167" i="14" s="1"/>
  <c r="AJ166" i="14"/>
  <c r="AJ165" i="14"/>
  <c r="R165" i="14"/>
  <c r="W165" i="14" s="1"/>
  <c r="X165" i="14" s="1"/>
  <c r="AJ164" i="14"/>
  <c r="AJ163" i="14"/>
  <c r="W163" i="14"/>
  <c r="X163" i="14" s="1"/>
  <c r="AJ161" i="14"/>
  <c r="AJ160" i="14"/>
  <c r="AJ159" i="14"/>
  <c r="R159" i="14"/>
  <c r="W159" i="14" s="1"/>
  <c r="X159" i="14" s="1"/>
  <c r="AJ158" i="14"/>
  <c r="AJ157" i="14"/>
  <c r="AJ156" i="14"/>
  <c r="AJ155" i="14"/>
  <c r="R155" i="14"/>
  <c r="W155" i="14" s="1"/>
  <c r="Y155" i="14" s="1"/>
  <c r="AJ154" i="14"/>
  <c r="AJ153" i="14"/>
  <c r="AJ152" i="14"/>
  <c r="AJ151" i="14"/>
  <c r="AJ150" i="14"/>
  <c r="AJ149" i="14"/>
  <c r="R149" i="14"/>
  <c r="W149" i="14" s="1"/>
  <c r="AJ148" i="14"/>
  <c r="AJ147" i="14"/>
  <c r="AJ146" i="14"/>
  <c r="R146" i="14"/>
  <c r="W146" i="14" s="1"/>
  <c r="Y146" i="14" s="1"/>
  <c r="I146" i="14"/>
  <c r="AJ145" i="14"/>
  <c r="AJ144" i="14"/>
  <c r="R144" i="14"/>
  <c r="W144" i="14" s="1"/>
  <c r="AJ143" i="14"/>
  <c r="AJ142" i="14"/>
  <c r="AJ141" i="14"/>
  <c r="R141" i="14"/>
  <c r="W141" i="14" s="1"/>
  <c r="Y141" i="14" s="1"/>
  <c r="I141" i="14"/>
  <c r="AJ140" i="14"/>
  <c r="AJ139" i="14"/>
  <c r="AJ138" i="14"/>
  <c r="AJ137" i="14"/>
  <c r="R137" i="14"/>
  <c r="W137" i="14" s="1"/>
  <c r="AJ136" i="14"/>
  <c r="AJ135" i="14"/>
  <c r="R135" i="14"/>
  <c r="W135" i="14" s="1"/>
  <c r="Z135" i="14" s="1"/>
  <c r="AJ134" i="14"/>
  <c r="AJ133" i="14"/>
  <c r="AJ132" i="14"/>
  <c r="R132" i="14"/>
  <c r="W132" i="14" s="1"/>
  <c r="I132" i="14"/>
  <c r="AJ131" i="14"/>
  <c r="AJ130" i="14"/>
  <c r="AJ129" i="14"/>
  <c r="R129" i="14"/>
  <c r="W129" i="14" s="1"/>
  <c r="Z129" i="14" s="1"/>
  <c r="I129" i="14"/>
  <c r="AJ128" i="14"/>
  <c r="AJ127" i="14"/>
  <c r="AJ126" i="14"/>
  <c r="R126" i="14"/>
  <c r="W126" i="14" s="1"/>
  <c r="Z126" i="14" s="1"/>
  <c r="I126" i="14"/>
  <c r="AJ125" i="14"/>
  <c r="AJ124" i="14"/>
  <c r="AJ123" i="14"/>
  <c r="R123" i="14"/>
  <c r="W123" i="14" s="1"/>
  <c r="Z123" i="14" s="1"/>
  <c r="I123" i="14"/>
  <c r="AJ122" i="14"/>
  <c r="AJ121" i="14"/>
  <c r="AJ120" i="14"/>
  <c r="R120" i="14"/>
  <c r="W120" i="14" s="1"/>
  <c r="I120" i="14"/>
  <c r="AJ119" i="14"/>
  <c r="AJ118" i="14"/>
  <c r="AJ117" i="14"/>
  <c r="R117" i="14"/>
  <c r="W117" i="14" s="1"/>
  <c r="X117" i="14" s="1"/>
  <c r="I117" i="14"/>
  <c r="AJ116" i="14"/>
  <c r="AJ115" i="14"/>
  <c r="W115" i="14"/>
  <c r="Z115" i="14" s="1"/>
  <c r="AJ114" i="14"/>
  <c r="AJ113" i="14"/>
  <c r="AJ112" i="14"/>
  <c r="W112" i="14"/>
  <c r="X112" i="14" s="1"/>
  <c r="AJ111" i="14"/>
  <c r="AJ110" i="14"/>
  <c r="AJ109" i="14"/>
  <c r="W109" i="14"/>
  <c r="Z109" i="14" s="1"/>
  <c r="AJ108" i="14"/>
  <c r="AJ107" i="14"/>
  <c r="AJ106" i="14"/>
  <c r="AJ105" i="14"/>
  <c r="W105" i="14"/>
  <c r="Z105" i="14" s="1"/>
  <c r="AJ104" i="14"/>
  <c r="AJ103" i="14"/>
  <c r="AJ102" i="14"/>
  <c r="W102" i="14"/>
  <c r="Z102" i="14" s="1"/>
  <c r="AJ101" i="14"/>
  <c r="AJ100" i="14"/>
  <c r="AJ99" i="14"/>
  <c r="W99" i="14"/>
  <c r="Y99" i="14" s="1"/>
  <c r="AJ98" i="14"/>
  <c r="AJ96" i="14"/>
  <c r="W96" i="14"/>
  <c r="Y96" i="14" s="1"/>
  <c r="AJ95" i="14"/>
  <c r="AJ94" i="14"/>
  <c r="AJ93" i="14"/>
  <c r="W93" i="14"/>
  <c r="Y93" i="14" s="1"/>
  <c r="AJ92" i="14"/>
  <c r="AJ91" i="14"/>
  <c r="AJ90" i="14"/>
  <c r="W90" i="14"/>
  <c r="Y90" i="14" s="1"/>
  <c r="AJ89" i="14"/>
  <c r="AJ88" i="14"/>
  <c r="W88" i="14"/>
  <c r="Z88" i="14" s="1"/>
  <c r="AJ87" i="14"/>
  <c r="AJ86" i="14"/>
  <c r="AJ85" i="14"/>
  <c r="W85" i="14"/>
  <c r="X85" i="14" s="1"/>
  <c r="AJ84" i="14"/>
  <c r="AJ83" i="14"/>
  <c r="AJ82" i="14"/>
  <c r="W82" i="14"/>
  <c r="X82" i="14" s="1"/>
  <c r="AJ81" i="14"/>
  <c r="AJ80" i="14"/>
  <c r="AJ79" i="14"/>
  <c r="W79" i="14"/>
  <c r="X79" i="14" s="1"/>
  <c r="AJ78" i="14"/>
  <c r="AJ77" i="14"/>
  <c r="AJ76" i="14"/>
  <c r="W76" i="14"/>
  <c r="X76" i="14" s="1"/>
  <c r="AJ74" i="14"/>
  <c r="AL74" i="14" s="1"/>
  <c r="S74" i="14"/>
  <c r="R74" i="14"/>
  <c r="W74" i="14" s="1"/>
  <c r="Y74" i="14" s="1"/>
  <c r="K74" i="14"/>
  <c r="J74" i="14"/>
  <c r="S72" i="14"/>
  <c r="R72" i="14"/>
  <c r="W72" i="14" s="1"/>
  <c r="AJ71" i="14"/>
  <c r="AJ70" i="14"/>
  <c r="R70" i="14"/>
  <c r="W70" i="14" s="1"/>
  <c r="Z70" i="14" s="1"/>
  <c r="AJ69" i="14"/>
  <c r="AJ68" i="14"/>
  <c r="R68" i="14"/>
  <c r="W68" i="14" s="1"/>
  <c r="AJ67" i="14"/>
  <c r="AJ66" i="14"/>
  <c r="AJ65" i="14"/>
  <c r="W65" i="14"/>
  <c r="Y65" i="14" s="1"/>
  <c r="AJ64" i="14"/>
  <c r="AJ63" i="14"/>
  <c r="AJ62" i="14"/>
  <c r="W62" i="14"/>
  <c r="Y62" i="14" s="1"/>
  <c r="AJ61" i="14"/>
  <c r="AJ60" i="14"/>
  <c r="W60" i="14"/>
  <c r="Z60" i="14" s="1"/>
  <c r="AJ59" i="14"/>
  <c r="AJ58" i="14"/>
  <c r="W58" i="14"/>
  <c r="Z58" i="14" s="1"/>
  <c r="AJ57" i="14"/>
  <c r="AJ56" i="14"/>
  <c r="AJ55" i="14"/>
  <c r="AJ54" i="14"/>
  <c r="AJ53" i="14"/>
  <c r="AJ52" i="14"/>
  <c r="W52" i="14"/>
  <c r="Z52" i="14" s="1"/>
  <c r="AJ51" i="14"/>
  <c r="AJ50" i="14"/>
  <c r="R49" i="14"/>
  <c r="W49" i="14" s="1"/>
  <c r="Z49" i="14" s="1"/>
  <c r="AJ48" i="14"/>
  <c r="AJ47" i="14"/>
  <c r="R47" i="14"/>
  <c r="W47" i="14" s="1"/>
  <c r="AJ45" i="14"/>
  <c r="R45" i="14"/>
  <c r="W45" i="14" s="1"/>
  <c r="AJ44" i="14"/>
  <c r="AJ43" i="14"/>
  <c r="R43" i="14"/>
  <c r="W43" i="14" s="1"/>
  <c r="Z43" i="14" s="1"/>
  <c r="AJ42" i="14"/>
  <c r="AJ41" i="14"/>
  <c r="R41" i="14"/>
  <c r="W41" i="14" s="1"/>
  <c r="Y41" i="14" s="1"/>
  <c r="AJ40" i="14"/>
  <c r="AJ39" i="14"/>
  <c r="R39" i="14"/>
  <c r="W39" i="14" s="1"/>
  <c r="Y39" i="14" s="1"/>
  <c r="AJ38" i="14"/>
  <c r="AJ37" i="14"/>
  <c r="W36" i="14"/>
  <c r="Y36" i="14" s="1"/>
  <c r="AJ35" i="14"/>
  <c r="AJ34" i="14"/>
  <c r="R34" i="14"/>
  <c r="W34" i="14" s="1"/>
  <c r="AJ33" i="14"/>
  <c r="AJ32" i="14"/>
  <c r="R32" i="14"/>
  <c r="W32" i="14" s="1"/>
  <c r="AJ31" i="14"/>
  <c r="AJ30" i="14"/>
  <c r="AJ29" i="14"/>
  <c r="AJ28" i="14"/>
  <c r="W28" i="14"/>
  <c r="X28" i="14" s="1"/>
  <c r="AJ27" i="14"/>
  <c r="X27" i="14"/>
  <c r="AJ26" i="14"/>
  <c r="X26" i="14"/>
  <c r="AJ25" i="14"/>
  <c r="AJ24" i="14"/>
  <c r="W24" i="14"/>
  <c r="X24" i="14" s="1"/>
  <c r="AJ23" i="14"/>
  <c r="X23" i="14"/>
  <c r="AJ22" i="14"/>
  <c r="X22" i="14"/>
  <c r="AJ21" i="14"/>
  <c r="AJ20" i="14"/>
  <c r="W20" i="14"/>
  <c r="Z20" i="14"/>
  <c r="AJ19" i="14"/>
  <c r="AJ18" i="14"/>
  <c r="X18" i="14"/>
  <c r="AJ17" i="14"/>
  <c r="X17" i="14"/>
  <c r="AJ16" i="14"/>
  <c r="W16" i="14"/>
  <c r="Z16" i="14" s="1"/>
  <c r="AJ15" i="14"/>
  <c r="X15" i="14"/>
  <c r="AJ14" i="14"/>
  <c r="X14" i="14"/>
  <c r="AJ13" i="14"/>
  <c r="AJ12" i="14"/>
  <c r="W12" i="14"/>
  <c r="X12" i="14" s="1"/>
  <c r="AJ11" i="14"/>
  <c r="X11" i="14"/>
  <c r="X9" i="14"/>
  <c r="R8" i="14"/>
  <c r="W8" i="14" s="1"/>
  <c r="Z8" i="14" s="1"/>
  <c r="BO82" i="9"/>
  <c r="BQ82" i="9"/>
  <c r="BO80" i="9"/>
  <c r="BQ80" i="9" s="1"/>
  <c r="BK80" i="9"/>
  <c r="BP80" i="9" s="1"/>
  <c r="BE80" i="9"/>
  <c r="BD80" i="9"/>
  <c r="BC80" i="9"/>
  <c r="AV80" i="9"/>
  <c r="AW80" i="9" s="1"/>
  <c r="BO79" i="9"/>
  <c r="BQ79" i="9" s="1"/>
  <c r="BK79" i="9"/>
  <c r="BP79" i="9" s="1"/>
  <c r="AV79" i="9"/>
  <c r="BB79" i="9" s="1"/>
  <c r="BO78" i="9"/>
  <c r="BQ78" i="9" s="1"/>
  <c r="BK78" i="9"/>
  <c r="BP78" i="9" s="1"/>
  <c r="AV78" i="9"/>
  <c r="BB78" i="9" s="1"/>
  <c r="BO77" i="9"/>
  <c r="BQ77" i="9" s="1"/>
  <c r="BK77" i="9"/>
  <c r="BP77" i="9" s="1"/>
  <c r="AV77" i="9"/>
  <c r="AW77" i="9" s="1"/>
  <c r="BO76" i="9"/>
  <c r="BQ76" i="9" s="1"/>
  <c r="BK76" i="9"/>
  <c r="BP76" i="9" s="1"/>
  <c r="AV76" i="9"/>
  <c r="BB76" i="9" s="1"/>
  <c r="BD76" i="9" s="1"/>
  <c r="BO75" i="9"/>
  <c r="BQ75" i="9" s="1"/>
  <c r="BK75" i="9"/>
  <c r="BP75" i="9" s="1"/>
  <c r="AV75" i="9"/>
  <c r="BB75" i="9" s="1"/>
  <c r="BO74" i="9"/>
  <c r="BQ74" i="9" s="1"/>
  <c r="BK74" i="9"/>
  <c r="BP74" i="9" s="1"/>
  <c r="AV74" i="9"/>
  <c r="AW74" i="9" s="1"/>
  <c r="BO73" i="9"/>
  <c r="BQ73" i="9" s="1"/>
  <c r="BK73" i="9"/>
  <c r="BP73" i="9" s="1"/>
  <c r="AV73" i="9"/>
  <c r="BB73" i="9" s="1"/>
  <c r="BC73" i="9" s="1"/>
  <c r="BO72" i="9"/>
  <c r="BQ72" i="9" s="1"/>
  <c r="BK72" i="9"/>
  <c r="BP72" i="9" s="1"/>
  <c r="AV72" i="9"/>
  <c r="BB72" i="9" s="1"/>
  <c r="BO71" i="9"/>
  <c r="BQ71" i="9" s="1"/>
  <c r="BK71" i="9"/>
  <c r="BP71" i="9" s="1"/>
  <c r="AV71" i="9"/>
  <c r="BB71" i="9" s="1"/>
  <c r="BO70" i="9"/>
  <c r="BQ70" i="9" s="1"/>
  <c r="BK70" i="9"/>
  <c r="BP70" i="9" s="1"/>
  <c r="AV70" i="9"/>
  <c r="BB70" i="9" s="1"/>
  <c r="BO69" i="9"/>
  <c r="BQ69" i="9" s="1"/>
  <c r="BK69" i="9"/>
  <c r="BP69" i="9" s="1"/>
  <c r="AV69" i="9"/>
  <c r="BB69" i="9" s="1"/>
  <c r="BC69" i="9" s="1"/>
  <c r="BO68" i="9"/>
  <c r="BQ68" i="9" s="1"/>
  <c r="BK68" i="9"/>
  <c r="BP68" i="9" s="1"/>
  <c r="AV68" i="9"/>
  <c r="BB68" i="9" s="1"/>
  <c r="BO67" i="9"/>
  <c r="BQ67" i="9" s="1"/>
  <c r="BK67" i="9"/>
  <c r="BP67" i="9" s="1"/>
  <c r="AV67" i="9"/>
  <c r="BB67" i="9" s="1"/>
  <c r="BO66" i="9"/>
  <c r="BQ66" i="9" s="1"/>
  <c r="BK66" i="9"/>
  <c r="BP66" i="9" s="1"/>
  <c r="AV66" i="9"/>
  <c r="AW66" i="9" s="1"/>
  <c r="BO65" i="9"/>
  <c r="BQ65" i="9" s="1"/>
  <c r="BK65" i="9"/>
  <c r="BP65" i="9" s="1"/>
  <c r="AV65" i="9"/>
  <c r="AW65" i="9" s="1"/>
  <c r="BO64" i="9"/>
  <c r="BQ64" i="9" s="1"/>
  <c r="BK64" i="9"/>
  <c r="BP64" i="9" s="1"/>
  <c r="AV64" i="9"/>
  <c r="BB64" i="9" s="1"/>
  <c r="BE64" i="9" s="1"/>
  <c r="BO63" i="9"/>
  <c r="BQ63" i="9" s="1"/>
  <c r="BK63" i="9"/>
  <c r="BP63" i="9" s="1"/>
  <c r="AV63" i="9"/>
  <c r="BB63" i="9" s="1"/>
  <c r="BD63" i="9" s="1"/>
  <c r="BO62" i="9"/>
  <c r="BQ62" i="9" s="1"/>
  <c r="BK62" i="9"/>
  <c r="BP62" i="9" s="1"/>
  <c r="AV62" i="9"/>
  <c r="AW62" i="9" s="1"/>
  <c r="BO61" i="9"/>
  <c r="BQ61" i="9" s="1"/>
  <c r="BK61" i="9"/>
  <c r="BP61" i="9" s="1"/>
  <c r="AV61" i="9"/>
  <c r="BB61" i="9" s="1"/>
  <c r="BE61" i="9" s="1"/>
  <c r="BO60" i="9"/>
  <c r="BQ60" i="9" s="1"/>
  <c r="BK60" i="9"/>
  <c r="BP60" i="9" s="1"/>
  <c r="AV60" i="9"/>
  <c r="BB60" i="9" s="1"/>
  <c r="BC60" i="9" s="1"/>
  <c r="BO59" i="9"/>
  <c r="BQ59" i="9" s="1"/>
  <c r="BK59" i="9"/>
  <c r="BP59" i="9" s="1"/>
  <c r="BB59" i="9"/>
  <c r="BD59" i="9" s="1"/>
  <c r="AW59" i="9"/>
  <c r="BO58" i="9"/>
  <c r="BQ58" i="9" s="1"/>
  <c r="BK58" i="9"/>
  <c r="BP58" i="9" s="1"/>
  <c r="AV58" i="9"/>
  <c r="AW58" i="9" s="1"/>
  <c r="BO57" i="9"/>
  <c r="BQ57" i="9" s="1"/>
  <c r="BK57" i="9"/>
  <c r="BP57" i="9" s="1"/>
  <c r="AV57" i="9"/>
  <c r="BB57" i="9" s="1"/>
  <c r="BO56" i="9"/>
  <c r="BQ56" i="9" s="1"/>
  <c r="AV56" i="9"/>
  <c r="BB56" i="9" s="1"/>
  <c r="BE56" i="9" s="1"/>
  <c r="BO55" i="9"/>
  <c r="BQ55" i="9" s="1"/>
  <c r="AV55" i="9"/>
  <c r="BB55" i="9" s="1"/>
  <c r="BD55" i="9" s="1"/>
  <c r="H55" i="9"/>
  <c r="BO54" i="9"/>
  <c r="BQ54" i="9" s="1"/>
  <c r="BK54" i="9"/>
  <c r="BP54" i="9" s="1"/>
  <c r="AV54" i="9"/>
  <c r="BB54" i="9" s="1"/>
  <c r="BE54" i="9" s="1"/>
  <c r="BO53" i="9"/>
  <c r="BQ53" i="9" s="1"/>
  <c r="AV53" i="9"/>
  <c r="AW53" i="9" s="1"/>
  <c r="H53" i="9"/>
  <c r="BO52" i="9"/>
  <c r="BQ52" i="9" s="1"/>
  <c r="BK52" i="9"/>
  <c r="BP52" i="9" s="1"/>
  <c r="AV52" i="9"/>
  <c r="BB52" i="9" s="1"/>
  <c r="BD52" i="9" s="1"/>
  <c r="BO51" i="9"/>
  <c r="BQ51" i="9" s="1"/>
  <c r="BK51" i="9"/>
  <c r="BP51" i="9" s="1"/>
  <c r="AV51" i="9"/>
  <c r="BB51" i="9" s="1"/>
  <c r="BD51" i="9" s="1"/>
  <c r="BO50" i="9"/>
  <c r="BQ50" i="9" s="1"/>
  <c r="AV50" i="9"/>
  <c r="BB50" i="9" s="1"/>
  <c r="BE50" i="9" s="1"/>
  <c r="H50" i="9"/>
  <c r="BO49" i="9"/>
  <c r="BQ49" i="9" s="1"/>
  <c r="BK49" i="9"/>
  <c r="BP49" i="9" s="1"/>
  <c r="AV49" i="9"/>
  <c r="BB49" i="9" s="1"/>
  <c r="BD49" i="9" s="1"/>
  <c r="H49" i="9"/>
  <c r="BO48" i="9"/>
  <c r="BQ48" i="9" s="1"/>
  <c r="BK48" i="9"/>
  <c r="BP48" i="9" s="1"/>
  <c r="AV48" i="9"/>
  <c r="AW48" i="9" s="1"/>
  <c r="H48" i="9"/>
  <c r="BO47" i="9"/>
  <c r="BQ47" i="9" s="1"/>
  <c r="BK47" i="9"/>
  <c r="BP47" i="9" s="1"/>
  <c r="AV47" i="9"/>
  <c r="BB47" i="9" s="1"/>
  <c r="H47" i="9"/>
  <c r="BO46" i="9"/>
  <c r="BQ46" i="9" s="1"/>
  <c r="AV46" i="9"/>
  <c r="BB46" i="9" s="1"/>
  <c r="BD46" i="9" s="1"/>
  <c r="H46" i="9"/>
  <c r="BO45" i="9"/>
  <c r="BQ45" i="9" s="1"/>
  <c r="AV45" i="9"/>
  <c r="H45" i="9"/>
  <c r="BO44" i="9"/>
  <c r="BQ44" i="9" s="1"/>
  <c r="BK44" i="9"/>
  <c r="BP44" i="9" s="1"/>
  <c r="BB44" i="9"/>
  <c r="AW44" i="9"/>
  <c r="BO43" i="9"/>
  <c r="BQ43" i="9" s="1"/>
  <c r="BK43" i="9"/>
  <c r="BP43" i="9" s="1"/>
  <c r="BB43" i="9"/>
  <c r="BC43" i="9" s="1"/>
  <c r="AW43" i="9"/>
  <c r="BO42" i="9"/>
  <c r="BQ42" i="9" s="1"/>
  <c r="BK42" i="9"/>
  <c r="BP42" i="9" s="1"/>
  <c r="BB42" i="9"/>
  <c r="BE42" i="9" s="1"/>
  <c r="AW42" i="9"/>
  <c r="BO41" i="9"/>
  <c r="BQ41" i="9" s="1"/>
  <c r="BK41" i="9"/>
  <c r="BP41" i="9" s="1"/>
  <c r="BB41" i="9"/>
  <c r="BC41" i="9" s="1"/>
  <c r="AW41" i="9"/>
  <c r="BO40" i="9"/>
  <c r="BQ40" i="9" s="1"/>
  <c r="BK40" i="9"/>
  <c r="BP40" i="9" s="1"/>
  <c r="BB40" i="9"/>
  <c r="BD40" i="9" s="1"/>
  <c r="AW40" i="9"/>
  <c r="BO39" i="9"/>
  <c r="BQ39" i="9" s="1"/>
  <c r="BK39" i="9"/>
  <c r="BP39" i="9" s="1"/>
  <c r="BE39" i="9"/>
  <c r="BD39" i="9"/>
  <c r="BC39" i="9"/>
  <c r="AW39" i="9"/>
  <c r="BO38" i="9"/>
  <c r="BQ38" i="9" s="1"/>
  <c r="BK38" i="9"/>
  <c r="BP38" i="9" s="1"/>
  <c r="BB38" i="9"/>
  <c r="BE38" i="9" s="1"/>
  <c r="AW38" i="9"/>
  <c r="BO37" i="9"/>
  <c r="BQ37" i="9" s="1"/>
  <c r="BK37" i="9"/>
  <c r="BP37" i="9" s="1"/>
  <c r="BB37" i="9"/>
  <c r="BE37" i="9" s="1"/>
  <c r="AW37" i="9"/>
  <c r="BO36" i="9"/>
  <c r="BQ36" i="9" s="1"/>
  <c r="BK36" i="9"/>
  <c r="BP36" i="9" s="1"/>
  <c r="BB36" i="9"/>
  <c r="BE36" i="9" s="1"/>
  <c r="AW36" i="9"/>
  <c r="BO35" i="9"/>
  <c r="BQ35" i="9" s="1"/>
  <c r="BK35" i="9"/>
  <c r="BP35" i="9" s="1"/>
  <c r="BB35" i="9"/>
  <c r="BC35" i="9" s="1"/>
  <c r="AW35" i="9"/>
  <c r="BO34" i="9"/>
  <c r="BQ34" i="9" s="1"/>
  <c r="BK34" i="9"/>
  <c r="BP34" i="9" s="1"/>
  <c r="BB34" i="9"/>
  <c r="BE34" i="9" s="1"/>
  <c r="AW34" i="9"/>
  <c r="BO33" i="9"/>
  <c r="BQ33" i="9" s="1"/>
  <c r="BB33" i="9"/>
  <c r="BD33" i="9" s="1"/>
  <c r="AW33" i="9"/>
  <c r="BO32" i="9"/>
  <c r="BQ32" i="9" s="1"/>
  <c r="BK32" i="9"/>
  <c r="BP32" i="9" s="1"/>
  <c r="BB32" i="9"/>
  <c r="BD32" i="9" s="1"/>
  <c r="AW32" i="9"/>
  <c r="BO31" i="9"/>
  <c r="BQ31" i="9" s="1"/>
  <c r="BK31" i="9"/>
  <c r="BP31" i="9" s="1"/>
  <c r="BB31" i="9"/>
  <c r="BE31" i="9" s="1"/>
  <c r="BO30" i="9"/>
  <c r="BQ30" i="9" s="1"/>
  <c r="BK30" i="9"/>
  <c r="BP30" i="9" s="1"/>
  <c r="AX30" i="9"/>
  <c r="AV30" i="9"/>
  <c r="BB30" i="9" s="1"/>
  <c r="J30" i="9"/>
  <c r="I30" i="9"/>
  <c r="BO29" i="9"/>
  <c r="BQ29" i="9" s="1"/>
  <c r="BK29" i="9"/>
  <c r="BP29" i="9" s="1"/>
  <c r="AX29" i="9"/>
  <c r="AV29" i="9"/>
  <c r="AW29" i="9" s="1"/>
  <c r="BO28" i="9"/>
  <c r="BQ28" i="9" s="1"/>
  <c r="AV28" i="9"/>
  <c r="AW28" i="9" s="1"/>
  <c r="BO27" i="9"/>
  <c r="BQ27" i="9" s="1"/>
  <c r="AV27" i="9"/>
  <c r="BB27" i="9" s="1"/>
  <c r="BD27" i="9" s="1"/>
  <c r="BO26" i="9"/>
  <c r="BQ26" i="9" s="1"/>
  <c r="BB26" i="9"/>
  <c r="AW26" i="9"/>
  <c r="BO25" i="9"/>
  <c r="BQ25" i="9" s="1"/>
  <c r="BK25" i="9"/>
  <c r="BP25" i="9" s="1"/>
  <c r="BB25" i="9"/>
  <c r="BE25" i="9" s="1"/>
  <c r="AW25" i="9"/>
  <c r="BO24" i="9"/>
  <c r="BQ24" i="9" s="1"/>
  <c r="BB24" i="9"/>
  <c r="BD24" i="9" s="1"/>
  <c r="AW24" i="9"/>
  <c r="BO23" i="9"/>
  <c r="BQ23" i="9" s="1"/>
  <c r="BK23" i="9"/>
  <c r="BP23" i="9" s="1"/>
  <c r="BB23" i="9"/>
  <c r="BE23" i="9" s="1"/>
  <c r="AW23" i="9"/>
  <c r="BO22" i="9"/>
  <c r="BQ22" i="9" s="1"/>
  <c r="BK22" i="9"/>
  <c r="BP22" i="9" s="1"/>
  <c r="BB22" i="9"/>
  <c r="BC22" i="9" s="1"/>
  <c r="AW22" i="9"/>
  <c r="BO21" i="9"/>
  <c r="BQ21" i="9" s="1"/>
  <c r="BK21" i="9"/>
  <c r="BP21" i="9" s="1"/>
  <c r="AV21" i="9"/>
  <c r="BB21" i="9" s="1"/>
  <c r="BC21" i="9" s="1"/>
  <c r="BO20" i="9"/>
  <c r="BQ20" i="9" s="1"/>
  <c r="BK20" i="9"/>
  <c r="BP20" i="9" s="1"/>
  <c r="AV20" i="9"/>
  <c r="BB20" i="9" s="1"/>
  <c r="BO19" i="9"/>
  <c r="BQ19" i="9" s="1"/>
  <c r="BK19" i="9"/>
  <c r="BP19" i="9" s="1"/>
  <c r="AV19" i="9"/>
  <c r="BB19" i="9" s="1"/>
  <c r="BO18" i="9"/>
  <c r="BQ18" i="9" s="1"/>
  <c r="BK18" i="9"/>
  <c r="BP18" i="9" s="1"/>
  <c r="AV18" i="9"/>
  <c r="BB18" i="9" s="1"/>
  <c r="BO17" i="9"/>
  <c r="BQ17" i="9" s="1"/>
  <c r="BK17" i="9"/>
  <c r="BP17" i="9" s="1"/>
  <c r="AV17" i="9"/>
  <c r="AW17" i="9" s="1"/>
  <c r="BO16" i="9"/>
  <c r="BQ16" i="9" s="1"/>
  <c r="BK16" i="9"/>
  <c r="BP16" i="9" s="1"/>
  <c r="AV16" i="9"/>
  <c r="BB16" i="9" s="1"/>
  <c r="BD16" i="9" s="1"/>
  <c r="BO15" i="9"/>
  <c r="BQ15" i="9" s="1"/>
  <c r="BK15" i="9"/>
  <c r="BP15" i="9" s="1"/>
  <c r="BB15" i="9"/>
  <c r="BC15" i="9" s="1"/>
  <c r="AW15" i="9"/>
  <c r="BO14" i="9"/>
  <c r="BQ14" i="9" s="1"/>
  <c r="BK14" i="9"/>
  <c r="BP14" i="9" s="1"/>
  <c r="AV14" i="9"/>
  <c r="BB14" i="9" s="1"/>
  <c r="BD14" i="9" s="1"/>
  <c r="BO13" i="9"/>
  <c r="BQ13" i="9" s="1"/>
  <c r="BK13" i="9"/>
  <c r="BP13" i="9" s="1"/>
  <c r="AV13" i="9"/>
  <c r="AW13" i="9" s="1"/>
  <c r="BO12" i="9"/>
  <c r="BQ12" i="9" s="1"/>
  <c r="BK12" i="9"/>
  <c r="BP12" i="9" s="1"/>
  <c r="BB12" i="9"/>
  <c r="BC12" i="9" s="1"/>
  <c r="BO11" i="9"/>
  <c r="BQ11" i="9" s="1"/>
  <c r="BK11" i="9"/>
  <c r="BP11" i="9" s="1"/>
  <c r="BB11" i="9"/>
  <c r="BD11" i="9" s="1"/>
  <c r="AW11" i="9"/>
  <c r="BO10" i="9"/>
  <c r="BQ10" i="9" s="1"/>
  <c r="BK10" i="9"/>
  <c r="BP10" i="9" s="1"/>
  <c r="BB10" i="9"/>
  <c r="BE10" i="9" s="1"/>
  <c r="AW10" i="9"/>
  <c r="BO9" i="9"/>
  <c r="BQ9" i="9" s="1"/>
  <c r="BK9" i="9"/>
  <c r="BP9" i="9" s="1"/>
  <c r="BB9" i="9"/>
  <c r="BE9" i="9" s="1"/>
  <c r="AW9" i="9"/>
  <c r="BO8" i="9"/>
  <c r="BQ8" i="9" s="1"/>
  <c r="BK8" i="9"/>
  <c r="BP8" i="9" s="1"/>
  <c r="BB8" i="9"/>
  <c r="BE8" i="9" s="1"/>
  <c r="AW8" i="9"/>
  <c r="BO7" i="9"/>
  <c r="BQ7" i="9" s="1"/>
  <c r="BK7" i="9"/>
  <c r="BP7" i="9" s="1"/>
  <c r="AV7" i="9"/>
  <c r="AW7" i="9" s="1"/>
  <c r="D549" i="8"/>
  <c r="CI17" i="15"/>
  <c r="CC16" i="15"/>
  <c r="CB16" i="15"/>
  <c r="CA16" i="15"/>
  <c r="BZ16" i="15"/>
  <c r="BY16" i="15"/>
  <c r="BX16" i="15"/>
  <c r="CC15" i="15"/>
  <c r="CB15" i="15"/>
  <c r="CA15" i="15"/>
  <c r="BZ15" i="15"/>
  <c r="BY15" i="15"/>
  <c r="BX15" i="15"/>
  <c r="BW15" i="15"/>
  <c r="BV15" i="15"/>
  <c r="CF10" i="15"/>
  <c r="K68" i="1"/>
  <c r="J68" i="1"/>
  <c r="X26" i="1"/>
  <c r="AL14" i="1"/>
  <c r="AK14" i="1"/>
  <c r="AL13" i="1"/>
  <c r="AK13" i="1"/>
  <c r="AL12" i="1"/>
  <c r="AK12" i="1"/>
  <c r="AL11" i="1"/>
  <c r="AK11" i="1"/>
  <c r="AL10" i="1"/>
  <c r="AK10" i="1"/>
  <c r="AL9" i="1"/>
  <c r="AK9" i="1"/>
  <c r="AA9" i="1"/>
  <c r="X9" i="1"/>
  <c r="S9" i="1"/>
  <c r="BK55" i="9"/>
  <c r="BP55" i="9" s="1"/>
  <c r="BK45" i="9"/>
  <c r="BP45" i="9" s="1"/>
  <c r="BK50" i="9"/>
  <c r="BP50" i="9" s="1"/>
  <c r="BK46" i="9"/>
  <c r="BP46" i="9" s="1"/>
  <c r="BK53" i="9"/>
  <c r="BP53" i="9" s="1"/>
  <c r="Z90" i="14"/>
  <c r="Y105" i="14"/>
  <c r="Y102" i="14"/>
  <c r="X109" i="14"/>
  <c r="Z79" i="14"/>
  <c r="Z65" i="14"/>
  <c r="Z93" i="14"/>
  <c r="X96" i="14"/>
  <c r="Z96" i="14"/>
  <c r="Y76" i="14"/>
  <c r="X60" i="14"/>
  <c r="X65" i="14"/>
  <c r="X88" i="14"/>
  <c r="X93" i="14"/>
  <c r="X49" i="14"/>
  <c r="X211" i="14"/>
  <c r="X20" i="14"/>
  <c r="Y159" i="14"/>
  <c r="Y20" i="14"/>
  <c r="X146" i="14"/>
  <c r="Z191" i="14"/>
  <c r="Y191" i="14"/>
  <c r="X191" i="14"/>
  <c r="Y163" i="14"/>
  <c r="E554" i="8" l="1"/>
  <c r="D551" i="8" s="1"/>
  <c r="AC10" i="9"/>
  <c r="AC14" i="9"/>
  <c r="BB48" i="9"/>
  <c r="BE48" i="9" s="1"/>
  <c r="AM53" i="9"/>
  <c r="AM9" i="9"/>
  <c r="BC42" i="9"/>
  <c r="BB62" i="9"/>
  <c r="BD62" i="9" s="1"/>
  <c r="R20" i="9"/>
  <c r="W20" i="9"/>
  <c r="Z20" i="9" s="1"/>
  <c r="AW70" i="9"/>
  <c r="BC61" i="9"/>
  <c r="AU50" i="9"/>
  <c r="AT34" i="9"/>
  <c r="AH18" i="9"/>
  <c r="AI18" i="9" s="1"/>
  <c r="BC40" i="9"/>
  <c r="AH13" i="9"/>
  <c r="AK13" i="9" s="1"/>
  <c r="BE51" i="9"/>
  <c r="R13" i="9"/>
  <c r="BE24" i="9"/>
  <c r="X58" i="14"/>
  <c r="Y8" i="14"/>
  <c r="Y58" i="14"/>
  <c r="AW30" i="9"/>
  <c r="AM18" i="9"/>
  <c r="AT31" i="9"/>
  <c r="AM71" i="9"/>
  <c r="X155" i="14"/>
  <c r="Y49" i="14"/>
  <c r="X36" i="14"/>
  <c r="BD30" i="9"/>
  <c r="BC30" i="9"/>
  <c r="BE69" i="9"/>
  <c r="BC31" i="9"/>
  <c r="AW69" i="9"/>
  <c r="AI14" i="9"/>
  <c r="AH12" i="9"/>
  <c r="AK12" i="9" s="1"/>
  <c r="BE33" i="9"/>
  <c r="AM49" i="9"/>
  <c r="BB28" i="9"/>
  <c r="BD28" i="9" s="1"/>
  <c r="AM34" i="9"/>
  <c r="AC60" i="9"/>
  <c r="BB29" i="9"/>
  <c r="BD29" i="9" s="1"/>
  <c r="AU45" i="9"/>
  <c r="AM58" i="9"/>
  <c r="AU53" i="9"/>
  <c r="AR66" i="9"/>
  <c r="AS66" i="9" s="1"/>
  <c r="AC74" i="9"/>
  <c r="Y179" i="14"/>
  <c r="X182" i="14"/>
  <c r="BE43" i="9"/>
  <c r="BB58" i="9"/>
  <c r="BC58" i="9" s="1"/>
  <c r="AM78" i="9"/>
  <c r="AW51" i="9"/>
  <c r="BE41" i="9"/>
  <c r="BE76" i="9"/>
  <c r="AJ29" i="9"/>
  <c r="Y182" i="14"/>
  <c r="Z165" i="14"/>
  <c r="X105" i="14"/>
  <c r="X179" i="14"/>
  <c r="Z159" i="14"/>
  <c r="BC34" i="9"/>
  <c r="AR15" i="9"/>
  <c r="AS15" i="9" s="1"/>
  <c r="AM11" i="9"/>
  <c r="AW54" i="9"/>
  <c r="BE40" i="9"/>
  <c r="AM36" i="9"/>
  <c r="AW75" i="9"/>
  <c r="AM64" i="9"/>
  <c r="AM24" i="9"/>
  <c r="AR19" i="9"/>
  <c r="AS19" i="9" s="1"/>
  <c r="AH36" i="9"/>
  <c r="AK36" i="9" s="1"/>
  <c r="AH50" i="9"/>
  <c r="AK50" i="9" s="1"/>
  <c r="AW71" i="9"/>
  <c r="AW49" i="9"/>
  <c r="BD61" i="9"/>
  <c r="AU43" i="9"/>
  <c r="AS24" i="9"/>
  <c r="AM35" i="9"/>
  <c r="AJ10" i="9"/>
  <c r="BC36" i="9"/>
  <c r="BD35" i="9"/>
  <c r="BD34" i="9"/>
  <c r="BE55" i="9"/>
  <c r="BB66" i="9"/>
  <c r="BD66" i="9" s="1"/>
  <c r="AW79" i="9"/>
  <c r="AW67" i="9"/>
  <c r="BC50" i="9"/>
  <c r="BD36" i="9"/>
  <c r="AW50" i="9"/>
  <c r="BC37" i="9"/>
  <c r="AM14" i="9"/>
  <c r="AM63" i="9"/>
  <c r="AC73" i="9"/>
  <c r="Y211" i="14"/>
  <c r="Y115" i="14"/>
  <c r="Z82" i="14"/>
  <c r="Z141" i="14"/>
  <c r="X102" i="14"/>
  <c r="X129" i="14"/>
  <c r="Z117" i="14"/>
  <c r="X115" i="14"/>
  <c r="X34" i="14"/>
  <c r="Y34" i="14"/>
  <c r="Z12" i="14"/>
  <c r="Y112" i="14"/>
  <c r="X99" i="14"/>
  <c r="X62" i="14"/>
  <c r="Y203" i="14"/>
  <c r="Z99" i="14"/>
  <c r="X203" i="14"/>
  <c r="Y12" i="14"/>
  <c r="BD10" i="9"/>
  <c r="BD15" i="9"/>
  <c r="AC77" i="9"/>
  <c r="AH38" i="9"/>
  <c r="AK38" i="9" s="1"/>
  <c r="AH54" i="9"/>
  <c r="AJ54" i="9" s="1"/>
  <c r="BE73" i="9"/>
  <c r="BC10" i="9"/>
  <c r="AM80" i="9"/>
  <c r="AT45" i="9"/>
  <c r="AH26" i="9"/>
  <c r="AJ26" i="9" s="1"/>
  <c r="AH42" i="9"/>
  <c r="AI42" i="9" s="1"/>
  <c r="AH58" i="9"/>
  <c r="AJ58" i="9" s="1"/>
  <c r="BD69" i="9"/>
  <c r="BD12" i="9"/>
  <c r="AM48" i="9"/>
  <c r="BE12" i="9"/>
  <c r="BB13" i="9"/>
  <c r="BE13" i="9" s="1"/>
  <c r="BE15" i="9"/>
  <c r="AR68" i="9"/>
  <c r="AS68" i="9" s="1"/>
  <c r="AC13" i="9"/>
  <c r="AH30" i="9"/>
  <c r="AH46" i="9"/>
  <c r="AI46" i="9" s="1"/>
  <c r="AC62" i="9"/>
  <c r="AJ62" i="9"/>
  <c r="AK62" i="9"/>
  <c r="AI62" i="9"/>
  <c r="BD70" i="9"/>
  <c r="BC70" i="9"/>
  <c r="BC76" i="9"/>
  <c r="AW60" i="9"/>
  <c r="BB65" i="9"/>
  <c r="BE65" i="9" s="1"/>
  <c r="BB17" i="9"/>
  <c r="BD17" i="9" s="1"/>
  <c r="AR57" i="9"/>
  <c r="AU57" i="9" s="1"/>
  <c r="AM51" i="9"/>
  <c r="AR25" i="9"/>
  <c r="AU25" i="9" s="1"/>
  <c r="AJ34" i="9"/>
  <c r="AK29" i="9"/>
  <c r="AH66" i="9"/>
  <c r="AK66" i="9" s="1"/>
  <c r="AH20" i="9"/>
  <c r="AJ20" i="9" s="1"/>
  <c r="AW56" i="9"/>
  <c r="BB53" i="9"/>
  <c r="BE53" i="9" s="1"/>
  <c r="AW76" i="9"/>
  <c r="AM79" i="9"/>
  <c r="AM43" i="9"/>
  <c r="AC29" i="9"/>
  <c r="AC8" i="9"/>
  <c r="AI77" i="9"/>
  <c r="AK77" i="9"/>
  <c r="BD19" i="9"/>
  <c r="BC19" i="9"/>
  <c r="AS76" i="9"/>
  <c r="AT76" i="9"/>
  <c r="AU76" i="9"/>
  <c r="AS72" i="9"/>
  <c r="AT72" i="9"/>
  <c r="AU72" i="9"/>
  <c r="AU32" i="9"/>
  <c r="AT32" i="9"/>
  <c r="AI73" i="9"/>
  <c r="AK73" i="9"/>
  <c r="AJ73" i="9"/>
  <c r="AW21" i="9"/>
  <c r="BE70" i="9"/>
  <c r="AW46" i="9"/>
  <c r="BC51" i="9"/>
  <c r="BB77" i="9"/>
  <c r="BD77" i="9" s="1"/>
  <c r="AS34" i="9"/>
  <c r="AS11" i="9"/>
  <c r="AM40" i="9"/>
  <c r="AM42" i="9"/>
  <c r="AR74" i="9"/>
  <c r="AT74" i="9" s="1"/>
  <c r="AM20" i="9"/>
  <c r="AM76" i="9"/>
  <c r="AT53" i="9"/>
  <c r="AR47" i="9"/>
  <c r="AS47" i="9" s="1"/>
  <c r="AK14" i="9"/>
  <c r="AH44" i="9"/>
  <c r="AI44" i="9" s="1"/>
  <c r="AM44" i="9"/>
  <c r="AM72" i="9"/>
  <c r="AM32" i="9"/>
  <c r="AM60" i="9"/>
  <c r="AH52" i="9"/>
  <c r="AJ52" i="9" s="1"/>
  <c r="AH61" i="9"/>
  <c r="AJ61" i="9" s="1"/>
  <c r="W72" i="9"/>
  <c r="Z72" i="9" s="1"/>
  <c r="AW73" i="9"/>
  <c r="AW19" i="9"/>
  <c r="BE63" i="9"/>
  <c r="AW27" i="9"/>
  <c r="AM55" i="9"/>
  <c r="BC63" i="9"/>
  <c r="BD73" i="9"/>
  <c r="BE35" i="9"/>
  <c r="BD38" i="9"/>
  <c r="AM45" i="9"/>
  <c r="AS18" i="9"/>
  <c r="AR23" i="9"/>
  <c r="AS23" i="9" s="1"/>
  <c r="AR10" i="9"/>
  <c r="AU10" i="9" s="1"/>
  <c r="AM31" i="9"/>
  <c r="AR75" i="9"/>
  <c r="AS75" i="9" s="1"/>
  <c r="AM26" i="9"/>
  <c r="AI34" i="9"/>
  <c r="AI10" i="9"/>
  <c r="AK22" i="9"/>
  <c r="AH28" i="9"/>
  <c r="AJ28" i="9" s="1"/>
  <c r="AC71" i="9"/>
  <c r="W24" i="9"/>
  <c r="Z24" i="9" s="1"/>
  <c r="Z223" i="14"/>
  <c r="Y223" i="14"/>
  <c r="X223" i="14"/>
  <c r="Y68" i="14"/>
  <c r="Z68" i="14"/>
  <c r="Y43" i="14"/>
  <c r="Z171" i="14"/>
  <c r="X8" i="14"/>
  <c r="X90" i="14"/>
  <c r="X173" i="14"/>
  <c r="X123" i="14"/>
  <c r="Z62" i="14"/>
  <c r="Y173" i="14"/>
  <c r="Y123" i="14"/>
  <c r="Y24" i="14"/>
  <c r="BE44" i="9"/>
  <c r="BC44" i="9"/>
  <c r="BE30" i="9"/>
  <c r="AW64" i="9"/>
  <c r="BE32" i="9"/>
  <c r="BC32" i="9"/>
  <c r="BD43" i="9"/>
  <c r="AW63" i="9"/>
  <c r="BE21" i="9"/>
  <c r="BD31" i="9"/>
  <c r="AM50" i="9"/>
  <c r="AM29" i="9"/>
  <c r="AS78" i="9"/>
  <c r="AT78" i="9"/>
  <c r="AR70" i="9"/>
  <c r="AM70" i="9"/>
  <c r="AR62" i="9"/>
  <c r="AT62" i="9" s="1"/>
  <c r="AM62" i="9"/>
  <c r="AU58" i="9"/>
  <c r="AS58" i="9"/>
  <c r="AT58" i="9"/>
  <c r="AT42" i="9"/>
  <c r="AU42" i="9"/>
  <c r="AR38" i="9"/>
  <c r="AM38" i="9"/>
  <c r="AR17" i="9"/>
  <c r="AT17" i="9" s="1"/>
  <c r="AM17" i="9"/>
  <c r="AR13" i="9"/>
  <c r="AM13" i="9"/>
  <c r="AT9" i="9"/>
  <c r="AU9" i="9"/>
  <c r="AJ77" i="9"/>
  <c r="AI53" i="9"/>
  <c r="AK53" i="9"/>
  <c r="AH45" i="9"/>
  <c r="AC45" i="9"/>
  <c r="AH37" i="9"/>
  <c r="AC37" i="9"/>
  <c r="AC16" i="9"/>
  <c r="AH16" i="9"/>
  <c r="AS60" i="9"/>
  <c r="AT60" i="9"/>
  <c r="AU60" i="9"/>
  <c r="AM73" i="9"/>
  <c r="AR73" i="9"/>
  <c r="AT73" i="9" s="1"/>
  <c r="AM16" i="9"/>
  <c r="AR16" i="9"/>
  <c r="AT16" i="9" s="1"/>
  <c r="AM8" i="9"/>
  <c r="AR8" i="9"/>
  <c r="AT8" i="9" s="1"/>
  <c r="AM46" i="9"/>
  <c r="AR46" i="9"/>
  <c r="AU46" i="9" s="1"/>
  <c r="AI71" i="9"/>
  <c r="AK71" i="9"/>
  <c r="AJ71" i="9"/>
  <c r="AH65" i="9"/>
  <c r="AI65" i="9" s="1"/>
  <c r="AC65" i="9"/>
  <c r="AC56" i="9"/>
  <c r="AH56" i="9"/>
  <c r="AC48" i="9"/>
  <c r="AH48" i="9"/>
  <c r="AC40" i="9"/>
  <c r="AH40" i="9"/>
  <c r="AC32" i="9"/>
  <c r="AH32" i="9"/>
  <c r="AC24" i="9"/>
  <c r="AH24" i="9"/>
  <c r="BE27" i="9"/>
  <c r="BD41" i="9"/>
  <c r="BD44" i="9"/>
  <c r="BE19" i="9"/>
  <c r="BD50" i="9"/>
  <c r="AW55" i="9"/>
  <c r="AT40" i="9"/>
  <c r="AS32" i="9"/>
  <c r="AT18" i="9"/>
  <c r="AU26" i="9"/>
  <c r="AT26" i="9"/>
  <c r="AH75" i="9"/>
  <c r="AH70" i="9"/>
  <c r="AJ70" i="9" s="1"/>
  <c r="AC70" i="9"/>
  <c r="AH23" i="9"/>
  <c r="AK23" i="9" s="1"/>
  <c r="AC23" i="9"/>
  <c r="R33" i="9"/>
  <c r="BE14" i="9"/>
  <c r="BC14" i="9"/>
  <c r="BE22" i="9"/>
  <c r="BD22" i="9"/>
  <c r="BE26" i="9"/>
  <c r="BD26" i="9"/>
  <c r="BB45" i="9"/>
  <c r="AW45" i="9"/>
  <c r="AS80" i="9"/>
  <c r="AT80" i="9"/>
  <c r="AU80" i="9"/>
  <c r="AH79" i="9"/>
  <c r="AI21" i="9"/>
  <c r="AK21" i="9"/>
  <c r="AJ21" i="9"/>
  <c r="W65" i="9"/>
  <c r="R65" i="9"/>
  <c r="W49" i="9"/>
  <c r="R49" i="9"/>
  <c r="R17" i="9"/>
  <c r="AR39" i="9"/>
  <c r="AS39" i="9" s="1"/>
  <c r="AJ22" i="9"/>
  <c r="W56" i="9"/>
  <c r="Z56" i="9" s="1"/>
  <c r="W40" i="9"/>
  <c r="Z40" i="9" s="1"/>
  <c r="Z32" i="14"/>
  <c r="Y32" i="14"/>
  <c r="X32" i="14"/>
  <c r="Y45" i="14"/>
  <c r="Z45" i="14"/>
  <c r="X45" i="14"/>
  <c r="Y47" i="14"/>
  <c r="X47" i="14"/>
  <c r="Z47" i="14"/>
  <c r="Z120" i="14"/>
  <c r="X120" i="14"/>
  <c r="Y144" i="14"/>
  <c r="Z144" i="14"/>
  <c r="X207" i="14"/>
  <c r="Y207" i="14"/>
  <c r="Z207" i="14"/>
  <c r="X132" i="14"/>
  <c r="Y132" i="14"/>
  <c r="Z132" i="14"/>
  <c r="Z195" i="14"/>
  <c r="Y195" i="14"/>
  <c r="X195" i="14"/>
  <c r="X72" i="14"/>
  <c r="Z72" i="14"/>
  <c r="Y72" i="14"/>
  <c r="Y176" i="14"/>
  <c r="Z176" i="14"/>
  <c r="X135" i="14"/>
  <c r="Y129" i="14"/>
  <c r="Y189" i="14"/>
  <c r="Z215" i="14"/>
  <c r="Z146" i="14"/>
  <c r="Y135" i="14"/>
  <c r="X52" i="14"/>
  <c r="X68" i="14"/>
  <c r="Z36" i="14"/>
  <c r="Z24" i="14"/>
  <c r="Y60" i="14"/>
  <c r="Z76" i="14"/>
  <c r="Y79" i="14"/>
  <c r="Y82" i="14"/>
  <c r="Z85" i="14"/>
  <c r="Y88" i="14"/>
  <c r="Y109" i="14"/>
  <c r="Z112" i="14"/>
  <c r="Z28" i="14"/>
  <c r="Y52" i="14"/>
  <c r="Y28" i="14"/>
  <c r="Y16" i="14"/>
  <c r="Z163" i="14"/>
  <c r="BC18" i="9"/>
  <c r="BD18" i="9"/>
  <c r="BD57" i="9"/>
  <c r="BE57" i="9"/>
  <c r="BC57" i="9"/>
  <c r="BE20" i="9"/>
  <c r="BC20" i="9"/>
  <c r="AS48" i="9"/>
  <c r="AT48" i="9"/>
  <c r="AR56" i="9"/>
  <c r="AT56" i="9" s="1"/>
  <c r="AM56" i="9"/>
  <c r="AC67" i="9"/>
  <c r="AH67" i="9"/>
  <c r="AK67" i="9" s="1"/>
  <c r="AJ55" i="9"/>
  <c r="AI55" i="9"/>
  <c r="AC51" i="9"/>
  <c r="AH51" i="9"/>
  <c r="AC43" i="9"/>
  <c r="AH43" i="9"/>
  <c r="AC31" i="9"/>
  <c r="AH31" i="9"/>
  <c r="AI31" i="9" s="1"/>
  <c r="AC27" i="9"/>
  <c r="AH27" i="9"/>
  <c r="AJ7" i="9"/>
  <c r="AI7" i="9"/>
  <c r="BE49" i="9"/>
  <c r="AU51" i="9"/>
  <c r="AS51" i="9"/>
  <c r="AH11" i="9"/>
  <c r="AH39" i="9"/>
  <c r="AC72" i="9"/>
  <c r="AH72" i="9"/>
  <c r="AI8" i="9"/>
  <c r="AJ8" i="9"/>
  <c r="AC35" i="9"/>
  <c r="AH35" i="9"/>
  <c r="AW20" i="9"/>
  <c r="BC9" i="9"/>
  <c r="BC54" i="9"/>
  <c r="AW57" i="9"/>
  <c r="BD9" i="9"/>
  <c r="BD8" i="9"/>
  <c r="AW61" i="9"/>
  <c r="AW52" i="9"/>
  <c r="BC8" i="9"/>
  <c r="AW18" i="9"/>
  <c r="AW78" i="9"/>
  <c r="BE46" i="9"/>
  <c r="AM77" i="9"/>
  <c r="AR77" i="9"/>
  <c r="AM69" i="9"/>
  <c r="AR69" i="9"/>
  <c r="AS69" i="9" s="1"/>
  <c r="AM65" i="9"/>
  <c r="AR65" i="9"/>
  <c r="AT65" i="9" s="1"/>
  <c r="AM61" i="9"/>
  <c r="AR61" i="9"/>
  <c r="AT61" i="9" s="1"/>
  <c r="AR41" i="9"/>
  <c r="AM41" i="9"/>
  <c r="AR37" i="9"/>
  <c r="AM37" i="9"/>
  <c r="AR33" i="9"/>
  <c r="AM33" i="9"/>
  <c r="AS29" i="9"/>
  <c r="AU29" i="9"/>
  <c r="AM21" i="9"/>
  <c r="AR21" i="9"/>
  <c r="AR12" i="9"/>
  <c r="AS12" i="9" s="1"/>
  <c r="AM12" i="9"/>
  <c r="AH19" i="9"/>
  <c r="AJ19" i="9" s="1"/>
  <c r="AH76" i="9"/>
  <c r="AC55" i="9"/>
  <c r="AH63" i="9"/>
  <c r="AS36" i="9"/>
  <c r="AT36" i="9"/>
  <c r="AC15" i="9"/>
  <c r="AH15" i="9"/>
  <c r="AI15" i="9" s="1"/>
  <c r="BC52" i="9"/>
  <c r="BC46" i="9"/>
  <c r="BD21" i="9"/>
  <c r="AW14" i="9"/>
  <c r="AW16" i="9"/>
  <c r="AW68" i="9"/>
  <c r="AT49" i="9"/>
  <c r="AS49" i="9"/>
  <c r="AK55" i="9"/>
  <c r="AH47" i="9"/>
  <c r="AH59" i="9"/>
  <c r="AK74" i="9"/>
  <c r="AJ74" i="9"/>
  <c r="AI74" i="9"/>
  <c r="AK68" i="9"/>
  <c r="AI68" i="9"/>
  <c r="AR67" i="9"/>
  <c r="AT67" i="9" s="1"/>
  <c r="AH78" i="9"/>
  <c r="W68" i="9"/>
  <c r="Z68" i="9" s="1"/>
  <c r="W52" i="9"/>
  <c r="Z52" i="9" s="1"/>
  <c r="W36" i="9"/>
  <c r="Z36" i="9" s="1"/>
  <c r="R77" i="9"/>
  <c r="R61" i="9"/>
  <c r="R45" i="9"/>
  <c r="R29" i="9"/>
  <c r="W80" i="9"/>
  <c r="Z80" i="9" s="1"/>
  <c r="W64" i="9"/>
  <c r="Z64" i="9" s="1"/>
  <c r="W48" i="9"/>
  <c r="Z48" i="9" s="1"/>
  <c r="W32" i="9"/>
  <c r="Z32" i="9" s="1"/>
  <c r="W16" i="9"/>
  <c r="Z16" i="9" s="1"/>
  <c r="R73" i="9"/>
  <c r="R57" i="9"/>
  <c r="R41" i="9"/>
  <c r="R25" i="9"/>
  <c r="R9" i="9"/>
  <c r="AR59" i="9"/>
  <c r="AR27" i="9"/>
  <c r="AR54" i="9"/>
  <c r="W76" i="9"/>
  <c r="Z76" i="9" s="1"/>
  <c r="W60" i="9"/>
  <c r="Z60" i="9" s="1"/>
  <c r="W44" i="9"/>
  <c r="Z44" i="9" s="1"/>
  <c r="W28" i="9"/>
  <c r="Z28" i="9" s="1"/>
  <c r="W12" i="9"/>
  <c r="Z12" i="9" s="1"/>
  <c r="R69" i="9"/>
  <c r="R53" i="9"/>
  <c r="R37" i="9"/>
  <c r="R21" i="9"/>
  <c r="W8" i="9"/>
  <c r="Y137" i="14"/>
  <c r="Z137" i="14"/>
  <c r="X137" i="14"/>
  <c r="X149" i="14"/>
  <c r="Z149" i="14"/>
  <c r="Y149" i="14"/>
  <c r="Z227" i="14"/>
  <c r="Y227" i="14"/>
  <c r="X227" i="14"/>
  <c r="Y199" i="14"/>
  <c r="Z199" i="14"/>
  <c r="X199" i="14"/>
  <c r="X176" i="14"/>
  <c r="Y219" i="14"/>
  <c r="X215" i="14"/>
  <c r="X187" i="14"/>
  <c r="Y165" i="14"/>
  <c r="X144" i="14"/>
  <c r="X43" i="14"/>
  <c r="X184" i="14"/>
  <c r="X171" i="14"/>
  <c r="Y70" i="14"/>
  <c r="Y117" i="14"/>
  <c r="Z41" i="14"/>
  <c r="Z34" i="14"/>
  <c r="X219" i="14"/>
  <c r="Y126" i="14"/>
  <c r="X189" i="14"/>
  <c r="X141" i="14"/>
  <c r="X16" i="14"/>
  <c r="Z74" i="14"/>
  <c r="Z187" i="14"/>
  <c r="X70" i="14"/>
  <c r="X41" i="14"/>
  <c r="X74" i="14"/>
  <c r="Y167" i="14"/>
  <c r="Z155" i="14"/>
  <c r="Z184" i="14"/>
  <c r="Z39" i="14"/>
  <c r="Y120" i="14"/>
  <c r="Y85" i="14"/>
  <c r="X126" i="14"/>
  <c r="X167" i="14"/>
  <c r="X39" i="14"/>
  <c r="BD67" i="9"/>
  <c r="BC67" i="9"/>
  <c r="BE67" i="9"/>
  <c r="BD68" i="9"/>
  <c r="BC68" i="9"/>
  <c r="BE68" i="9"/>
  <c r="BC79" i="9"/>
  <c r="BD79" i="9"/>
  <c r="BE79" i="9"/>
  <c r="BD47" i="9"/>
  <c r="BC47" i="9"/>
  <c r="BE47" i="9"/>
  <c r="BD71" i="9"/>
  <c r="BE71" i="9"/>
  <c r="BC71" i="9"/>
  <c r="BD72" i="9"/>
  <c r="BE72" i="9"/>
  <c r="BC72" i="9"/>
  <c r="BC75" i="9"/>
  <c r="BD75" i="9"/>
  <c r="BE75" i="9"/>
  <c r="BD78" i="9"/>
  <c r="BE78" i="9"/>
  <c r="BC78" i="9"/>
  <c r="AU79" i="9"/>
  <c r="AT79" i="9"/>
  <c r="BC59" i="9"/>
  <c r="BC49" i="9"/>
  <c r="BD42" i="9"/>
  <c r="BD20" i="9"/>
  <c r="BE16" i="9"/>
  <c r="BD64" i="9"/>
  <c r="AW47" i="9"/>
  <c r="BE11" i="9"/>
  <c r="BB7" i="9"/>
  <c r="AT71" i="9"/>
  <c r="AS31" i="9"/>
  <c r="AU44" i="9"/>
  <c r="AT63" i="9"/>
  <c r="AT24" i="9"/>
  <c r="AT64" i="9"/>
  <c r="AS64" i="9"/>
  <c r="AM30" i="9"/>
  <c r="AR30" i="9"/>
  <c r="AR52" i="9"/>
  <c r="AM52" i="9"/>
  <c r="AC68" i="9"/>
  <c r="AU35" i="9"/>
  <c r="AT35" i="9"/>
  <c r="AU14" i="9"/>
  <c r="AS14" i="9"/>
  <c r="AS55" i="9"/>
  <c r="AT55" i="9"/>
  <c r="BD54" i="9"/>
  <c r="BD60" i="9"/>
  <c r="BE18" i="9"/>
  <c r="BC16" i="9"/>
  <c r="BD25" i="9"/>
  <c r="BE52" i="9"/>
  <c r="BE59" i="9"/>
  <c r="BD37" i="9"/>
  <c r="BB74" i="9"/>
  <c r="AS71" i="9"/>
  <c r="AT11" i="9"/>
  <c r="AT44" i="9"/>
  <c r="AS79" i="9"/>
  <c r="AU63" i="9"/>
  <c r="AT14" i="9"/>
  <c r="AR7" i="9"/>
  <c r="AM7" i="9"/>
  <c r="AT50" i="9"/>
  <c r="BC55" i="9"/>
  <c r="BE60" i="9"/>
  <c r="BD56" i="9"/>
  <c r="BD23" i="9"/>
  <c r="BC11" i="9"/>
  <c r="AW72" i="9"/>
  <c r="AU48" i="9"/>
  <c r="AT43" i="9"/>
  <c r="AU40" i="9"/>
  <c r="AS35" i="9"/>
  <c r="AS20" i="9"/>
  <c r="AT20" i="9"/>
  <c r="AC64" i="9"/>
  <c r="AH64" i="9"/>
  <c r="AJ60" i="9"/>
  <c r="AI60" i="9"/>
  <c r="X7" i="9"/>
  <c r="AT51" i="9"/>
  <c r="AR28" i="9"/>
  <c r="AK8" i="9"/>
  <c r="AC21" i="9"/>
  <c r="AC53" i="9"/>
  <c r="AC80" i="9"/>
  <c r="AH80" i="9"/>
  <c r="R78" i="9"/>
  <c r="W78" i="9"/>
  <c r="Z78" i="9" s="1"/>
  <c r="R74" i="9"/>
  <c r="W74" i="9"/>
  <c r="Z74" i="9" s="1"/>
  <c r="R70" i="9"/>
  <c r="W70" i="9"/>
  <c r="Z70" i="9" s="1"/>
  <c r="R66" i="9"/>
  <c r="W66" i="9"/>
  <c r="Z66" i="9" s="1"/>
  <c r="R62" i="9"/>
  <c r="W62" i="9"/>
  <c r="Z62" i="9" s="1"/>
  <c r="R58" i="9"/>
  <c r="W58" i="9"/>
  <c r="Z58" i="9" s="1"/>
  <c r="R54" i="9"/>
  <c r="W54" i="9"/>
  <c r="Z54" i="9" s="1"/>
  <c r="R50" i="9"/>
  <c r="W50" i="9"/>
  <c r="Z50" i="9" s="1"/>
  <c r="R46" i="9"/>
  <c r="W46" i="9"/>
  <c r="Z46" i="9" s="1"/>
  <c r="R42" i="9"/>
  <c r="W42" i="9"/>
  <c r="Z42" i="9" s="1"/>
  <c r="R38" i="9"/>
  <c r="W38" i="9"/>
  <c r="Z38" i="9" s="1"/>
  <c r="R34" i="9"/>
  <c r="W34" i="9"/>
  <c r="Z34" i="9" s="1"/>
  <c r="R30" i="9"/>
  <c r="W30" i="9"/>
  <c r="Z30" i="9" s="1"/>
  <c r="R26" i="9"/>
  <c r="W26" i="9"/>
  <c r="Z26" i="9" s="1"/>
  <c r="R22" i="9"/>
  <c r="W22" i="9"/>
  <c r="Z22" i="9" s="1"/>
  <c r="R18" i="9"/>
  <c r="W18" i="9"/>
  <c r="Z18" i="9" s="1"/>
  <c r="W14" i="9"/>
  <c r="Z14" i="9" s="1"/>
  <c r="R10" i="9"/>
  <c r="W10" i="9"/>
  <c r="Z10" i="9" s="1"/>
  <c r="AC69" i="9"/>
  <c r="AH69" i="9"/>
  <c r="X77" i="9"/>
  <c r="X73" i="9"/>
  <c r="X69" i="9"/>
  <c r="X61" i="9"/>
  <c r="X57" i="9"/>
  <c r="X53" i="9"/>
  <c r="X45" i="9"/>
  <c r="X41" i="9"/>
  <c r="X37" i="9"/>
  <c r="X33" i="9"/>
  <c r="X29" i="9"/>
  <c r="X25" i="9"/>
  <c r="X21" i="9"/>
  <c r="X17" i="9"/>
  <c r="X13" i="9"/>
  <c r="X9" i="9"/>
  <c r="AC57" i="9"/>
  <c r="AH57" i="9"/>
  <c r="AC49" i="9"/>
  <c r="AH49" i="9"/>
  <c r="AC41" i="9"/>
  <c r="AH41" i="9"/>
  <c r="AC33" i="9"/>
  <c r="AH33" i="9"/>
  <c r="AH25" i="9"/>
  <c r="AC17" i="9"/>
  <c r="AH17" i="9"/>
  <c r="AC9" i="9"/>
  <c r="AH9" i="9"/>
  <c r="AC7" i="9"/>
  <c r="W79" i="9"/>
  <c r="Z79" i="9" s="1"/>
  <c r="W75" i="9"/>
  <c r="Z75" i="9" s="1"/>
  <c r="W71" i="9"/>
  <c r="Z71" i="9" s="1"/>
  <c r="W67" i="9"/>
  <c r="Z67" i="9" s="1"/>
  <c r="W63" i="9"/>
  <c r="Z63" i="9" s="1"/>
  <c r="W59" i="9"/>
  <c r="Z59" i="9" s="1"/>
  <c r="W55" i="9"/>
  <c r="Z55" i="9" s="1"/>
  <c r="W51" i="9"/>
  <c r="Z51" i="9" s="1"/>
  <c r="W47" i="9"/>
  <c r="Z47" i="9" s="1"/>
  <c r="W43" i="9"/>
  <c r="Z43" i="9" s="1"/>
  <c r="W39" i="9"/>
  <c r="Z39" i="9" s="1"/>
  <c r="W35" i="9"/>
  <c r="Z35" i="9" s="1"/>
  <c r="W31" i="9"/>
  <c r="Z31" i="9" s="1"/>
  <c r="W27" i="9"/>
  <c r="Z27" i="9" s="1"/>
  <c r="W23" i="9"/>
  <c r="Z23" i="9" s="1"/>
  <c r="W19" i="9"/>
  <c r="Z19" i="9" s="1"/>
  <c r="W15" i="9"/>
  <c r="Z15" i="9" s="1"/>
  <c r="W11" i="9"/>
  <c r="Z11" i="9" s="1"/>
  <c r="R7" i="9"/>
  <c r="BD48" i="9" l="1"/>
  <c r="D554" i="8"/>
  <c r="C554" i="8"/>
  <c r="BC48" i="9"/>
  <c r="AI13" i="9"/>
  <c r="X49" i="9"/>
  <c r="Z49" i="9"/>
  <c r="BE62" i="9"/>
  <c r="BC62" i="9"/>
  <c r="X65" i="9"/>
  <c r="Z65" i="9"/>
  <c r="X8" i="9"/>
  <c r="Z8" i="9"/>
  <c r="AJ18" i="9"/>
  <c r="AK18" i="9"/>
  <c r="BD13" i="9"/>
  <c r="AU19" i="9"/>
  <c r="AT25" i="9"/>
  <c r="AJ13" i="9"/>
  <c r="BE28" i="9"/>
  <c r="BE58" i="9"/>
  <c r="AT19" i="9"/>
  <c r="AT75" i="9"/>
  <c r="AU15" i="9"/>
  <c r="AT15" i="9"/>
  <c r="BD58" i="9"/>
  <c r="AU75" i="9"/>
  <c r="AI12" i="9"/>
  <c r="AJ12" i="9"/>
  <c r="AU66" i="9"/>
  <c r="AT66" i="9"/>
  <c r="X72" i="9"/>
  <c r="AU68" i="9"/>
  <c r="AJ42" i="9"/>
  <c r="AS73" i="9"/>
  <c r="AJ65" i="9"/>
  <c r="AS57" i="9"/>
  <c r="BC29" i="9"/>
  <c r="BE29" i="9"/>
  <c r="X28" i="9"/>
  <c r="AU65" i="9"/>
  <c r="AS62" i="9"/>
  <c r="BD53" i="9"/>
  <c r="AI28" i="9"/>
  <c r="BE66" i="9"/>
  <c r="X56" i="9"/>
  <c r="AU62" i="9"/>
  <c r="BC66" i="9"/>
  <c r="AK42" i="9"/>
  <c r="AU47" i="9"/>
  <c r="BD65" i="9"/>
  <c r="AI66" i="9"/>
  <c r="AI50" i="9"/>
  <c r="AJ50" i="9"/>
  <c r="AK28" i="9"/>
  <c r="AI36" i="9"/>
  <c r="AK61" i="9"/>
  <c r="AI38" i="9"/>
  <c r="AJ36" i="9"/>
  <c r="AT46" i="9"/>
  <c r="AS17" i="9"/>
  <c r="AK44" i="9"/>
  <c r="AJ66" i="9"/>
  <c r="AK26" i="9"/>
  <c r="AI58" i="9"/>
  <c r="AK58" i="9"/>
  <c r="AI67" i="9"/>
  <c r="AS8" i="9"/>
  <c r="AJ38" i="9"/>
  <c r="BC53" i="9"/>
  <c r="AJ44" i="9"/>
  <c r="BC13" i="9"/>
  <c r="X24" i="9"/>
  <c r="BE17" i="9"/>
  <c r="AI61" i="9"/>
  <c r="AJ46" i="9"/>
  <c r="AK46" i="9"/>
  <c r="AJ30" i="9"/>
  <c r="AK30" i="9"/>
  <c r="AI30" i="9"/>
  <c r="AI54" i="9"/>
  <c r="AK54" i="9"/>
  <c r="AT47" i="9"/>
  <c r="AU67" i="9"/>
  <c r="AU17" i="9"/>
  <c r="AI23" i="9"/>
  <c r="AU73" i="9"/>
  <c r="AT57" i="9"/>
  <c r="AK20" i="9"/>
  <c r="BC17" i="9"/>
  <c r="AI70" i="9"/>
  <c r="AS16" i="9"/>
  <c r="AI20" i="9"/>
  <c r="X44" i="9"/>
  <c r="AK15" i="9"/>
  <c r="AS46" i="9"/>
  <c r="AK70" i="9"/>
  <c r="AU16" i="9"/>
  <c r="AU23" i="9"/>
  <c r="BC77" i="9"/>
  <c r="BE77" i="9"/>
  <c r="AT10" i="9"/>
  <c r="AS10" i="9"/>
  <c r="AI52" i="9"/>
  <c r="AK52" i="9"/>
  <c r="AS74" i="9"/>
  <c r="AU74" i="9"/>
  <c r="X76" i="9"/>
  <c r="AK65" i="9"/>
  <c r="AU69" i="9"/>
  <c r="AU39" i="9"/>
  <c r="AJ67" i="9"/>
  <c r="AS56" i="9"/>
  <c r="X40" i="9"/>
  <c r="AU8" i="9"/>
  <c r="AI79" i="9"/>
  <c r="AK79" i="9"/>
  <c r="AJ79" i="9"/>
  <c r="AJ24" i="9"/>
  <c r="AI24" i="9"/>
  <c r="AK24" i="9"/>
  <c r="AK40" i="9"/>
  <c r="AJ40" i="9"/>
  <c r="AI40" i="9"/>
  <c r="AJ56" i="9"/>
  <c r="AK56" i="9"/>
  <c r="AJ45" i="9"/>
  <c r="AI45" i="9"/>
  <c r="AK45" i="9"/>
  <c r="X12" i="9"/>
  <c r="AK31" i="9"/>
  <c r="AU56" i="9"/>
  <c r="AI75" i="9"/>
  <c r="AK75" i="9"/>
  <c r="AJ75" i="9"/>
  <c r="AI32" i="9"/>
  <c r="AK32" i="9"/>
  <c r="AJ32" i="9"/>
  <c r="AK48" i="9"/>
  <c r="AJ48" i="9"/>
  <c r="AI48" i="9"/>
  <c r="AK37" i="9"/>
  <c r="AJ37" i="9"/>
  <c r="AI37" i="9"/>
  <c r="AS13" i="9"/>
  <c r="AT13" i="9"/>
  <c r="AU13" i="9"/>
  <c r="AT38" i="9"/>
  <c r="AU38" i="9"/>
  <c r="AS38" i="9"/>
  <c r="AJ15" i="9"/>
  <c r="BC45" i="9"/>
  <c r="BD45" i="9"/>
  <c r="BE45" i="9"/>
  <c r="AK16" i="9"/>
  <c r="AJ16" i="9"/>
  <c r="AI16" i="9"/>
  <c r="AT70" i="9"/>
  <c r="AS70" i="9"/>
  <c r="AU70" i="9"/>
  <c r="AT54" i="9"/>
  <c r="AU54" i="9"/>
  <c r="AS54" i="9"/>
  <c r="X16" i="9"/>
  <c r="X80" i="9"/>
  <c r="X52" i="9"/>
  <c r="AI59" i="9"/>
  <c r="AK59" i="9"/>
  <c r="AI63" i="9"/>
  <c r="AK63" i="9"/>
  <c r="AJ63" i="9"/>
  <c r="AI76" i="9"/>
  <c r="AJ76" i="9"/>
  <c r="AK76" i="9"/>
  <c r="AU21" i="9"/>
  <c r="AS21" i="9"/>
  <c r="AT21" i="9"/>
  <c r="AS77" i="9"/>
  <c r="AT77" i="9"/>
  <c r="X60" i="9"/>
  <c r="AS65" i="9"/>
  <c r="AU77" i="9"/>
  <c r="AJ31" i="9"/>
  <c r="X48" i="9"/>
  <c r="AS27" i="9"/>
  <c r="AU27" i="9"/>
  <c r="AT27" i="9"/>
  <c r="X32" i="9"/>
  <c r="X68" i="9"/>
  <c r="AK47" i="9"/>
  <c r="AI47" i="9"/>
  <c r="AJ47" i="9"/>
  <c r="AI19" i="9"/>
  <c r="AK19" i="9"/>
  <c r="AT33" i="9"/>
  <c r="AS33" i="9"/>
  <c r="AU33" i="9"/>
  <c r="AU41" i="9"/>
  <c r="AT41" i="9"/>
  <c r="AS41" i="9"/>
  <c r="AJ35" i="9"/>
  <c r="AI35" i="9"/>
  <c r="AK35" i="9"/>
  <c r="AK39" i="9"/>
  <c r="AI39" i="9"/>
  <c r="AK27" i="9"/>
  <c r="AJ27" i="9"/>
  <c r="AI27" i="9"/>
  <c r="AI43" i="9"/>
  <c r="AK43" i="9"/>
  <c r="AJ43" i="9"/>
  <c r="AS59" i="9"/>
  <c r="AU59" i="9"/>
  <c r="X20" i="9"/>
  <c r="AS61" i="9"/>
  <c r="AU61" i="9"/>
  <c r="AI11" i="9"/>
  <c r="AJ11" i="9"/>
  <c r="AK11" i="9"/>
  <c r="AS67" i="9"/>
  <c r="X64" i="9"/>
  <c r="X36" i="9"/>
  <c r="AJ78" i="9"/>
  <c r="AK78" i="9"/>
  <c r="AI78" i="9"/>
  <c r="AU12" i="9"/>
  <c r="AT12" i="9"/>
  <c r="AT37" i="9"/>
  <c r="AS37" i="9"/>
  <c r="AU37" i="9"/>
  <c r="AI72" i="9"/>
  <c r="AK72" i="9"/>
  <c r="AJ72" i="9"/>
  <c r="AJ51" i="9"/>
  <c r="AI51" i="9"/>
  <c r="AK51" i="9"/>
  <c r="X43" i="9"/>
  <c r="X22" i="9"/>
  <c r="X62" i="9"/>
  <c r="AU52" i="9"/>
  <c r="AS52" i="9"/>
  <c r="AT52" i="9"/>
  <c r="X14" i="9"/>
  <c r="X30" i="9"/>
  <c r="X38" i="9"/>
  <c r="X46" i="9"/>
  <c r="X54" i="9"/>
  <c r="X70" i="9"/>
  <c r="X78" i="9"/>
  <c r="AT28" i="9"/>
  <c r="AU28" i="9"/>
  <c r="X15" i="9"/>
  <c r="X31" i="9"/>
  <c r="X47" i="9"/>
  <c r="X63" i="9"/>
  <c r="X79" i="9"/>
  <c r="AK9" i="9"/>
  <c r="AJ9" i="9"/>
  <c r="AI9" i="9"/>
  <c r="AI25" i="9"/>
  <c r="AK25" i="9"/>
  <c r="AJ25" i="9"/>
  <c r="AK41" i="9"/>
  <c r="AJ41" i="9"/>
  <c r="AI41" i="9"/>
  <c r="AI57" i="9"/>
  <c r="AK57" i="9"/>
  <c r="AJ57" i="9"/>
  <c r="AS7" i="9"/>
  <c r="AT7" i="9"/>
  <c r="AU7" i="9"/>
  <c r="AS30" i="9"/>
  <c r="AT30" i="9"/>
  <c r="AU30" i="9"/>
  <c r="X11" i="9"/>
  <c r="X59" i="9"/>
  <c r="X75" i="9"/>
  <c r="X35" i="9"/>
  <c r="X18" i="9"/>
  <c r="X26" i="9"/>
  <c r="X34" i="9"/>
  <c r="X42" i="9"/>
  <c r="X50" i="9"/>
  <c r="X66" i="9"/>
  <c r="X74" i="9"/>
  <c r="AJ80" i="9"/>
  <c r="AI80" i="9"/>
  <c r="AK80" i="9"/>
  <c r="AK64" i="9"/>
  <c r="AJ64" i="9"/>
  <c r="BC74" i="9"/>
  <c r="BD74" i="9"/>
  <c r="BE74" i="9"/>
  <c r="X27" i="9"/>
  <c r="X19" i="9"/>
  <c r="X51" i="9"/>
  <c r="X67" i="9"/>
  <c r="X10" i="9"/>
  <c r="X58" i="9"/>
  <c r="X23" i="9"/>
  <c r="X39" i="9"/>
  <c r="X55" i="9"/>
  <c r="X71" i="9"/>
  <c r="AJ17" i="9"/>
  <c r="AI17" i="9"/>
  <c r="AK17" i="9"/>
  <c r="AK33" i="9"/>
  <c r="AJ33" i="9"/>
  <c r="AI33" i="9"/>
  <c r="AJ49" i="9"/>
  <c r="AI49" i="9"/>
  <c r="AK49" i="9"/>
  <c r="AK69" i="9"/>
  <c r="AI69" i="9"/>
  <c r="BD7" i="9"/>
  <c r="BE7" i="9"/>
  <c r="BC7" i="9"/>
</calcChain>
</file>

<file path=xl/comments1.xml><?xml version="1.0" encoding="utf-8"?>
<comments xmlns="http://schemas.openxmlformats.org/spreadsheetml/2006/main">
  <authors>
    <author>Soporte</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Soporte</author>
    <author>Edgar Andrés Ortiz Vivas</author>
  </authors>
  <commentList>
    <comment ref="AU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BE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BK6" authorId="1" shapeId="0">
      <text>
        <r>
          <rPr>
            <b/>
            <sz val="9"/>
            <color indexed="81"/>
            <rFont val="Tahoma"/>
            <family val="2"/>
          </rPr>
          <t>(I x AC)</t>
        </r>
        <r>
          <rPr>
            <sz val="9"/>
            <color indexed="81"/>
            <rFont val="Tahoma"/>
            <family val="2"/>
          </rPr>
          <t xml:space="preserve">
</t>
        </r>
      </text>
    </comment>
    <comment ref="BO6" authorId="1" shapeId="0">
      <text>
        <r>
          <rPr>
            <b/>
            <sz val="9"/>
            <color indexed="81"/>
            <rFont val="Tahoma"/>
            <family val="2"/>
          </rPr>
          <t>(AI x AC)</t>
        </r>
        <r>
          <rPr>
            <sz val="9"/>
            <color indexed="81"/>
            <rFont val="Tahoma"/>
            <family val="2"/>
          </rPr>
          <t xml:space="preserve">
</t>
        </r>
      </text>
    </comment>
    <comment ref="BP6" authorId="1" shapeId="0">
      <text>
        <r>
          <rPr>
            <b/>
            <sz val="9"/>
            <color indexed="81"/>
            <rFont val="Tahoma"/>
            <family val="2"/>
          </rPr>
          <t>(AF x AH)</t>
        </r>
        <r>
          <rPr>
            <sz val="9"/>
            <color indexed="81"/>
            <rFont val="Tahoma"/>
            <family val="2"/>
          </rPr>
          <t xml:space="preserve">
</t>
        </r>
      </text>
    </comment>
    <comment ref="BQ6"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AN27" authorId="1" shapeId="0">
      <text>
        <r>
          <rPr>
            <b/>
            <sz val="9"/>
            <color indexed="81"/>
            <rFont val="Tahoma"/>
            <family val="2"/>
          </rPr>
          <t>De acuerdo a la descripción se corrige el avance de 70% a 25% de acuerdo a la descripción del avance dado por la OAJ</t>
        </r>
        <r>
          <rPr>
            <sz val="9"/>
            <color indexed="81"/>
            <rFont val="Tahoma"/>
            <family val="2"/>
          </rPr>
          <t xml:space="preserve">
</t>
        </r>
      </text>
    </comment>
    <comment ref="G65" authorId="1" shapeId="0">
      <text>
        <r>
          <rPr>
            <b/>
            <sz val="9"/>
            <color indexed="81"/>
            <rFont val="Tahoma"/>
            <family val="2"/>
          </rPr>
          <t>modificación del producto solicitud No. 2018IE7488</t>
        </r>
        <r>
          <rPr>
            <sz val="9"/>
            <color indexed="81"/>
            <rFont val="Tahoma"/>
            <family val="2"/>
          </rPr>
          <t xml:space="preserve">
</t>
        </r>
      </text>
    </comment>
    <comment ref="I65" authorId="1" shapeId="0">
      <text>
        <r>
          <rPr>
            <sz val="9"/>
            <color indexed="81"/>
            <rFont val="Tahoma"/>
            <family val="2"/>
          </rPr>
          <t xml:space="preserve">se modifica 7 talleres por 2 talleres
</t>
        </r>
      </text>
    </comment>
    <comment ref="T67" authorId="1" shapeId="0">
      <text>
        <r>
          <rPr>
            <b/>
            <sz val="9"/>
            <color indexed="81"/>
            <rFont val="Tahoma"/>
            <family val="2"/>
          </rPr>
          <t>falta 1 capacitación para cumplir con las 4 en total, verificar la información
,</t>
        </r>
      </text>
    </comment>
    <comment ref="AX68" authorId="1" shapeId="0">
      <text>
        <r>
          <rPr>
            <b/>
            <sz val="9"/>
            <color indexed="81"/>
            <rFont val="Tahoma"/>
            <family val="2"/>
          </rPr>
          <t>Se ajusta avance a 40%, ya que según la relación con la actividad del trimestre que pesa el 50% solo se cumplió en un 80%. Por coherencia el producto no se cumplió en su totalidad</t>
        </r>
        <r>
          <rPr>
            <sz val="9"/>
            <color indexed="81"/>
            <rFont val="Tahoma"/>
            <family val="2"/>
          </rPr>
          <t xml:space="preserve">
</t>
        </r>
      </text>
    </comment>
    <comment ref="G69" authorId="1" shapeId="0">
      <text>
        <r>
          <rPr>
            <b/>
            <sz val="9"/>
            <color indexed="81"/>
            <rFont val="Tahoma"/>
            <family val="2"/>
          </rPr>
          <t>modificación solicitud No. 2018IE9154</t>
        </r>
        <r>
          <rPr>
            <sz val="9"/>
            <color indexed="81"/>
            <rFont val="Tahoma"/>
            <family val="2"/>
          </rPr>
          <t xml:space="preserve">
</t>
        </r>
      </text>
    </comment>
    <comment ref="AD70" authorId="1" shapeId="0">
      <text>
        <r>
          <rPr>
            <b/>
            <sz val="9"/>
            <color indexed="81"/>
            <rFont val="Tahoma"/>
            <family val="2"/>
          </rPr>
          <t>se modifica a vance de acuerdo a la gestión de las actividades, verificar!</t>
        </r>
      </text>
    </comment>
    <comment ref="AN70" authorId="1" shapeId="0">
      <text>
        <r>
          <rPr>
            <b/>
            <sz val="9"/>
            <color indexed="81"/>
            <rFont val="Tahoma"/>
            <family val="2"/>
          </rPr>
          <t>Ajustado de acuerdo a verificación</t>
        </r>
        <r>
          <rPr>
            <sz val="9"/>
            <color indexed="81"/>
            <rFont val="Tahoma"/>
            <family val="2"/>
          </rPr>
          <t xml:space="preserve">
</t>
        </r>
      </text>
    </comment>
    <comment ref="AD71" authorId="1" shapeId="0">
      <text>
        <r>
          <rPr>
            <b/>
            <sz val="9"/>
            <color indexed="81"/>
            <rFont val="Tahoma"/>
            <family val="2"/>
          </rPr>
          <t>revisar, pq hay avance en la primera actividad</t>
        </r>
        <r>
          <rPr>
            <sz val="9"/>
            <color indexed="81"/>
            <rFont val="Tahoma"/>
            <family val="2"/>
          </rPr>
          <t xml:space="preserve">
</t>
        </r>
      </text>
    </comment>
    <comment ref="AN73" authorId="1" shapeId="0">
      <text>
        <r>
          <rPr>
            <b/>
            <sz val="9"/>
            <color indexed="81"/>
            <rFont val="Tahoma"/>
            <family val="2"/>
          </rPr>
          <t>Ajustado de acuerdo a verificación</t>
        </r>
        <r>
          <rPr>
            <sz val="9"/>
            <color indexed="81"/>
            <rFont val="Tahoma"/>
            <family val="2"/>
          </rPr>
          <t xml:space="preserve">
</t>
        </r>
      </text>
    </comment>
    <comment ref="AD74" authorId="1" shapeId="0">
      <text>
        <r>
          <rPr>
            <b/>
            <sz val="9"/>
            <color indexed="81"/>
            <rFont val="Tahoma"/>
            <family val="2"/>
          </rPr>
          <t>de acuerdo al cumplimiento ponderado de las actividades se ajusto de 70 a 78%, favor revisar!</t>
        </r>
      </text>
    </comment>
    <comment ref="AN74" authorId="1" shapeId="0">
      <text>
        <r>
          <rPr>
            <b/>
            <sz val="9"/>
            <color indexed="81"/>
            <rFont val="Tahoma"/>
            <family val="2"/>
          </rPr>
          <t>Ajustado de acuerdo a verificación</t>
        </r>
        <r>
          <rPr>
            <sz val="9"/>
            <color indexed="81"/>
            <rFont val="Tahoma"/>
            <family val="2"/>
          </rPr>
          <t xml:space="preserve">
</t>
        </r>
      </text>
    </comment>
    <comment ref="AD75" authorId="1" shapeId="0">
      <text>
        <r>
          <rPr>
            <b/>
            <sz val="9"/>
            <color indexed="81"/>
            <rFont val="Tahoma"/>
            <family val="2"/>
          </rPr>
          <t>de acuerdo al cumplimiento ponderado de las activdiades se ajusto de 50 a 56%, favor revisar!</t>
        </r>
      </text>
    </comment>
    <comment ref="BB80" authorId="1" shapeId="0">
      <text>
        <r>
          <rPr>
            <b/>
            <sz val="9"/>
            <color indexed="81"/>
            <rFont val="Tahoma"/>
            <family val="2"/>
          </rPr>
          <t>avance del 200%, se ajusta al 100% para la ponderación de la eficacia del cumplimiento en el plan de acción</t>
        </r>
      </text>
    </comment>
  </commentList>
</comments>
</file>

<file path=xl/comments3.xml><?xml version="1.0" encoding="utf-8"?>
<comments xmlns="http://schemas.openxmlformats.org/spreadsheetml/2006/main">
  <authors>
    <author>Soporte</author>
    <author>Edgar Andrés Ortiz Vivas</author>
  </authors>
  <commentList>
    <comment ref="Z7"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F7" authorId="1" shapeId="0">
      <text>
        <r>
          <rPr>
            <b/>
            <sz val="9"/>
            <color indexed="81"/>
            <rFont val="Tahoma"/>
            <family val="2"/>
          </rPr>
          <t>(I x AC)</t>
        </r>
        <r>
          <rPr>
            <sz val="9"/>
            <color indexed="81"/>
            <rFont val="Tahoma"/>
            <family val="2"/>
          </rPr>
          <t xml:space="preserve">
</t>
        </r>
      </text>
    </comment>
    <comment ref="AJ7" authorId="1" shapeId="0">
      <text>
        <r>
          <rPr>
            <b/>
            <sz val="9"/>
            <color indexed="81"/>
            <rFont val="Tahoma"/>
            <family val="2"/>
          </rPr>
          <t>(AI x AC)</t>
        </r>
        <r>
          <rPr>
            <sz val="9"/>
            <color indexed="81"/>
            <rFont val="Tahoma"/>
            <family val="2"/>
          </rPr>
          <t xml:space="preserve">
</t>
        </r>
      </text>
    </comment>
    <comment ref="AK7" authorId="1" shapeId="0">
      <text>
        <r>
          <rPr>
            <b/>
            <sz val="9"/>
            <color indexed="81"/>
            <rFont val="Tahoma"/>
            <family val="2"/>
          </rPr>
          <t>(AF x AH)</t>
        </r>
        <r>
          <rPr>
            <sz val="9"/>
            <color indexed="81"/>
            <rFont val="Tahoma"/>
            <family val="2"/>
          </rPr>
          <t xml:space="preserve">
</t>
        </r>
      </text>
    </comment>
    <comment ref="AL7"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AH44" authorId="1" shapeId="0">
      <text>
        <r>
          <rPr>
            <b/>
            <sz val="9"/>
            <color indexed="81"/>
            <rFont val="Tahoma"/>
            <family val="2"/>
          </rPr>
          <t>Se ajustó % de cumplimiento de acuerdo a lo conversado con el responsable</t>
        </r>
        <r>
          <rPr>
            <sz val="9"/>
            <color indexed="81"/>
            <rFont val="Tahoma"/>
            <family val="2"/>
          </rPr>
          <t xml:space="preserve">
</t>
        </r>
      </text>
    </comment>
    <comment ref="AH124" authorId="1" shapeId="0">
      <text>
        <r>
          <rPr>
            <sz val="9"/>
            <color indexed="81"/>
            <rFont val="Tahoma"/>
            <family val="2"/>
          </rPr>
          <t xml:space="preserve">rerpote extemporaneo
</t>
        </r>
      </text>
    </comment>
    <comment ref="S187" authorId="1" shapeId="0">
      <text>
        <r>
          <rPr>
            <b/>
            <sz val="9"/>
            <color indexed="81"/>
            <rFont val="Tahoma"/>
            <family val="2"/>
          </rPr>
          <t>Se ajusta avance a 40%, ya que según la relación con la actividad del trimestre que pesa el 50% solo se cumplió en un 80%. Por coherencia el producto no se cumplió en su totalidad</t>
        </r>
        <r>
          <rPr>
            <sz val="9"/>
            <color indexed="81"/>
            <rFont val="Tahoma"/>
            <family val="2"/>
          </rPr>
          <t xml:space="preserve">
</t>
        </r>
      </text>
    </comment>
    <comment ref="AH195" authorId="1" shapeId="0">
      <text>
        <r>
          <rPr>
            <sz val="9"/>
            <color indexed="81"/>
            <rFont val="Tahoma"/>
            <family val="2"/>
          </rPr>
          <t xml:space="preserve">luego no se habia hecho ninguna gestión, el producto aparece en 0%, pq hay avance en esta actividad
</t>
        </r>
      </text>
    </comment>
    <comment ref="W231" authorId="1" shapeId="0">
      <text>
        <r>
          <rPr>
            <b/>
            <sz val="9"/>
            <color indexed="81"/>
            <rFont val="Tahoma"/>
            <family val="2"/>
          </rPr>
          <t>avance del 200%, se ajusta al 100% para la ponderación de la eficacia del cumplimiento en el plan de acción</t>
        </r>
      </text>
    </comment>
  </commentList>
</comments>
</file>

<file path=xl/comments4.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<sst xmlns="http://schemas.openxmlformats.org/spreadsheetml/2006/main" count="6652" uniqueCount="1366">
  <si>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</si>
  <si>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</si>
  <si>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</si>
  <si>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</si>
  <si>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</si>
  <si>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</si>
  <si>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</si>
  <si>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</si>
  <si>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</si>
  <si>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</si>
  <si>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</si>
  <si>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</si>
  <si>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</si>
  <si>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</si>
  <si>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</si>
  <si>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</si>
  <si>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</si>
  <si>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</si>
  <si>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</si>
  <si>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</si>
  <si>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</si>
  <si>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</si>
  <si>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</si>
  <si>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</si>
  <si>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</si>
  <si>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</si>
  <si>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</si>
  <si>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</si>
  <si>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</si>
  <si>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</si>
  <si>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</si>
  <si>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</si>
  <si>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</si>
  <si>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</si>
  <si>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</si>
  <si>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</si>
  <si>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</si>
  <si>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</si>
  <si>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</si>
  <si>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</si>
  <si>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</si>
  <si>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</si>
  <si>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</si>
  <si>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</si>
  <si>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</si>
  <si>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</si>
  <si>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</si>
  <si>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</si>
  <si>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</si>
  <si>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</si>
  <si>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</si>
  <si>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</si>
  <si>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</si>
  <si>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</si>
  <si>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</si>
  <si>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</si>
  <si>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</si>
  <si>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</si>
  <si>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</si>
  <si>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</si>
  <si>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</si>
  <si>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</si>
  <si>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</si>
  <si>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</si>
  <si>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</si>
  <si>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</si>
  <si>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</si>
  <si>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</si>
  <si>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</si>
  <si>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</si>
  <si>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</si>
  <si>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</si>
  <si>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</si>
  <si>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</si>
  <si>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</si>
  <si>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</si>
  <si>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</si>
  <si>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</si>
  <si>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</si>
  <si>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</si>
  <si>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</si>
  <si>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</si>
  <si>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</si>
  <si>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</si>
  <si>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</si>
  <si>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</si>
  <si>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</si>
  <si>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</si>
  <si>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</si>
  <si>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</si>
  <si>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</si>
  <si>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</si>
  <si>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</si>
  <si>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</si>
  <si>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</si>
  <si>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</si>
  <si>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</si>
  <si>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</si>
  <si>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</si>
  <si>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</si>
  <si>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</si>
  <si>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</si>
  <si>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</si>
  <si>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</si>
  <si>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</si>
  <si>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</si>
  <si>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</si>
  <si>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</si>
  <si>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</si>
  <si>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</si>
  <si>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</si>
  <si>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</si>
  <si>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</si>
  <si>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</si>
  <si>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</si>
  <si>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</si>
  <si>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</si>
  <si>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</si>
  <si>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</si>
  <si>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</si>
  <si>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</si>
  <si>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</si>
  <si>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</si>
  <si>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</si>
  <si>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</si>
  <si>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</si>
  <si>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</si>
  <si>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</si>
  <si>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</si>
  <si>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</si>
  <si>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</si>
  <si>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</si>
  <si>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</si>
  <si>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</si>
  <si>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</si>
  <si>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</si>
  <si>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</si>
  <si>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</si>
  <si>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</si>
  <si>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</si>
  <si>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</si>
  <si>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</si>
  <si>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</si>
  <si>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</si>
  <si>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</si>
  <si>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</si>
  <si>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</si>
  <si>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</si>
  <si>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</si>
  <si>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</si>
  <si>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</si>
  <si>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</si>
  <si>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</si>
  <si>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</si>
  <si>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</si>
  <si>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</si>
  <si>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</si>
  <si>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</si>
  <si>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</si>
  <si>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</si>
  <si>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</si>
  <si>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</si>
  <si>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</si>
  <si>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</si>
  <si>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</si>
  <si>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</si>
  <si>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</si>
  <si>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</si>
  <si>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</si>
  <si>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</si>
  <si>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</si>
  <si>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</si>
  <si>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</si>
  <si>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</si>
  <si>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</si>
  <si>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</si>
  <si>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</si>
  <si>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</si>
  <si>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</si>
  <si>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</si>
  <si>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</si>
  <si>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</si>
  <si>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</si>
  <si>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</si>
  <si>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</si>
  <si>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</si>
  <si>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</si>
  <si>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</si>
  <si>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</si>
  <si>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</si>
  <si>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</si>
  <si>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</si>
  <si>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</si>
  <si>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</si>
  <si>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</si>
  <si>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</si>
  <si>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</si>
  <si>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</si>
  <si>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</si>
  <si>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</si>
  <si>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</si>
  <si>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</si>
  <si>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</si>
  <si>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</si>
  <si>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</si>
  <si>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</si>
  <si>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</si>
  <si>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</si>
  <si>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</si>
  <si>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</si>
  <si>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</si>
  <si>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</si>
  <si>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</si>
  <si>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</si>
  <si>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</si>
  <si>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</si>
  <si>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</si>
  <si>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</si>
  <si>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</si>
  <si>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</si>
  <si>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</si>
  <si>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</si>
  <si>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</si>
  <si>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</si>
  <si>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</si>
  <si>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</si>
  <si>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</si>
  <si>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</si>
  <si>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</si>
  <si>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</si>
  <si>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</si>
  <si>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</si>
  <si>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</si>
  <si>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</si>
  <si>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</si>
  <si>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</si>
  <si>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</si>
  <si>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</si>
  <si>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</si>
  <si>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</si>
  <si>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</si>
  <si>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</si>
  <si>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</si>
  <si>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</si>
  <si>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</si>
  <si>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</si>
  <si>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</si>
  <si>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</si>
  <si>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</si>
  <si>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</si>
  <si>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</si>
  <si>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</si>
  <si>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</si>
  <si>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</si>
  <si>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</si>
  <si>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</si>
  <si>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</si>
  <si>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</si>
  <si>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</si>
  <si>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</si>
  <si>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</si>
  <si>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</si>
  <si>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</si>
  <si>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</si>
  <si>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</si>
  <si>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</si>
  <si>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</si>
  <si>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</si>
  <si>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</si>
  <si>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</si>
  <si>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</si>
  <si>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</si>
  <si>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</si>
  <si>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</si>
  <si>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</si>
  <si>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</si>
  <si>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</si>
  <si>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</si>
  <si>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</si>
  <si>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</si>
  <si>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</si>
  <si>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</si>
  <si>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</si>
  <si>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</si>
  <si>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</si>
  <si>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</si>
  <si>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</si>
  <si>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</si>
  <si>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</si>
  <si>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</si>
  <si>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</si>
  <si>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</si>
  <si>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</si>
  <si>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</si>
  <si>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</si>
  <si>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</si>
  <si>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</si>
  <si>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</si>
  <si>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</si>
  <si>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</si>
  <si>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</si>
  <si>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</si>
  <si>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</si>
  <si>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</si>
  <si>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</si>
  <si>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</si>
  <si>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</si>
  <si>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</si>
  <si>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</si>
  <si>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</si>
  <si>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</si>
  <si>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</si>
  <si>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</si>
  <si>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</si>
  <si>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</si>
  <si>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</si>
  <si>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</si>
  <si>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</si>
  <si>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</si>
  <si>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</si>
  <si>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</si>
  <si>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</si>
  <si>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</si>
  <si>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</si>
  <si>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</si>
  <si>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</si>
  <si>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</si>
  <si>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</si>
  <si>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</si>
  <si>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</si>
  <si>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</si>
  <si>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</si>
  <si>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</si>
  <si>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</si>
  <si>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</si>
  <si>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</si>
  <si>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</si>
  <si>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</si>
  <si>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</si>
  <si>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</si>
  <si>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</si>
  <si>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</si>
  <si>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</si>
  <si>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</si>
  <si>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</si>
  <si>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</si>
  <si>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</si>
  <si>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</si>
  <si>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</si>
  <si>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</si>
  <si>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</si>
  <si>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</si>
  <si>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</si>
  <si>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</si>
  <si>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</si>
  <si>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</si>
  <si>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</si>
  <si>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</si>
  <si>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</si>
  <si>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</si>
  <si>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</si>
  <si>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</si>
  <si>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</si>
  <si>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</si>
  <si>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</si>
  <si>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</si>
  <si>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</si>
  <si>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</si>
  <si>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</si>
  <si>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</si>
  <si>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</si>
  <si>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</si>
  <si>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</si>
  <si>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</si>
  <si>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</si>
  <si>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</si>
  <si>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</si>
  <si>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</si>
  <si>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</si>
  <si>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</si>
  <si>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</si>
  <si>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</si>
  <si>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</si>
  <si>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</si>
  <si>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</si>
  <si>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</si>
  <si>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</si>
  <si>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</si>
  <si>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</si>
  <si>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</si>
  <si>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</si>
  <si>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</si>
  <si>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</si>
  <si>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</si>
  <si>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</si>
  <si>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</si>
  <si>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</si>
  <si>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</si>
  <si>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</si>
  <si>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</si>
  <si>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</si>
  <si>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</si>
  <si>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</si>
  <si>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</si>
  <si>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</si>
  <si>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</si>
  <si>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</si>
  <si>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</si>
  <si>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</si>
  <si>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</si>
  <si>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</si>
  <si>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</si>
  <si>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</si>
  <si>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</si>
  <si>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</si>
  <si>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</si>
  <si>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</si>
  <si>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</si>
  <si>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</si>
  <si>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</si>
  <si>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</si>
  <si>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</si>
  <si>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</si>
  <si>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</si>
  <si>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</si>
  <si>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</si>
  <si>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</si>
  <si>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</si>
  <si>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</si>
  <si>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4. K5 Desarrollar 1 Programa que garantice el 100% del mantenimiento de la infraestructura física de las 17 estaciones de bomberos y el comando</t>
  </si>
  <si>
    <t>5. K6 Implementar 1 Programa para el fortalecimiento de la gestión del riesgo contraincendio, preparativos, atención de incidentes con materiales peligrosos y rescates</t>
  </si>
  <si>
    <t>6. K7 Implementar 1 Plan Institucional de Capacitación (PIC) para el Cuerpo Oficial de Bomberos.</t>
  </si>
  <si>
    <t>8. S8 Crear 1 Escuela de Formación y Capacitación de Bomberos</t>
  </si>
  <si>
    <t>SUB. GESTIÓN HUMANA</t>
  </si>
  <si>
    <t>9. S1 Construir 4 Unidades de Bomberos para el fortalecimiento de la atención de
Emergencias</t>
  </si>
  <si>
    <t>TOTAL</t>
  </si>
  <si>
    <t>PROYECTO 908</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</si>
  <si>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</si>
  <si>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</si>
  <si>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</si>
  <si>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</si>
  <si>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</si>
  <si>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</si>
  <si>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</si>
  <si>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</si>
  <si>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</si>
  <si>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</si>
  <si>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</si>
  <si>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</si>
  <si>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</si>
  <si>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</si>
  <si>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</si>
  <si>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</si>
  <si>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</si>
  <si>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</si>
  <si>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</si>
  <si>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</si>
  <si>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</si>
  <si>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</si>
  <si>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</si>
  <si>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</si>
  <si>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</si>
  <si>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</si>
  <si>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</si>
  <si>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</si>
  <si>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</si>
  <si>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</si>
  <si>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</si>
  <si>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</si>
  <si>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</si>
  <si>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</si>
  <si>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</si>
  <si>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</si>
  <si>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</si>
  <si>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</si>
  <si>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</si>
  <si>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</si>
  <si>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</si>
  <si>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</si>
  <si>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</si>
  <si>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</si>
  <si>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</si>
  <si>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</si>
  <si>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</si>
  <si>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</si>
  <si>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</si>
  <si>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</si>
  <si>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</si>
  <si>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</si>
  <si>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</si>
  <si>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</si>
  <si>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</si>
  <si>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</si>
  <si>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</si>
  <si>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</si>
  <si>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</si>
  <si>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</si>
  <si>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</si>
  <si>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</si>
  <si>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</si>
  <si>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</si>
  <si>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</si>
  <si>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</si>
  <si>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</si>
  <si>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</si>
  <si>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</si>
  <si>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</si>
  <si>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</si>
  <si>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</si>
  <si>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</si>
  <si>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</si>
  <si>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</si>
  <si>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</si>
  <si>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</si>
  <si>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</si>
  <si>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</si>
  <si>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</si>
  <si>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</si>
  <si>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</si>
  <si>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</si>
  <si>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</si>
  <si>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</si>
  <si>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</si>
  <si>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</si>
  <si>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</si>
  <si>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</si>
  <si>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</si>
  <si>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</si>
  <si>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</si>
  <si>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</si>
  <si>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</si>
  <si>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</si>
  <si>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</si>
  <si>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</si>
  <si>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</si>
  <si>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</si>
  <si>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</si>
  <si>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</si>
  <si>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</si>
  <si>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</si>
  <si>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</si>
  <si>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</si>
  <si>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</si>
  <si>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</si>
  <si>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</si>
  <si>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</si>
  <si>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</si>
  <si>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</si>
  <si>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</si>
  <si>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</si>
  <si>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</si>
  <si>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</si>
  <si>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</si>
  <si>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</si>
  <si>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</si>
  <si>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</si>
  <si>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</si>
  <si>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</si>
  <si>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</si>
  <si>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</si>
  <si>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</si>
  <si>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</si>
  <si>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</si>
  <si>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</si>
  <si>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</si>
  <si>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</si>
  <si>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</si>
  <si>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</si>
  <si>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</si>
  <si>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</si>
  <si>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</si>
  <si>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</si>
  <si>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</si>
  <si>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</si>
  <si>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</si>
  <si>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</si>
  <si>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</si>
  <si>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</si>
  <si>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</si>
  <si>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</si>
  <si>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</si>
  <si>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</si>
  <si>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</si>
  <si>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</si>
  <si>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</si>
  <si>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</si>
  <si>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</si>
  <si>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</si>
  <si>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</si>
  <si>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</si>
  <si>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</si>
  <si>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</si>
  <si>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</si>
  <si>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</si>
  <si>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</si>
  <si>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</si>
  <si>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</si>
  <si>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</si>
  <si>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</si>
  <si>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</si>
  <si>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</si>
  <si>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</si>
  <si>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</si>
  <si>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La OCI  en cumplimiento del plan anual de auditorias, planeó  y ejecutó 27 actividades para el primer trimestre de la vigencia, las cuales se cumplieron al 100% dentro de los plazos establecidos.</t>
  </si>
  <si>
    <t xml:space="preserve"> Actas, reportes electrónicos correos e informes que reposan el archivo de la Oficina  producto de las diferentes tareas  realizadas.</t>
  </si>
  <si>
    <t>Se desarrollaron las tareas concernientes a la eleboración de informes, actas y reportes durante el trimestre.</t>
  </si>
  <si>
    <t>No se presenta Avance</t>
  </si>
  <si>
    <t>La gestión de la feria se verá reflejada en el segundo trimestre</t>
  </si>
  <si>
    <t>Se efectuaron las actividades de planificación de la primera Feria del 2018, IV EXPO ACADÉMICA</t>
  </si>
  <si>
    <t>Identificación escenariosy/o actividades propicias para el lanzamiento y socialización de la Guía de Buenas Prácticas</t>
  </si>
  <si>
    <t>Procedimientos  y formatos proyectados, se encuentran en revisión  para ser aprobados y publicados en la ruta de la calidad</t>
  </si>
  <si>
    <t>Procedimiento proyectado y en revisión para ser aprobado y publicado en la ruta de la calidad</t>
  </si>
  <si>
    <t>Se realiza presentación para las capacitaciones " 
CRITERIOS  NORMATIVOS APLICABLES A LOS ESTABLECIMIENTOS DE COMERCIO Y EDIFICACIONES (Generalidades y actualización del procedimiento de RT); que se realizaran en las estaciones entre el 09 y 23 de abril de 2018</t>
  </si>
  <si>
    <t>Se realiza la programación de la sensibilizacion que se efectuaran en las 17 estaciones  a partir del 09 al 23 de abril de 2018; se envía memorando de información de las mismas con radicado  Nº 2018IE5198</t>
  </si>
  <si>
    <t>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t>
  </si>
  <si>
    <t xml:space="preserve">Se inicia la programación de ejecución hasta el segundo trimestre </t>
  </si>
  <si>
    <t>Se lleva a cabo la reunión con los participantes, Coordnador área de compras y personal a cargo,para realizar ala lluvia de ideas del producto</t>
  </si>
  <si>
    <t>Acta de reunión 18 de Marzo 2018</t>
  </si>
  <si>
    <t>Se llevó a cabo la elaboración de cronograma para realización de capacitaciones en las estaciones y Sede Comando.</t>
  </si>
  <si>
    <t>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t>
  </si>
  <si>
    <t>La Organización de recicladores de Puerta de Oro, está recogiendo  los residuos de carácter aprovechable  generados por las estaciones y edificio comando.</t>
  </si>
  <si>
    <t>Soportes de entrega a la Asociación Puerta de Oro.</t>
  </si>
  <si>
    <t xml:space="preserve">Se firmó el acuerdo de corresponsabilidad entre la UAECOB y la Organización de recicladores de Puerta de Oro  el 28 de marzo de 2018 con el número 150 de 2018. </t>
  </si>
  <si>
    <t>Debido a que las solicitudes al área de infraestructura para instalar sistemas ahorradores de agua y luz en las dependencias de la UAECOB, se realizaron durante el primer trimestre, es apresurado evidenciar la disminución en el consumo de los sservicios públicos.
*Agua: Aumentó el consumo debido a posibles fugas, lecturas promedio para B-1 por imposibilidad de lectura real, no existencia de sistema ahorradores en todas las baterias de baños y cocinas en las estaciones.
*Energía: Uso de equipos eléctricos empleados por el área de infraestructura en el desarrollo de actividades de mantenimiento  y adecuaciones locativas, que se estan adelantando en todas las sedes de la entidad (Proyecto RINO)
*Gas: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t>
  </si>
  <si>
    <t>Facturación de servicios públicos.</t>
  </si>
  <si>
    <t>Actualizar el inventario de los sistemas ahorradores  y fortalecer la campaña de ahorro y uso eficiente de energía y agua, así como el apagón ambiental.</t>
  </si>
  <si>
    <t xml:space="preserve">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t>
  </si>
  <si>
    <t>Relación de entrega de pepelería en el marco de los contratos N° 193 de 2017  y Cto N° 149 de 2018</t>
  </si>
  <si>
    <t>Se solicitó al área de infraestructura  el cambio e intalación a sistemas ahorradores de energía y agua, en las estaciones que aún no están al 100% con sistemas ahorradores.</t>
  </si>
  <si>
    <t>Se viene realizando campañas de sensibilización en las estaciones frente al consumo moderado de recursos. Se tiene previsto continuar con dichas campañas durante los siguientes tres trimestres.</t>
  </si>
  <si>
    <t>Se realizó el diseño y difusión de la campaña de ahorro de ahorro de papel  en coordinación con el área de comunicaciones de la entidad, en cumplimiento de la política de cero papel de la entidad, esta campaña se divulgó durante el  mes de enero de 2018.</t>
  </si>
  <si>
    <t xml:space="preserve">Se crea material para la socialización de los trámites y servicios de la Entidad. Se esta realizando el respectivo proceso de cotizaciónes para poder realizar lo estudios previos </t>
  </si>
  <si>
    <t xml:space="preserve">Se inicia la programación de ejecución hasta el Tercer trimestre </t>
  </si>
  <si>
    <t xml:space="preserve">Se esta realizando el respectivo proceso de cotizaciónes para poder realizar los estudios previos </t>
  </si>
  <si>
    <t>Se coordinó y planeó la metodologia a seguir en cada una de las capacitaciones que se llevaran a cabo a partir del mes de Mayo en cada una de las estaciones y en la Sede Administrativa- Edificio Comando. Adicional, se elaboró la programación de las estaciones a visitar.</t>
  </si>
  <si>
    <t>Cronograma elaborado y aprobado por la Coordinación de la Oficina de Control Interno Disciplianrio</t>
  </si>
  <si>
    <t>Se coordinó  y planeó la metodologia a seguir en cada una de las capacitaciones que se llevaran a cabo a partir del mes de Mayo en cada una de las estaciones y en la Sede Administrativa- Edificio Comando. Adicional, se elaboró la programación de las estaciones a visitar.</t>
  </si>
  <si>
    <t xml:space="preserve">Capacitación de inventarios en el Nuevo Marco Normativo Contable en la implementación de las NIIF </t>
  </si>
  <si>
    <t>Acta de Reunión 19/02/18</t>
  </si>
  <si>
    <t>Elaboración del plan de trabajo para adelantar las capacitaciones durante la vigencia 2018</t>
  </si>
  <si>
    <t>Se definió el material para presentar en la capacitación del primer trimestre. Vale la pena aclarar que durante cada periodo se dictará un tema diferente de acuerdo a las especificaciones de Secretaría General.</t>
  </si>
  <si>
    <t>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t>
  </si>
  <si>
    <t>Documento de estudio previo enviado por correo electrónico a la Oficina Asesora Jurídica.</t>
  </si>
  <si>
    <t>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t>
  </si>
  <si>
    <t xml:space="preserve"> Actas de reunión, correos electrónicos.</t>
  </si>
  <si>
    <t>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Evidencias, Actas de reunión, correos electrónicos..</t>
  </si>
  <si>
    <t xml:space="preserve">El día diecisiete (17) de Enero de 2018 mediante correo electrónico se envió el Informe Técnico Preliminar al Director, Subdirectores y Comandantes de las compañías de Bomberos para su respectiva revisión. </t>
  </si>
  <si>
    <t>Correo electrónico del día 17 de Enero de 2018 con el documento adjunto en PDF y Anexos técnicos.</t>
  </si>
  <si>
    <t>Se radicó una solicitud de Modificación y Adición ante la Oficina Asesora Jurídica para darle avance a los estudios y diseños de Marichuela, la cual no fue aprobada por la Oficina Asesora Jurídica.</t>
  </si>
  <si>
    <t>Iniciar nuevo proceso de contratación para elaboración de estudios y diseños y demás trámites para la obtención de lincencia.</t>
  </si>
  <si>
    <t>Se radicó una solicitud de Modificación y Adición ante la Oficina Asesora Jurídica para darle avance a los estudios y diseños de Marichuela, la cual no fue aprobada por la Oficina Asesora Jurídica, de tal forma que el avance es de cero, por estar sujeto a decisiones de la OAJ. Se debe iniciar un nuevo proceso de contratación.</t>
  </si>
  <si>
    <t>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t>
  </si>
  <si>
    <t>Informe de avance de obra presentado al Director el día 14 de Marzo de 2018 mediante Cordis No. 2018ER1847</t>
  </si>
  <si>
    <t>*Se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t>
  </si>
  <si>
    <t>*Se construyó el deposito de basuras, modernización de los calentadores, remodelación de cocina y un baño, remodelación de la zona de cómodas en la Estación B11.
*Se remodelan los alojamientos, baños y gimnasio, se montó el sistema de bombeo de la Estación B15.</t>
  </si>
  <si>
    <t xml:space="preserve">Se realizó consulta en el DADEP para la consecución de un predio del Distrito Capital que cumpla con las condiciones teécnicas para la construcción de una estación de bomberos, sin obtener resultado positivo.
</t>
  </si>
  <si>
    <t>Se debe realizar la solicitud iniciando el segundo trimestre para poder continuar con el segundo producto de la meta</t>
  </si>
  <si>
    <t>Reporte de consulta</t>
  </si>
  <si>
    <t>Se está realizando la elaboración de la solicitud al DADEP sobre los predios disponibles cuyas características cumplan para la construcción de la nueva estación.</t>
  </si>
  <si>
    <t xml:space="preserve">El día 11 de Enero de 2018 se radica ante curaduría los documentos exigidos para la expedición de la Licencia de construcción, así mismo el día 31 de Enero de 2018 se expide el Acta de Observaciones y Correcciones              No. 15606757 presentada por la curaduria urbana No.3 </t>
  </si>
  <si>
    <t>Solicitud de Licencia Urbanística No. 18-3-0028.
Acta de Observaciones y Correcciones No. 15606757</t>
  </si>
  <si>
    <t>El área de Infraestructura se encuentra a la espera de la viabilidad técnica por parte de la Oficina Asesora Jurídica y la Dirección de la UAECOB para la radicación de los Estudios Previos. Esta actividad se encuentra incluida en el PAA.</t>
  </si>
  <si>
    <t>Es necesario esperar el concepto de la Oficina Asesora Jurídica para dar continuidad y celeridad al proceso.</t>
  </si>
  <si>
    <t>El área de Infraestructura se encuentra a la espera de la viabilidad por parte de la Oficina Asesora Jurídica y la Dirección de la UAECOB para iniciar la elaboración de los Estudios Previos.</t>
  </si>
  <si>
    <t xml:space="preserve">Para este trimestre se avanzó con el proceso de Gestión Integrada, en lo relacionado con el diagrama de flujo de proceso y su respectiva caracterización. También se adelantó, en este sentido, lo relacionado con el proceso de Evaluación Independiente.
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t>
  </si>
  <si>
    <t>Diagramas de flujo de proceso y caracterizaciones.</t>
  </si>
  <si>
    <t>Se han llevado a cabo la documentación de los procesos, con el propósito de continuar con la actualización propuesta en el anterior plan de acción.</t>
  </si>
  <si>
    <t>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t>
  </si>
  <si>
    <t>Ruta de la calidad</t>
  </si>
  <si>
    <t xml:space="preserve">Las carpetas de los procesos misionales ya se encuentran organizadas. Éstas quedaron nombradas como: Gestión para la Búsqueda y Rescate, Gestión Integral de Incendios, Gestión para el Manejo MATPEL, Conocimiento del Riesgo, Reducción del Riesgo. </t>
  </si>
  <si>
    <t>Se realiza presentación para las capacitaciones " 
CRITERIOS  NORMATIVOS APLICABLES A LOS ESTABLECIMIENTOS DE COMERCIO Y EDIFICACIONES (Generalidades y actualización del procedimiento de RT); que se realizaran en las estaciones entre el 09 y 23 de abril de 2018.
Se realiza la programación de la sensibilizacion que se efectuaran en las 17 estaciones  a partir del 09 al 23 de abril de 2018; se envía memorando de información de las mismas con radicado  Nº 2018IE5198</t>
  </si>
  <si>
    <t>Se tiene el material de ayuda  realizado para realizar la sensibilizacion en las estaciones.
memorando de información de las mismas con radicado  Nº 2018IE5198</t>
  </si>
  <si>
    <t>Se gestionó la primera parte del proceso, realizandoce las actividades determinadas para el trimestre, es de recordar que estas actividades son continuas y se repiten en cada trimestre para la vigencia, de cuerdo a los requerimientos del proceso misional</t>
  </si>
  <si>
    <t>correo electronico</t>
  </si>
  <si>
    <t>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t>
  </si>
  <si>
    <t>acta de reunion del 7 de febrero</t>
  </si>
  <si>
    <t>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t>
  </si>
  <si>
    <t>CUADRO WORD PROPIUESTA ACTIVIDADES Y LAS DOS ACTAS MENSIONADAS.</t>
  </si>
  <si>
    <t xml:space="preserve">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
2. Dentro del marco de la estrategia se contempla el desarrollo de los siguientes componentes: conocimiento del riesgo, reducción del riesgo, mitigación y adaptación al cambio climático y manejo de desastres, los cuales serán socializados en cada una de las reuniones. 
</t>
  </si>
  <si>
    <t>Acta de reunion</t>
  </si>
  <si>
    <t>1. Se realizan ajustes al respectivo cronograma de actividades dentro del marco del proyecto de prevención y autoprotección comunitaria ante incendios forestales, teniendo en cuenta la disminución en la  cobertura de zonas a impactar y los tiempos de ejecución.
2. Se llevan a cabo reuniones de seguimiento en las cuales se imparten las directrices, funciones, metodologías, territorios,  presupuestos y demás orientaciones relacionadas con la implementación del proyecto. 
3.  Se realiza reunión el día 3 de marzo de 2018 con la Coordinadora delegada de la subdirección del Riesgo para definición de actividades y seguimiento a las mismas.</t>
  </si>
  <si>
    <t>Actas de reunion y cronograma</t>
  </si>
  <si>
    <t>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
Evidencias: Actas de reunión: 2 y 15 de febrero de 2018.   
2.     Elaboración de oficio a la Oficina Asesora de Planeación, contextualizando la meta Plan de Acción, solicitando apertura de mesas de trabajo y definición de personal referente.
Evidencias: Oficio 2018IE3834 del 23 de febrero de 2018.</t>
  </si>
  <si>
    <t>Se cumplió con las actividades programadas para el 1er trimestre.</t>
  </si>
  <si>
    <t>actas de reunion Y correo electronico</t>
  </si>
  <si>
    <t>Se realiza un diagnostico con los referentes de cada una de las estaciones del Club bomberitos (programas y curso) Se observan cuales han sido las debilidades, dificultades, amenazas, sus fortalezas y se realizan mesas de trabajo para reestructuración de los mismo</t>
  </si>
  <si>
    <t>documento diagnostico</t>
  </si>
  <si>
    <t xml:space="preserve">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
Acta de reunion del 24 de febrero de 2018 donde se determinaron responsables de la revision de los modulo del curos intermedio y correo electronico del 30 de marzo en el cual se envian archivos de los modulos. </t>
  </si>
  <si>
    <t>Acta de Reunion</t>
  </si>
  <si>
    <t>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t>
  </si>
  <si>
    <t>acta de reunion</t>
  </si>
  <si>
    <t>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t>
  </si>
  <si>
    <t>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
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t>
  </si>
  <si>
    <t>Se gestionó con la oficina de atención al ciudadano, sobre el informe diagnostico del sistema de información misional, mediante correo electrónico del 15 de marzo 2018</t>
  </si>
  <si>
    <t>No se reporta avance</t>
  </si>
  <si>
    <t xml:space="preserve">Se llevo a cabo reunión con las personas encargadas del contrato 396 de 2017 para la planificación de las actividades a realizar en la celebración del día del niño, el día 12 de Abril de 2018 en el coliseo del PRD el salitre. </t>
  </si>
  <si>
    <t xml:space="preserve">Se realiza telefónicamente llamada a la directora del Centro Crecer Tejares, se les  hace la invitación para la participación de 100 niños.
Se realiza la invitación formal mediante correo electrónico en la que confirma la asistencia del centro crecer a la misma. 
</t>
  </si>
  <si>
    <t xml:space="preserve">Se realizaron mesas de trabajo con el personal de la Subdireccion Logistica en donde se establecen los criterios que se deben tener en cuenta para la conformacion de un sistema de información logistico. </t>
  </si>
  <si>
    <t>El archivo CRITERIOS SISTEMA DE INFORMACION LOGISTICO se encuentra ubicado en el pc de la profesional Liliana Diaz  C:\Users\Ldiaz\Documents\INSTITUCIONAL\PLAN DE ACCION\FORMULACION PLAN DE ACCION 2018\AVANCES PLAN DE ACCION 2018\Sistema de Informacion Logistico</t>
  </si>
  <si>
    <t xml:space="preserve">Se realiza la primer actividad en donde se realizaron mesas de trabajo con el personal de la Subdireccion Logistica en donde se establecen los criterios que se deben tener en cuenta para la conformacion de un sistema de información logistico. </t>
  </si>
  <si>
    <t>Se realiza diagnostico del estado actual de la subdireccion logistica en cuento a la estructura funcional de la misma. Se enuncian lkas funciones de acuerdo al decreto 555 de 2011. Se verifican los cargos del personal  y se establece el organigrama de la subdirección</t>
  </si>
  <si>
    <t>El archivo  DIAGNOSTICO ESTADO ACTUAL ESTRUCTURA FUNCIONAL se encuentra ubicado en el pc de la profesional Liliana Diaz   C:\Users\Ldiaz\Documents\INSTITUCIONAL\PLAN DE ACCION\FORMULACION PLAN DE ACCION 2018\AVANCES PLAN DE ACCION 2018\Estructura Funcional Logistica</t>
  </si>
  <si>
    <t>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t>
  </si>
  <si>
    <t>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t>
  </si>
  <si>
    <t>Actas de reunion del 23 de enero y 13 de marzo  de 2018</t>
  </si>
  <si>
    <t>No hay evidencias de avance durante el primer trimestre de 2018</t>
  </si>
  <si>
    <t>Realizar la actividad de planeación del simulacro antes de finalizar el segundo trimestre de 2018.</t>
  </si>
  <si>
    <t>Se realizo la planeación del simulacro de rescate vehicular a cargo del lider de rescate técnico y el grupo de trabajo, se evidencia acta del 28 de marzo de 2018.</t>
  </si>
  <si>
    <t>Acta de reunion del 28 de marzo de 2018</t>
  </si>
  <si>
    <t>Se evidencia acta de reunión del equipo BRAE del 20 de febrero de  de 2018, en la cual se trata el tema de planeación del Simulacro de búsqueda y rescate con caninos en media montaña y se establecen roles del equipo.</t>
  </si>
  <si>
    <t>Acta de reunión del 20 de febrero de 2018</t>
  </si>
  <si>
    <t>Realizar la actividad de planeación del ejercicio PER antes de finalizar el segundo trimestre de 2018.</t>
  </si>
  <si>
    <t>Se realizo preejercicio el 05 de febrero de 2018 en el municipio de Tacurrumbi-Montenegro Quindio, al cual asistieron los integrantes del equipo USAR   como parte de las actividades de clasificación.
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Participación por parte del equipo de USAR en el proceso de clasificacion y acreditación durante los dias 05 al 09 de marzo de 2018. Resultado el Certificado CALL-1 ante la pagina de INSARAG de las Naciones Unidas.</t>
  </si>
  <si>
    <t>Comisiones de personal al departamento del Quindío. 
Certificado de Acreditación emitido por INSARAG: USAR COL-1</t>
  </si>
  <si>
    <t>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t>
  </si>
  <si>
    <t>Actas de reunión del 22  de febrero y 25 de marzo de 2018.</t>
  </si>
  <si>
    <t>Realizar la actividad de material de socialización para las 17 estaciones antes de finalizar el segundo trimestre de 2018.</t>
  </si>
  <si>
    <t>Reunión con el equipo de la Subdirección Operativa para establecer los lineamientos de la estrategia con la DNBC y presentación de la estrategia.</t>
  </si>
  <si>
    <t>Acta de reunión del 22 de marzo de 2018.</t>
  </si>
  <si>
    <t xml:space="preserve">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
</t>
  </si>
  <si>
    <t>Actas de reunión</t>
  </si>
  <si>
    <t>Se ejecutaron  las inspecciones programadas en el trimestre</t>
  </si>
  <si>
    <t>Listado del SIM</t>
  </si>
  <si>
    <t>Es producto tendra avance a partir del segundo trimestre, debido a que la convocatoria se hace en mayo para ejecutar el curso en junio de 2018.</t>
  </si>
  <si>
    <t>N/A</t>
  </si>
  <si>
    <t>Se realizo preejercicio el 05 de febrero de 2018 en el municipio de Tacurrumbi-Montenegro Quindio, al cual asistieron los integrantes del ejercicio de clasificación.
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t>
  </si>
  <si>
    <t>Participación por parte del equipo de USAR en el proceso de clasificacion y acreditación durante los dias 05 al 09 de marzo de 2018. Resultado el Certificado CALL-1 ante la pagina de INSARAG de las Naciones Unidas.</t>
  </si>
  <si>
    <t>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t>
  </si>
  <si>
    <t>Se realiza la programación de las inspecciónes tecnicas en cada estación, solicitadas durante el primer trimestre de 2018, equivalentes a un 24,5% del total programado.</t>
  </si>
  <si>
    <t>Se ejecuta  las inspecciónes tecnicas en cada estación, solicitadas durante el primer trimestre de 2018,equivalentes a un 24,5% del total programado.</t>
  </si>
  <si>
    <t>Se ingresa la información  de   las inspecciónes tecnicas en el sistema SIM en cada estación, solicitadas durante el primer trimestre de 2018,equivalentes a un 24,5% del total programado.</t>
  </si>
  <si>
    <t xml:space="preserve">Se actualiza programa de acondicionamiento físico el se encuentra en la ruta de la calidad </t>
  </si>
  <si>
    <t xml:space="preserve">Documento en la ruta de calidad </t>
  </si>
  <si>
    <t xml:space="preserve">Se actualiza programa de prevención de desordenes musculo esqueléticos </t>
  </si>
  <si>
    <t xml:space="preserve">Documento en físico </t>
  </si>
  <si>
    <t>1 acta de reunión donde se acordaron las fechas para impartir los procesos de capacitación.</t>
  </si>
  <si>
    <t>Se desarrolló la primera actividad programada que sustenta el 25% de cumplimiento que corresponde a la solicitud de la licencia de funcionamiento, como resultado se realiza el acto administrativo</t>
  </si>
  <si>
    <t>PEI, acta visita Hospital de Fontibón, plan de emergencias, hojas de vida de los instructores, memorando donde se entregan las áreas correspondientes a la escuela de formación bomberil.</t>
  </si>
  <si>
    <t>Generar una mesa de trabajo con la OAJ con el fin de que el documento sea firmado por el Director de la entidad.</t>
  </si>
  <si>
    <t>Se realizaron reuniones antes de lo acordado ya que el personal operativo y del área de Academia organizaron agilmente las citaciones que estaban proyectadas a dos trimestres, contando con una participación activa de los involucrados</t>
  </si>
  <si>
    <t>7 actas de mesas de trabajo con el personal de los diferentes grupos.</t>
  </si>
  <si>
    <t>se realizó una reunión con personal del grupo MATPEL con el fin de acordar las fechas y la logística que se requiere para realizar (4) cursos PRIMAP dirigidos al personal uniformados como parte del reentrenamiento para el año 2018</t>
  </si>
  <si>
    <t xml:space="preserve">Acto administrativo firmado </t>
  </si>
  <si>
    <t>se realizaron 7 mesas de trabajo con personal de las diferentes especialidades con el fin de identificar los módulos y material para la implementación de la Biblioteca virtual.</t>
  </si>
  <si>
    <t>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t>
  </si>
  <si>
    <t xml:space="preserve">Proyecto de Procedimientos </t>
  </si>
  <si>
    <t xml:space="preserve">Mesas de trabajo con el equipo de la Oficina Asesora Jurídica en el Segundo Trimestre de 2018 </t>
  </si>
  <si>
    <t>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t>
  </si>
  <si>
    <t>Etiquetas de fila</t>
  </si>
  <si>
    <t>CUMPLIMIENTO ACTIVIDADES</t>
  </si>
  <si>
    <t>AVANCE PONDERADO ACUMULADO PA</t>
  </si>
  <si>
    <t>AVANCE PONDERADO PERIODO EVALUADO PA</t>
  </si>
  <si>
    <t>Reponderación actividad calculo en el periodo</t>
  </si>
  <si>
    <t>Suma de AVANCE PONDERADO ACUMULADO PA</t>
  </si>
  <si>
    <t>Suma de Reponderación actividad calculo en el periodo</t>
  </si>
  <si>
    <t>Suma de AVANCE PONDERADO PERIODO EVALUADO PA</t>
  </si>
  <si>
    <t>Avance acumulado en la gestión de las actividades del Plan de Acción Institucional.</t>
  </si>
  <si>
    <t>INDICADORES</t>
  </si>
  <si>
    <t>EN EJECUCIÓN</t>
  </si>
  <si>
    <t>SIN EJECUTAR</t>
  </si>
  <si>
    <t>Total general</t>
  </si>
  <si>
    <t>Definir la Metodología y elaborar el cronograma a seguir en las capacitaciones.</t>
  </si>
  <si>
    <t>Programado 1er trimestre</t>
  </si>
  <si>
    <t>Cultura de Servicio</t>
  </si>
  <si>
    <t>PORCENTAJE</t>
  </si>
  <si>
    <t>ESCALA</t>
  </si>
  <si>
    <t>Avance</t>
  </si>
  <si>
    <t>grado</t>
  </si>
  <si>
    <t>Puntos</t>
  </si>
  <si>
    <t>x</t>
  </si>
  <si>
    <t>y</t>
  </si>
  <si>
    <t>Inicio</t>
  </si>
  <si>
    <t>Fin</t>
  </si>
  <si>
    <t>Dependencia</t>
  </si>
  <si>
    <t>Se desarrollaron dos sistemas de información: 
1. Sistema Liquidador Misional (SLM)
2. Sistema de Administración del Sistema Liquidador Misional (SALM)</t>
  </si>
  <si>
    <t>Documentación técnica
Prototipo
Sistemas en ambiente de desarrollo</t>
  </si>
  <si>
    <t>Se presentaron los estudios previos, los cuales fueron aprobados danco como resultado la celbracion del contrato numero 129 de 2018. Cuyo objeto es " Prestar servicios profesionales para la consolidacion de los sistemas de informacion WEB de la Unidad Administrativa Especial de Bomberios  para el desarrollo del sistema de informacion movil -Modulo FURD"</t>
  </si>
  <si>
    <t>Contrato 129 de 2018</t>
  </si>
  <si>
    <t>Se presantron los estudios previos, los cuales fueron aprobados danco como resultado la celbracion del contrato numero 129 de 2018. Cuyo objeto es " Prestar servicios profesionales para la consolidacion de los sistemas de informacion WEB de la Unidad Administrativa Especial de Bomberios  para el desarrollo del sistema de informacion movil -Modulo FURD"</t>
  </si>
  <si>
    <t>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t>
  </si>
  <si>
    <t>Documento de Instalación que contiene toda la información del servidor de aplicaciones, base de datos, lenguaje de programación  e instalación, configuración de Moodle y documento de Aseguramiento y seguridad del CMS Moodle.</t>
  </si>
  <si>
    <t>El incumplimiento del 2% de la Meta final se presento debido a los  largos  tiempos que el Fabricante ORACLE CORPORATION nos remitió a un partner especializado para la realizacion del Alcance del proyecto y los tiempos del Partner especializado en la definicion del diseño final.</t>
  </si>
  <si>
    <t>1. Acta-de-Reunion- Eliminacion de Maquinas del OVM
2. INFORME ELIMINACION DE MAQUINAS VIRTUALES OVM 22 de febrero de 2018
3. Oficio de Informe 22 de febrero de 2018</t>
  </si>
  <si>
    <t>Se propone ampliar los tiempos de entrega final de los estudios previos para el dia 30 de Mayo de 2018</t>
  </si>
  <si>
    <t>Se realizaron las siguientes actividades:
1.  Se realizo el documento con el detalle de las maquinas virtuales actuales
2.  Se realizo el borrado de las maquinas virtuales no operativas
3.  Se dimensiono el proyecto con los partnert de Oracle
4.  Se  planteo el alcance final del proyecto
5. Se  esta  trabajando el borrador de los estudios previos</t>
  </si>
  <si>
    <t>De acuerdo a las condiciones contractuales del contrato 431 - 2017 y en concordancia con las fases del proyecto de implementación se realizo la fase 1 (correspondiente a la instalación ) y la fase 2  ( correspondiente al análisis y diseño de la solución).</t>
  </si>
  <si>
    <t>Actas e informe de Seguimiento mensual al contratista.</t>
  </si>
  <si>
    <t xml:space="preserve">según la clausula cuarta del contrato 429 de 2017 la ejecución total termina en junio de 2018, se establece tambien que para el primer trimestre la ejecución total será del 20%.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t>
  </si>
  <si>
    <t xml:space="preserve">Cronograma de actividades del contrato 429 de 2017. 
Entrega del primer informe de ejecución de actividades. </t>
  </si>
  <si>
    <t>En razon a los cambios y modificaciones que han experimentado los Procesos y procedimientos de la entidad,es necesario ajustar el trabajo que se tenia adelantado. Se informa por parte del area de Mejora Continua de la entidad que el procesod e actualizacion aun esta ejecutandose.</t>
  </si>
  <si>
    <t>La informacion que se habia levantado con los procesos y precedimientos anteriores se aprecian en el docuemento excel denominado Activos de Informacion 20017 (1).xls</t>
  </si>
  <si>
    <t>EXCELENTE</t>
  </si>
  <si>
    <t>No aplica</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</si>
  <si>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</si>
  <si>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</si>
  <si>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</si>
  <si>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</si>
  <si>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 xml:space="preserve">Gestionar los 11 informativos "bomberos hoy" del 1er trimestre, realizando la grabación, edición y públicación de la nota.        </t>
  </si>
  <si>
    <t xml:space="preserve">Gestionar los 11 informativos "bomberos hoy" del 2do trimestre, realizando la grabación, edición y públicación de la nota.        </t>
  </si>
  <si>
    <t xml:space="preserve">Gestionar los 11 informativos "bomberos hoy" del 3er trimestre, realizando la grabación, edición y públicación de la nota.        </t>
  </si>
  <si>
    <t xml:space="preserve">Gestionar los 11 informativos "bomberos hoy" del 4to trimestre, realizando la grabación, edición y públicación de la nota.        </t>
  </si>
  <si>
    <t>Gestionar las 6 crónicas"bomberos de corazón" del 1er trimestre, realizando la investigación, grabación, edición y públicación</t>
  </si>
  <si>
    <t>Gestionar las 6 crónicas"bomberos de corazón" del 2do trimestre, realizando la investigación, grabación, edición y públicación</t>
  </si>
  <si>
    <t>Gestionar las 6 crónicas"bomberos de corazón" del 3er trimestre, realizando la investigación, grabación, edición y públicación</t>
  </si>
  <si>
    <t>Gestionar las 6 crónicas"bomberos de corazón" del 4to trimestre, realizando la investigación, grabación, edición y públicación</t>
  </si>
  <si>
    <t>Gestionar las 6 públicaciones"acciones bomberiles" del 1er trimestre, realizando recopilación, edición y públicación</t>
  </si>
  <si>
    <t>Gestionar las 6 públicaciones"acciones bomberiles" del 2do trimestre, realizando recopilación, edición y públicación</t>
  </si>
  <si>
    <t>Gestionar las 6 públicaciones"acciones bomberiles" del 3er trimestre, realizando recopilación, edición y públicación</t>
  </si>
  <si>
    <t>Gestionar las 6 públicaciones"acciones bomberiles" del 4to trimestre, realizando recopilación, edición y públicación</t>
  </si>
  <si>
    <t>Gestionar la publicación de las 11 fotos del 1er trimestre. Realizando la Toma fotográfica de las los incidentes y actividades administrativas de la UAECOB, selección y deseño y publicación</t>
  </si>
  <si>
    <t>Gestionar la publicación de las 11 fotos del 2do trimestre. Realizando la Toma fotográfica de las los incidentes y actividades administrativas de la UAECOB, selección y deseño y publicación</t>
  </si>
  <si>
    <t>Gestionar la publicación de las 11 fotos del 3er trimestre. Realizando la Toma fotográfica de las los incidentes y actividades administrativas de la UAECOB, selección y deseño y publicación</t>
  </si>
  <si>
    <t>Gestionar la publicación de las 11 fotos del 4to trimestre. Realizando la Toma fotográfica de las los incidentes y actividades administrativas de la UAECOB, selección y deseño y publicación</t>
  </si>
  <si>
    <t>Generación de Informes, actas, reportes electrónicos, entre otros correspondiente al 1er trimestre.</t>
  </si>
  <si>
    <t>Generación de Informes, actas, reportes electrónicos, entre otros correspondiente al 2do trimestre.</t>
  </si>
  <si>
    <t>Generación de Informes, actas, reportes electrónicos, entre otros correspondiente al 3er trimestre.</t>
  </si>
  <si>
    <t>Generación de Informes, actas, reportes electrónicos, entre otros correspondiente al 4to trimestre.</t>
  </si>
  <si>
    <t>Suma de Cumplimiento Acti.</t>
  </si>
  <si>
    <t>Avance ponderado de las metas de los productos del Plan de acción Institucional.</t>
  </si>
  <si>
    <t>Cumplimiento de las actividades del Plan de Acción Institucional en el periodo evaluado.</t>
  </si>
  <si>
    <t>Cumplimiento de los productos del Plan de Acción Institucional en el periodo evaluado.</t>
  </si>
  <si>
    <t>Productos</t>
  </si>
  <si>
    <t>Actividades</t>
  </si>
  <si>
    <t>Titullo grafico</t>
  </si>
  <si>
    <t>Mostrar Productos</t>
  </si>
  <si>
    <t>Mostrar Actividades</t>
  </si>
  <si>
    <t>% alcanzado</t>
  </si>
  <si>
    <t>total</t>
  </si>
  <si>
    <t>Gestionar 2 presentaciones para el material que se utilizará en el curso de lenguaje de señas en cada trimestre.</t>
  </si>
  <si>
    <t>Desarrollo y ejecución del taller.</t>
  </si>
  <si>
    <t>Actas de asistencia de la eveidencia del taller.</t>
  </si>
  <si>
    <t>AVANCE 2° TRIM</t>
  </si>
  <si>
    <t>META 2° TRIM
(celda O)</t>
  </si>
  <si>
    <t>Socialización sobre articulación del nuevo Modelo de Planeación y Gestión- MIPG y el Sistema Integrado de Gestión.</t>
  </si>
  <si>
    <t>Elaboración de estudios previos con las necesidades requeridas por la unidad para capacitar al personal frente a la articulación del SIG con los nuevos lineamientos del modelo MIPG y radicación de documento - estudios previos en la Oficina Asesora Juridica</t>
  </si>
  <si>
    <t>Desarrollo de la capacitación relacionada con la articulación de las politicas del modelo MIPG con las politicas del Sistema Integrado de Gestión</t>
  </si>
  <si>
    <t>Se realizaron las 34 jornadas de sensibilización en las 17 estaciones dando por finalizada esta acción cumpliendo el 100%</t>
  </si>
  <si>
    <t>Se priorizo la necesidad del requerimiento y se ratifica la urgencia mediante memorando enviando a la oficina asesora de planeación para su revisión y viabilidad.</t>
  </si>
  <si>
    <t>Se esta revisando la guia de Pirotecnia bajo las siguientes normas tecnicas NTC-5297, NTC 5236, NTC5258 NTC5296 y se tiene un primer borrador de la guia en revision y actualizacion</t>
  </si>
  <si>
    <t>Se incluyo la actividad de conocimiento  y/o Reducción en riesgos en incendios, búsqueda y rescate y materiales peligrosos en el plan de acción de  los CLGR-CC (Consejos locales de gestión del riesgo y cambio climático). Y se dio inicio con la ejecución en 6 localidades debido a las dinámicas de cada localidad.</t>
  </si>
  <si>
    <t>Se dio inicio con la socialización del portafolio en 3 localidades y se planifica cubrir las localidades restantes en el segundo semestre.</t>
  </si>
  <si>
    <t>El avance de la socialización de la estrategia refleja un 30 % en su ejecución correspondiente a la definición de criterios de socialización y elaboración y revisión del materia audiovisual que se proyectara en la ejecución de las socializaciones, se proyecta iniciar estas socializaciones para el segundo semestre del año en curso.</t>
  </si>
  <si>
    <t>Se han desarrollado las actividades de capacitación y socialización con los diferentes actores de intervención en los territorios, de acuerdo a la planificación de la implementación del proyecto.</t>
  </si>
  <si>
    <t>Se han desarrollado las acciones planificadas en las mesas de trabajo con la oficina asesora de planeación para priorizarlas necesidades de sistematización del proceso de capacitación de bragadas contra incendio empresarial.</t>
  </si>
  <si>
    <t xml:space="preserve">Esta actividad se llevo a cabo el día 12 de Abril en el PRD el salitre en un horario de 9:00 a 1:00pm con los niños del centro crecer de Usme. </t>
  </si>
  <si>
    <t>Se realizaron reunión con los referentes de las diferentes estaciones para los programas de bomberitos con el fin de recoger las inquietudes para la actualización de los documento de la estrategia y se han generado diagramas de flujo actualizados</t>
  </si>
  <si>
    <t>Se esta trabajando en la actualziacion del material de la capacitacion para el curso basico e intermedio con el cambio de la metodologia para su desarrollo</t>
  </si>
  <si>
    <t>Se elaboro plan de trabajo y cronograma para la realziacion del curos basico</t>
  </si>
  <si>
    <t>Se da por finalizado esta acción ya que se culmino con las 17 sensibilizaciones programadas para las estaciones cumpliendo con la meta de esta acción</t>
  </si>
  <si>
    <t>Se envía mediante correo electrónico del 27 de junio el diagnostico de  la necesidad del curso de investigación de Incendios Forestales terminado</t>
  </si>
  <si>
    <t>actas de reunion</t>
  </si>
  <si>
    <t>memorando</t>
  </si>
  <si>
    <t>borrador de la guia</t>
  </si>
  <si>
    <t>planes de accion de las localidades</t>
  </si>
  <si>
    <t>actas de socializacion del portafolio</t>
  </si>
  <si>
    <t>acta de reunion y documento de lineamientos de la estrategia y material audio visual.</t>
  </si>
  <si>
    <t>Cronograma, actas de reunion y registro fotografico</t>
  </si>
  <si>
    <t>actas de reunion y memorando</t>
  </si>
  <si>
    <t>actividad documentada</t>
  </si>
  <si>
    <t>diagramas de flujo</t>
  </si>
  <si>
    <t>actas de sensibilizacion
Cronograma
Informe de las Sensibilizacion</t>
  </si>
  <si>
    <t xml:space="preserve">Diagnostico de la Necesidad </t>
  </si>
  <si>
    <t>Se desarrollaron las 34 jornadas de sensibilización en las 17 estaciones en los tiempos establecidos en el cronograma de capacitación de revisiones técnicas entre el 9 y 23 de abril del año en curso como se evidencian en las diferentes actas de reunión en las  estaciones de la Uaecob. dando por culminado esta acción.</t>
  </si>
  <si>
    <t xml:space="preserve">Se gestionó con la oficina de atención al ciudadano, sobre el informe diagnostico del sistema de información misional, mediante correo electrónico del 15 de marzo 2018
2º Trimestre
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
</t>
  </si>
  <si>
    <t>Se esta revisando la guía de Pirotecnia bajo las siguientes normas técnicas NTC-5297, NTC 5236, NTC5258 NTC5296 y se tiene un primer borrador de la guía en revisión y actualización</t>
  </si>
  <si>
    <t>Se incluyeron las actividades en los 20 planes de acción de los CLGR-CC  con la participación en temas de prevención por parte de bomberos, de igual manera por la dinámica de los planes de acción de cada localidad se empezaron con la ejecución de estas actividades en algunas localidades como se describe a continuación.</t>
  </si>
  <si>
    <t xml:space="preserve">Se elabora la presentación PPTX que contiene la estrategia, contextualización de la problemática, contexto legal, enlace entre el cambio climático y gestión del riesgo y marco de actuación de la estrategia.
Se revisan material audio-visual y se seleccionan 2 videos que serán parte de la presentación ( video 1 https://vimeo.com/152574181) (video 2 https://www.youtube.com/watch?v=0hP41m353ws) con los cuales se desarrollara la socialización de la estrategia de CC.
</t>
  </si>
  <si>
    <t>Mediante memorando interno remitido a la oficina asesora de planeación radicado Nº 2018IE6376 del 24 de abril del año en curso, se realizaron la priorización de necesidades con relación a la sistematización del procedimiento de capacitación a brigadas contra incendio, exponiendo en el informe adjunto el contexto normativo, identificación de necesidades y el aumento de solicitudes de capacitación producto de la obligatoriedad expresada en la ley, así mismo se realizaron reuniones los días 5 de abril y 6 de junio en la cual se concreta el diagrama de flujo operacional de las actividades del procedimiento y su sistematización implícita.</t>
  </si>
  <si>
    <t xml:space="preserve">Se realizaron actividades que brindaron a la  población en condición de discapacidad elementos teórico-prácticos para reducir la vulnerabilidad en situaciones de emergencia, teniendo en cuenta las características físicas y psicológicas, formas de aprendizaje. Se conto con un público de 100 niños y niñas a los que se les realizaron actividades de esparcimiento enfocadas a la reducción del riesgo mediante la intervención dirigida a disminuir las condiciones de peligro existentes en la comunidad a través de la fomentación de espacios de interacción con las poblaciones más vulnerables, en este caso la población infantil en condición de discapacidad.
Esta actividad se llevo a cabo el día 12 de Abril en el PRD el salitre en un horario de 9:00 a 1:00pm con los niños del centro crecer de Usme. (Se anexa evidencia de las actividades realizadas anexo 1). La UAECOB con este tipo de actividades busco garantizar y asegurar el ejercicio efectivo de los derechos de las personas con discapacidad, mediante la adopción de medidas de inclusión, acción afirmativa y de ajustes razonables para la interiorización efectiva de los diferentes contenidos como son la reducción del riesgo y temas de prevención. 
</t>
  </si>
  <si>
    <t>Se realizó el plan de trabajo (cronograma) en la fecha 2 Febrero.</t>
  </si>
  <si>
    <t>Reunión del 3 de abril de 2018 en el cual se presenta el plan de trabajo para cada día del curso, Reunión del 25 de mayo  en la cual se determina la metodología del curso de manera semi virtual donde se entregaran PDF a los participantes para su estudio, reunión del 27 de mayo de 2018 donde se dan fechas (cronograma) al plan de trabajo elaborado.</t>
  </si>
  <si>
    <t>Mediante Memorando interno remitido al Subdirección Operativa radicado 2018IE5351 del 2 de abril se realiza la programación y autorización de las sensibilizaciones en las 17 estaciones.</t>
  </si>
  <si>
    <t>Se presenta informe de la sensibilización en las 17 estaciones radicado  2018IE9532 del 29 de junio del procedimiento de expedición de constancias con las evidencias de cada una de las estaciones y registro fotográfico en CD-ROM</t>
  </si>
  <si>
    <t xml:space="preserve">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
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2º trimestre
Se envía mediante correo electrónico del 27 de junio el diagnostico de  la necesidad del curso de investigación de Incendios Forestales terminado
</t>
  </si>
  <si>
    <t>La OCI  en cumplimiento del plan anual de auditorias,para el primer semestre planeó 50 actividades  y ejecutó 44 al 100% dentro de los plazos establecidos en el cronograma.</t>
  </si>
  <si>
    <t xml:space="preserve"> Actas, reportes electrónicos correos, informes que reposan el archivo de la Oficina  producto de las diferentes tareas  realizadas, así como crograma de actividades en donde se consignan las fechas en que se realizan las actividades y anota donde se encuentran las evidencias.</t>
  </si>
  <si>
    <t>Se ejecutaron 44 actividades  al 100% de 53 planeadas para el primer semestre de  2018</t>
  </si>
  <si>
    <t xml:space="preserve">Se sube documento del Programa de Acondicionamiento Físico y política a ruta de calidad, Se publica la política y la ejecución del PAf por prensa, mostrando la importancia de realizar acondicionamiento físico, además lo que se desarrollara durante este año </t>
  </si>
  <si>
    <t xml:space="preserve">Documento PAF y Politica en la ruta de calidad  y publicaciones de prensa </t>
  </si>
  <si>
    <t xml:space="preserve">Se realizan las pausas activas por los estudiantes de la Uniminuto -sena (Estado joven) se publica publicación el tema referente a la prevención de enfermedades osteomusculares,además lo que se desarrollara durante este año </t>
  </si>
  <si>
    <t xml:space="preserve">listados de asistencia a las pausas activas y registro fotografico ,campañas de expectativa por prensa </t>
  </si>
  <si>
    <t>Documento Modificatorio del contrato de suministros N° 421 de 2017</t>
  </si>
  <si>
    <t>Resolucion 369 de 2018, Resolución 365 de 2018, radicado secretaria Distrital de Salud 2018ER49224 y Radicado Secretaria Distrital de Educacion  E-2018-104447</t>
  </si>
  <si>
    <t>Acta de reunion del 04 de abril con OPCI</t>
  </si>
  <si>
    <t xml:space="preserve">Se divulga por medio de prensa la campaña </t>
  </si>
  <si>
    <t>El día 19 de junio se realizó adición al contrato de suministro N° 421 de 2017 con el fin de suministrar la alimentación necesaria a los procesos académicos y de capacitación, al igual que la subdirección operativa y de Gestión del Riesgo.</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</si>
  <si>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de Educación Distrital la solicitud de licencia de funcionamiento como institución para el trabajo y desarrollo Humano bajo radicado E-2018-104447</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</si>
  <si>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Distrital de salud la solicitud de licencia para la prestación de servicios en seguridad y salud en el trabajo - persona jurídica con radicado 2018ER49224</t>
  </si>
  <si>
    <t>se realizo reunion con OPCI colombia proveedor de normas NFPA  para bomberos  quien nos oferta de manera gratuita el material Virtual para ser implementado en la UAECOB</t>
  </si>
  <si>
    <t>El día 19 de junio se realizó adición al contrato de suministro N° 421 de 2017 con el fin de suministrar la alimentación necesaria a los procesos académicos y de capacitación,de igual manera los Subdirectores de Gestion Humana, Logistica y Gestion del Riesgo acordaron el tiempo de prorroga que se hará al contrato, esto con el fin de garantizar la logística requerida para los procesos.</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</si>
  <si>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y el día 29 de junio de 2018 se radicaron ante la secretaria de Educación Distrital la solicitud de licencia de funcionamiento como institución para el trabajo y desarrollo Humano y la secretaria Distrital de salud la solicitud de licencia para la prestación de servicios en seguridad y salud en el Trabajo como persona Juridica</t>
  </si>
  <si>
    <t>Se contacto a la Directora de la Organización Iberoamericana de Protección Contra Incendio quien oferta de manera gratuita el material Virtual para ser implementado en la UAECOB</t>
  </si>
  <si>
    <t>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t>
  </si>
  <si>
    <t>Bases de datos de Parque Automotor,Equipo Menor, Suministros, siniestros, Revisiones Tecnico Mecanicas, Soat ubicadas en los diferentes PC del equipo de trabajo de la Subdireccion Logistica.(Andres Orobio, Hernan Gomez, Alfonso Salazar, Sargento Ortiz, Jeimy Rios)
Igualmente se encuentra en el PC  de Liliana Diaz en
C:\Users\Ldiaz\Documents\INSTITUCIONAL\PLAN DE ACCION\FORMULACION PLAN DE ACCION 2018\AVANCES PLAN DE ACCION 2018\Sistema de Informacion Logistico</t>
  </si>
  <si>
    <t xml:space="preserve">Se definieron dos Procesos para la Subdireccion Logistica, los cuales son: 1. GESTIÓN INTEGRAL DEL PARQUE AUTOMOTOR Y HERRAMIENTAS, EQUIPOS Y ACCESORIOS - HEA´S y  2. GESTIÓN LOGÍSTICA PARA EMERGENCIAS </t>
  </si>
  <si>
    <t>Se encuentran los 2 procesos publicados en la Ruta de la Calidad de la UAECOB
\\172.16.92.9\Ruta de la Calidad\03. PROCESOS DE APOYO\GESTIÓN INTEGRAL DE PARQUE AUTOMOTOR Y HEAS  Y 
\\172.16.92.9\Ruta de la Calidad\03. PROCESOS DE APOYO\GESTIÓN LOGÍSTICA EN EMERGENCIAS</t>
  </si>
  <si>
    <t xml:space="preserve">Se realiza la segunda  actividad en donde se recopilaron las bases de datos  con los insumos basicos  entregados por los funcionarios encargados de cada una de las areas de la Subdireccion Logistica para la conformacion de un sistema de información logistico. </t>
  </si>
  <si>
    <t>Se realiza la segunda  actividad  definiendo los procesos que maneja la Subdireccion Logistica y estos ya se encuentran publicados en la Ruta de Calidad.</t>
  </si>
  <si>
    <t>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t>
  </si>
  <si>
    <t>\\172.16.92.9\Ruta de la Calidad\03. PROCESOS DE APOYO\GESTIÓN DE COMPRAS\03. PROCEDIMIENTOS</t>
  </si>
  <si>
    <t>Realización de seis (6) jornadas de capacitación al personal adaministrativo y operativo de la Unidad.</t>
  </si>
  <si>
    <t>*Actas de Reunión Abril 10 y 20, Mayo 17 y 24, Junio 22 y 27</t>
  </si>
  <si>
    <t>Se vienen adelantando las gestiones pertinentes para dar cumplimiento a las actividades descritas que conlleven a la consecución del producto, de acuerdo a la planeación definida para la vigencia</t>
  </si>
  <si>
    <t>Cto N° 150 de 2018
Acta de Inicio
Acta de reunión 17 de mayo del 2018, en donde se verificó el cumplimiento a los aspectos ambientales en la ejecución del contrato (disposición de RESPEL).  
Comprobante No. 3720776 de ECOCAPITAL. 
Reporte de Movilización de Aceites No. 3031 de la empresa A&amp;A Ingeniería SCS.
Ordenes de trabajo 1018 y 1019 del 23/04/2018 de entrega de RAEES a la empresa MegaServicios PLUS SAS
Tirilla de entrega a COORDINADORA MERCANTIL, quien transporta para la empresa SUMIMAX.
Ver proceso UAECOB-SASI-002-2018, en la plataforma SECOP II</t>
  </si>
  <si>
    <t>En cada una de las 17 estaciones y la Sede Comando, el área de Infraestructura en coordinación con el área de Gestión ambiental han venido realizando las instalaciones de dispositivos ahorradores y de bajo consumo en los sistemas hidrosanitarios y eléctricos. En el alumbrado eléctrico se ha implementado tecnología LED.</t>
  </si>
  <si>
    <t>Bomberos Hoy: Edición No 104 
Hidrante 1 de Junio de 2018-Energia
Hidrante del 25 de mayo del 2018- Agua
Correo electrónico enviado sobre Circular 010 de 2017 umplimiento de los Programas del Plan Institucional de Gestión Ambiental PIGA , enviado desde  el correo del coordiandor de Gestión Ambiental.
Órdenes de trabajo que reposan en el Archivo del área de Infraestructura..</t>
  </si>
  <si>
    <t xml:space="preserve">Continuar la implementación (15%) de los dispositivos ahorradores en todas y cada una de las sedes. </t>
  </si>
  <si>
    <t>Contrato N°193 de 2017, el cual en relación con la vigencia anterior tiene un 20% menos de solicitud de papelería.</t>
  </si>
  <si>
    <t>Relación de entrega de pepelería en el marco del contrato No. 193 de 2017</t>
  </si>
  <si>
    <t>Se desarrolla actividad con 84 participantes de la línea 195 con fecha 19 y 20 de abril en las instalaciones del Edificio Carvajal Calle 26 con AV Cali.</t>
  </si>
  <si>
    <t>* Se cuenta con la presentación institucional para el desarrollo de la socialización de trámites y servicios de la UAECOB
* Se cuenta con las actas de asistencia de los participantes
* Se cuenta con el formulario de evaluación diligenciado y la estadística de satisfacción de la misma.</t>
  </si>
  <si>
    <t>1. Se realizó presentación de los talleres de lengua de señas con fecha 15 de mayo 2018, con la participación de la Secretaría Distrital de Integración Social con jornada de 8:00am a 4:30pm, como soporte se cuenta con acta de reunión del trabajo desarrollado
2. Se realizó presentación de los talleres de lenguaje de señas con fecha 21 de junio 2018, con la participación de la Secretaría Distrital de Integración Social con jornada de 8:00am a 4:30pm, como soporte se cuenta con acta de reunión del trabajo desarrollado
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t>
  </si>
  <si>
    <t>* Se cuenta con una presentación con los módulos para los 2 talleres
* Se cuenta con dos 2 actos del desarrollo de las actividades de los dos 2 talleres
* Se cuenta con las dos 2 actas de asistencia de los dos 2 talleres.</t>
  </si>
  <si>
    <t>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t>
  </si>
  <si>
    <t>* Cinco actas de reunión.</t>
  </si>
  <si>
    <t xml:space="preserve">Se realizó la capacitación con el personal encargado de los inventarios de la UAECOB, según lo dispuesto en el marco normativo contable, donde se proyecto una presentación con los temas: Definición de activos, clasificación de activos, reconocimiento, medición (inicial y posterior), baja en cuentas y revelacions. </t>
  </si>
  <si>
    <t>*Acta de reunión de fecha 05/06/2018</t>
  </si>
  <si>
    <t>Continuar con las dos capacitaciones , una por trimestre.</t>
  </si>
  <si>
    <t>Se realizó el curso " Formación de Auditores Internos en HSEQ" con la empresa Ingenio y consultoría SAS. Contrato 162 de 2018 en donde participó el personal uniformado, personal de planta y contratistas.</t>
  </si>
  <si>
    <t>Como evidencia se cuenta con lista de asistencia durante 16 días correspondientes a 64 horas de formación, las certificaciones como Auditores Internos en HSEQ expedidas a cada uno de los participantes y la certificación de asistencia dada por la empresa Ingenio y Consultoría SAS.</t>
  </si>
  <si>
    <t xml:space="preserve">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t>
  </si>
  <si>
    <t xml:space="preserve">Cronograma de capacitación </t>
  </si>
  <si>
    <t>De acuerdo  a las  gestiones  realizadas por  la  SGC,  el  predio  para escuela de formación bomberil y una estación de bomberos será  entregado  por  el  Departamento  Administrativo de la  Defensoria  del  Espacio Público,   conforme  oficio  radicado  del 19 de junio 2018 de la  Secretaria Distrital  de Planeación ,  en  el  cual  manifiesta que los  predios  solictados  para el  Centro  Academico   en  Plan  Parcial  Tres Quebradas quedó aprobado  mediante Decreto  Distrital  438 de 2009,  por medio  del  cual  se adopta el  Plan  Parcial "Tres Quebradas",  Ubicado  en la  Operación Estrategica Nuevo  Usme - Eje de Integración  Llanos"con  area de  25,612 m2</t>
  </si>
  <si>
    <t>*Carta del Departamento de Planeación Distrital</t>
  </si>
  <si>
    <t>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continuó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
Los  Estudios previos  para contratar los  estudios  y  diseños  y  demas tramites para la  ampliacion  y  reforzamiento  estructural  fueron  radicado  a  juridica mediante memorando  radicado  No. 2018IE7717,  del  23-05-2018</t>
  </si>
  <si>
    <t>*Estudios previos  para contratar los  estudios  y  diseños  y  demas tramites para la  ampliacion  y  reforzamiento  estructural   radicados  en la Oficina Asesora Juridica mediante memorando  radicado  No. 2018IE7717,  del  23-05-2018</t>
  </si>
  <si>
    <t>Durante el  trimestre de abril  a  Junio  de 2018 se intervinieron  las estacion  Garces Navas: 
Instalacion  de  un  tanque  para equipo  Hidroneumatico .
Cambio  Cielo  raso  en  PVC,  segundo  piso y  zona  de  gimnasio.
Impermeabilización  cubierta.
Enchape   cocina ,  cambio  pisos  area social ,  cocina.
Estacion  Candelaria:
Mantenimiento  general  de  la  Estacion  
Remodelacion  general  de  la  cocina .
Construccion  deposistos area de parquederos.
Reparacion  cubierta .</t>
  </si>
  <si>
    <t>*Órdenes de trabajo que reposan en los archivos del área de Infraestructura</t>
  </si>
  <si>
    <t xml:space="preserve">El avance se describe de acuerdo a las actividades planteadas para este producto:
- Solicitud al DADEP sobre posibles  predios  disponibles: Solicitud radicada por  la SGC según  radicado  2018EE5412,  del  20-04-2018,  al  Departamento Administrativo  de la Defensoria del  Espacio  Publico  "Solicitud predio  para cumplimiento meta Plan  desarrollo 2016-2020 " Bogota Mejor para todos".
- Consulta con las demás Entidades Distritales o  de la  Nación sobre  posibles  predios  disponibles:  Solicitud radicada por  la SGC según  radicado  2018EE5410,  del  20/04/2018,  a la  Secretaria Distrital  de  Planeacion  "Solicitud predio  para cumplimiento meta Plan  desarrollo 2016-2020 " Bogota Mejor para todos"
-  Recibo y visitas de predios ofertados:  Mediante correo electronico  del  22/05/2018, el Subdirector  Operativo de la  UAECOB,  remite  informe  de las  visitas realizadas a los  posbles predios reportados  por  DADEP.
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-Elaboración del informe técnico preliminar:Informe  elaborado  por  el  Ing. Daniel  Vera Ruiz ,  Coordinador  del  Area de  Infraestructura,  según  radicado  2018ER5101. 25-06-2018
</t>
  </si>
  <si>
    <t>Carpeta con documentación referida en la descripción del avance que reposa en los archivos del área de Infraestructura</t>
  </si>
  <si>
    <t xml:space="preserve">Se gestionó el tramite de licencia de construcción en modalidad de Obra Nueva ante curaduría con radicacion  en debida forma en la  Curaduria NO. 3,  según  radicacion No. 18-3-0028,  del  11 enero 2018,  tipo  de Trámite Licencia  de  Construccion Obra Nueva,  demolicion  total ,  Cerramiento.
Liquidación  de  Expensas de la Curaduria No. 3,  del  18 de mayo  de  2018.
Así mismo el 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t>
  </si>
  <si>
    <t xml:space="preserve">Estudios  previos  elaborados,  cuenta con  la  viabilidad de  Inversion  No.  OAP-2018-318 y  Certificado  de  Disponibilidad Presupuestal No.  452 de 2018,  del  06-06-2018. Estamos  a la  Espera de la  mesa de trabajo  con  la  Oficina  Asesora Juridica .
</t>
  </si>
  <si>
    <t>Cronograma elaborado y aprobado por el área de Gestión  Dpocumental para la vigencia 2018.</t>
  </si>
  <si>
    <t>Realización de seis (6) jornadas de capacitación al personal adaministrativo y operativo de la Unidad. (Oficina Asesora Jurídica y Área de Atención al Ciudadano)</t>
  </si>
  <si>
    <t>El  pasado 28 de marzo la UAECOB, suscribio con la Organización de recicladores de Puerta de Oro el acuerdo de corresponsabilidad 150 de 2018 para la clasificación y correcta disposición de los residuos aprovechables,  generados por las estaciones y edificio comando.</t>
  </si>
  <si>
    <t xml:space="preserve">Se realizó segumiento trimestral  al contrato 394 de 2017 que realiaza el Mantenimiento de Parque automotor de la Entidad, por parte de la empresa Reimpodiesel, en el cumplimiento a los aspectos ambientales en la ejecución del contrato (disposición de RESPEL).  </t>
  </si>
  <si>
    <t>Se entregó a ECOCAPITAL, el día 17 de marzo de 2018, residuos biológicos generados por el grupo BRAE.
Se entregó a la empresa A&amp;A Ingeneieria 65 galones de Aceite Usado, para su disposción final el día 5 de abril de 2018.
Se realizó la entrega  el día 23 de abri de 2018l de los residuos de aparatos eléctricos y electrónicos a la empresa  MegaServicios PLUS SAS, la cual esta certifiacada ante  la autoridad ambiental para el manejo de estos residuos.
Se entregó a la empresa SUMIMAX, proveedora de comsumibles para impresora, los consumibles de impresión vacios, para que esta los gestiones adecuadamente y remita la certificación de disposción final, en cumplimiento del Acuerdo Marco de Precios CCE-538-1-AMP-2017</t>
  </si>
  <si>
    <t>Se elaboraron los estudios previos para adelantar el proceso de contratación para la compra de los contenedores de residuos.  En la plataforme SECOP II, con el código UAECOB-SASI-002-2018, se encuentra en etapa de Evaluación de propuestas</t>
  </si>
  <si>
    <t>Se esta actualizando la política cero papel, con la que cuenta la UAECOB, para revisión y aprobación de la Dirección.</t>
  </si>
  <si>
    <t>Desde la Subdirección de Gestión Corporativa, quien es la encargada de suministrar el papel a todas las áreas de la entidad,  se establece  la reducción en el consumo del papel, como se evidencia en el historial de entrega de elementos de papelería.</t>
  </si>
  <si>
    <t xml:space="preserve">Presentación Institucional en power point con el desarrollo de la socialización </t>
  </si>
  <si>
    <t>Se realizó socialización a 84 partcipantes de la linea 195 el pasado 19 y 20 de abril en las instalaciones del Edificio Carvajal Calle 26 con AV Cali.</t>
  </si>
  <si>
    <t xml:space="preserve">Se realizó la evaluación pertinente frente a la socialización realizada a la Linea 195, incorporando las sigientes preguntas:
1. ¿La presentación realizada fue de dominio por parte del capacitador?  SI        NO
2. ¿Se aclararon dudas referentes a los trámites de la UAECOB, durante la capacitación? SI        NO
3. ¿La socialización se dio inicio a la hora establecida por parte del capacitador? SI        NO
4. ¿En términos generales como califica la presentación realizada por el capacitador?
Excelente Bueno  Regular Deficiente.
En este orden la evaluación fue exitosa en el sentido de que la calificación en cuanto a lo preguntado optubo el 100% de satisfacción frente a los participantes.
</t>
  </si>
  <si>
    <t>Se desarrolló una 1 presentación para dos 2 talleres con el material respectivo para las clases en lenguaje de señas en el formato establecido por la entidad</t>
  </si>
  <si>
    <t xml:space="preserve">1. Se realizó presentación de los talleres de lengua de señas con fecha 15 de mayo 2018, con la participación de la Secretaría Distrital de Integración Social con jornada de 8:00am a 4:30pm, como soporte se cuenta con acta de reunión del trabajo desarrollado
2. Se realizó presentación de los talleres de lengua de señas con fecha 21 de junio 2018, con la participación de la Secretaría Distrital de Integración Social con jornada de 8:00am a 4:30pm, como soporte se cuenta con acta de reunión del trabajo desarrollado
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t>
  </si>
  <si>
    <t>De acuerdo con los talleres de lengua de señas realizado el pasado 15 de mayo de 2018 y 21 de junio 2018 se cuenta con el listado de asistencia de la siguiente manera:
Primera jornada: 22 servidores participantes, tanto del área de servicio al ciudadano, así como de otras áreas de la UAECOB
Segunda jornada: 23 servidores participantes, tanto del área de servicio al ciudadano, personal uniformado, así como de otras áreas de la UAECOB</t>
  </si>
  <si>
    <t xml:space="preserve">Se realizó una capacitación de inventarios en el Nuevo Marco Normativo Contable en la implementación de las NIIF el 05/06/2018 </t>
  </si>
  <si>
    <t>Cto N°162/2018</t>
  </si>
  <si>
    <t>Se realiza el curso " Formación de Auditores Internos en HSEQ" con la Empresa Ingenio y Consultoría SAS. Contrato 162 de 2018 en donde participó el personal uniformado, personal de planta y contratistas.</t>
  </si>
  <si>
    <t>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El material a presentar fué evaluado y aprobado por el equipo del Sistema Integrado de Gestión en coordinación con Ingenio y Consultoría S.A.S.</t>
  </si>
  <si>
    <t>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continuo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
Los  Estudios previos  para contratar los  estudios  y  diseños  y  demas tramites para la  ampliacion  y  reforzamiento  estructural  fueron  radicado  a  juridica mediante memorando  radicado  No. 2018IE7717,  del  23-05-2018</t>
  </si>
  <si>
    <t>Solicitud radicada por  la SGC según  radicado  2018EE5410,  del  20/04/2018,  a la  Secretaria Distrital  de  Planeacion  "Solicitud predio  para cumplimiento meta Plan  desarrollo 2016-2020 " Bogota Mejor para todos"</t>
  </si>
  <si>
    <t xml:space="preserve">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t>
  </si>
  <si>
    <t>Se realizó el ejercicio de aseguramiento de aguas en edificios de gran altura el 13 de junio de 2018, en el edificio TORRE KRYSTAL de la localidad de Usaquén.  En el ejercicio participaron mínimo 6 uniformados de las cinco Compañías.  Está pendiente la entrega del informe final a la Subdirección Operativa.</t>
  </si>
  <si>
    <t>Herramienta "lista de verificación 2018"</t>
  </si>
  <si>
    <t>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t>
  </si>
  <si>
    <t>Se evidencia acta del 15 de marzo de 2018 en el cual se observa la planeación del ejercicio;  Acta del 01 de abril de 2018 en cual se inicia el guión para el ejercicio y revisión del procedimiento; Acta del 20 de abril de 2018 en el cual se realizó la proyección del guión y simulación del ejercicio con esquema del equipamento del vehículo híbrido.  El 25 de junio de 2018 , se envío mediante correo electrónico al Subcomandante Galindo, el guíon de siete páginas,para revisión y aprobación por último se observa acta del 17 de junio de 2018 en el cual quedó pendiente que se definan las fechas y lugar para la realización del simulacro.</t>
  </si>
  <si>
    <t>Se realizó documento con pautas para realizar el simulacro de rescate en media montaña en el cual se evidencia: justificación, objetivos, estrategia, alcance, capacidad operativa, participantes, convocatoria, preparaci{on del ejercicio, ventajas-desventajas, plan de contingencia, requerimientos, cronograma y guión.</t>
  </si>
  <si>
    <t>Documento radicado No.2018ER4319 del 29 de mayo de 2018.</t>
  </si>
  <si>
    <t>Se realizó el PER en la Alcaldía Local de Teusaquillo con la participación de dos funcionarios por estación, actividad que fue realizada del 17 de mayo de 2018. Falta la entrega del informe a la Subdirección Operativa.</t>
  </si>
  <si>
    <t>Esta actividad se culminó durante el primer trimestre de 2018.</t>
  </si>
  <si>
    <t xml:space="preserve">Listado de atención de solicitudes expedido del SIM </t>
  </si>
  <si>
    <t>Google Drive</t>
  </si>
  <si>
    <t>En el II Trimestre del año se cumplo el objetivo de realizar las tres edicines siguiente de la Revista Bomberos Hoy.</t>
  </si>
  <si>
    <r>
      <rPr>
        <b/>
        <sz val="12"/>
        <color theme="1"/>
        <rFont val="Calibri"/>
        <family val="2"/>
        <scheme val="minor"/>
      </rPr>
      <t xml:space="preserve">Bomberos Hoy: Edición 4. </t>
    </r>
    <r>
      <rPr>
        <sz val="12"/>
        <color theme="1"/>
        <rFont val="Calibri"/>
        <family val="2"/>
        <scheme val="minor"/>
      </rPr>
      <t xml:space="preserve">https://mail.google.com/mail/u/0/#search/revista+Bomberos+hoy/16335a7450ca093d?compose=164700ed090cdb9c    </t>
    </r>
    <r>
      <rPr>
        <b/>
        <sz val="12"/>
        <color theme="1"/>
        <rFont val="Calibri"/>
        <family val="2"/>
        <scheme val="minor"/>
      </rPr>
      <t>Bomberos Hoy: Edición 5.</t>
    </r>
    <r>
      <rPr>
        <sz val="12"/>
        <color theme="1"/>
        <rFont val="Calibri"/>
        <family val="2"/>
        <scheme val="minor"/>
      </rPr>
      <t xml:space="preserve">   https://mail.google.com/mail/u/0/#search/revista+Bomberos+hoy/163dbf168e9a3f3c?compose=164700ed090cdb9c </t>
    </r>
    <r>
      <rPr>
        <b/>
        <sz val="12"/>
        <color theme="1"/>
        <rFont val="Calibri"/>
        <family val="2"/>
        <scheme val="minor"/>
      </rPr>
      <t xml:space="preserve">Bomberos Hoy: Edición 6.  </t>
    </r>
    <r>
      <rPr>
        <sz val="12"/>
        <color theme="1"/>
        <rFont val="Calibri"/>
        <family val="2"/>
        <scheme val="minor"/>
      </rPr>
      <t xml:space="preserve"> https://mail.google.com/mail/u/0/#search/revista+Bomberos+hoy/1646737abe78940a?compose=164700ed090cdb9c</t>
    </r>
  </si>
  <si>
    <t>Se dio cumplimiento a los 13 Informativos audiovisuales planteados durante el II trimestre del año en curso.</t>
  </si>
  <si>
    <r>
      <rPr>
        <b/>
        <sz val="12"/>
        <color theme="1"/>
        <rFont val="Calibri"/>
        <family val="2"/>
        <scheme val="minor"/>
      </rPr>
      <t>29 DE JUNIO DE 2018:</t>
    </r>
    <r>
      <rPr>
        <sz val="12"/>
        <color theme="1"/>
        <rFont val="Calibri"/>
        <family val="2"/>
        <scheme val="minor"/>
      </rPr>
      <t xml:space="preserve"> https://www.youtube.com/watch?v=gx-3QjqP7-o&amp;t=4s                                      </t>
    </r>
    <r>
      <rPr>
        <b/>
        <sz val="12"/>
        <color theme="1"/>
        <rFont val="Calibri"/>
        <family val="2"/>
        <scheme val="minor"/>
      </rPr>
      <t xml:space="preserve">22 DE JUNIO DE 2018: </t>
    </r>
    <r>
      <rPr>
        <sz val="12"/>
        <color theme="1"/>
        <rFont val="Calibri"/>
        <family val="2"/>
        <scheme val="minor"/>
      </rPr>
      <t xml:space="preserve">https://www.youtube.com/watch?v=XsoHOG_Oa7o&amp;t=525s                               </t>
    </r>
    <r>
      <rPr>
        <b/>
        <sz val="12"/>
        <color theme="1"/>
        <rFont val="Calibri"/>
        <family val="2"/>
        <scheme val="minor"/>
      </rPr>
      <t xml:space="preserve">15 DE JUNIO DE 2018: </t>
    </r>
    <r>
      <rPr>
        <sz val="12"/>
        <color theme="1"/>
        <rFont val="Calibri"/>
        <family val="2"/>
        <scheme val="minor"/>
      </rPr>
      <t xml:space="preserve">https://www.youtube.com/watch?v=vrUL-jolpWE                                                 </t>
    </r>
    <r>
      <rPr>
        <b/>
        <sz val="12"/>
        <color theme="1"/>
        <rFont val="Calibri"/>
        <family val="2"/>
        <scheme val="minor"/>
      </rPr>
      <t xml:space="preserve">8 DE JUNIO DE 2018: </t>
    </r>
    <r>
      <rPr>
        <sz val="12"/>
        <color theme="1"/>
        <rFont val="Calibri"/>
        <family val="2"/>
        <scheme val="minor"/>
      </rPr>
      <t xml:space="preserve">2018https://www.youtube.com/watch?v=oeP_mFapNT4&amp;t=1s                             </t>
    </r>
    <r>
      <rPr>
        <b/>
        <sz val="12"/>
        <color theme="1"/>
        <rFont val="Calibri"/>
        <family val="2"/>
        <scheme val="minor"/>
      </rPr>
      <t>1 DE JUNIO DE 2018:</t>
    </r>
    <r>
      <rPr>
        <sz val="12"/>
        <color theme="1"/>
        <rFont val="Calibri"/>
        <family val="2"/>
        <scheme val="minor"/>
      </rPr>
      <t xml:space="preserve">    https://www.youtube.com/watch?v=idi4BcBHUAw&amp;t=269s                                 </t>
    </r>
    <r>
      <rPr>
        <b/>
        <sz val="12"/>
        <color theme="1"/>
        <rFont val="Calibri"/>
        <family val="2"/>
        <scheme val="minor"/>
      </rPr>
      <t xml:space="preserve">25 DE MAYO DE 2018:   </t>
    </r>
    <r>
      <rPr>
        <sz val="12"/>
        <color theme="1"/>
        <rFont val="Calibri"/>
        <family val="2"/>
        <scheme val="minor"/>
      </rPr>
      <t xml:space="preserve">https://www.youtube.com/watch?v=OUCcvS2A3QI&amp;t=1s                                   </t>
    </r>
    <r>
      <rPr>
        <b/>
        <sz val="12"/>
        <color theme="1"/>
        <rFont val="Calibri"/>
        <family val="2"/>
        <scheme val="minor"/>
      </rPr>
      <t>18 DE MAYO DE 2018:</t>
    </r>
    <r>
      <rPr>
        <sz val="12"/>
        <color theme="1"/>
        <rFont val="Calibri"/>
        <family val="2"/>
        <scheme val="minor"/>
      </rPr>
      <t xml:space="preserve">  https://www.youtube.com/watch?v=FBS_qcCRwQs                                            </t>
    </r>
    <r>
      <rPr>
        <b/>
        <sz val="12"/>
        <color theme="1"/>
        <rFont val="Calibri"/>
        <family val="2"/>
        <scheme val="minor"/>
      </rPr>
      <t>11  DE MAYO DE 2018:</t>
    </r>
    <r>
      <rPr>
        <sz val="12"/>
        <color theme="1"/>
        <rFont val="Calibri"/>
        <family val="2"/>
        <scheme val="minor"/>
      </rPr>
      <t xml:space="preserve">    https://www.youtube.com/watch?v=SCn4tjLEY4w&amp;t=22s                                     </t>
    </r>
    <r>
      <rPr>
        <b/>
        <sz val="12"/>
        <color theme="1"/>
        <rFont val="Calibri"/>
        <family val="2"/>
        <scheme val="minor"/>
      </rPr>
      <t xml:space="preserve">4 DE MAYO DE 2018: </t>
    </r>
    <r>
      <rPr>
        <sz val="12"/>
        <color theme="1"/>
        <rFont val="Calibri"/>
        <family val="2"/>
        <scheme val="minor"/>
      </rPr>
      <t xml:space="preserve"> https://www.youtube.com/watch?v=9pgTGhOajSQ                                             </t>
    </r>
    <r>
      <rPr>
        <b/>
        <sz val="12"/>
        <color theme="1"/>
        <rFont val="Calibri"/>
        <family val="2"/>
        <scheme val="minor"/>
      </rPr>
      <t xml:space="preserve">27 ABRIL DE 2018: </t>
    </r>
    <r>
      <rPr>
        <sz val="12"/>
        <color theme="1"/>
        <rFont val="Calibri"/>
        <family val="2"/>
        <scheme val="minor"/>
      </rPr>
      <t xml:space="preserve">  https://www.youtube.com/watch?v=7Vw5RUnS0_M                                          </t>
    </r>
    <r>
      <rPr>
        <b/>
        <sz val="12"/>
        <color theme="1"/>
        <rFont val="Calibri"/>
        <family val="2"/>
        <scheme val="minor"/>
      </rPr>
      <t xml:space="preserve">20 ABRIL DE 2018:   </t>
    </r>
    <r>
      <rPr>
        <sz val="12"/>
        <color theme="1"/>
        <rFont val="Calibri"/>
        <family val="2"/>
        <scheme val="minor"/>
      </rPr>
      <t xml:space="preserve">https://www.youtube.com/watch?v=h8UUEVnXVt0&amp;t=7s                                  </t>
    </r>
    <r>
      <rPr>
        <b/>
        <sz val="12"/>
        <color theme="1"/>
        <rFont val="Calibri"/>
        <family val="2"/>
        <scheme val="minor"/>
      </rPr>
      <t xml:space="preserve">13 ABRIL DE 2018: </t>
    </r>
    <r>
      <rPr>
        <sz val="12"/>
        <color theme="1"/>
        <rFont val="Calibri"/>
        <family val="2"/>
        <scheme val="minor"/>
      </rPr>
      <t xml:space="preserve"> https://www.youtube.com/watch?v=D20VGT92dYQ&amp;t=60s                                 </t>
    </r>
    <r>
      <rPr>
        <b/>
        <sz val="12"/>
        <color theme="1"/>
        <rFont val="Calibri"/>
        <family val="2"/>
        <scheme val="minor"/>
      </rPr>
      <t>6 ABRIL DE 2018:</t>
    </r>
    <r>
      <rPr>
        <sz val="12"/>
        <color theme="1"/>
        <rFont val="Calibri"/>
        <family val="2"/>
        <scheme val="minor"/>
      </rPr>
      <t xml:space="preserve">    https://www.youtube.com/watch?v=0vJrTMreOFc&amp;t=237s</t>
    </r>
  </si>
  <si>
    <t>Fue cumplido la meta planteada para el II trimestre.</t>
  </si>
  <si>
    <r>
      <rPr>
        <b/>
        <sz val="12"/>
        <color theme="1"/>
        <rFont val="Calibri"/>
        <family val="2"/>
        <scheme val="minor"/>
      </rPr>
      <t>Capacitando a niños:</t>
    </r>
    <r>
      <rPr>
        <sz val="12"/>
        <color theme="1"/>
        <rFont val="Calibri"/>
        <family val="2"/>
        <scheme val="minor"/>
      </rPr>
      <t xml:space="preserve">
https://www.facebook.com/BomberosOficialesdeBogota/videos/1888366311175036/                                                    </t>
    </r>
    <r>
      <rPr>
        <b/>
        <sz val="12"/>
        <color theme="1"/>
        <rFont val="Calibri"/>
        <family val="2"/>
        <scheme val="minor"/>
      </rPr>
      <t>1er Equipo USAR Pesado en el país integrado por Bomberos Oficiales</t>
    </r>
    <r>
      <rPr>
        <sz val="12"/>
        <color theme="1"/>
        <rFont val="Calibri"/>
        <family val="2"/>
        <scheme val="minor"/>
      </rPr>
      <t xml:space="preserve"> Bogotáhttps://twitter.com/Pedromanosalvar/status/1009784699072507904     </t>
    </r>
    <r>
      <rPr>
        <b/>
        <sz val="12"/>
        <color theme="1"/>
        <rFont val="Calibri"/>
        <family val="2"/>
        <scheme val="minor"/>
      </rPr>
      <t xml:space="preserve">Proteger el ambiente, es tarea de todos </t>
    </r>
    <r>
      <rPr>
        <sz val="12"/>
        <color theme="1"/>
        <rFont val="Calibri"/>
        <family val="2"/>
        <scheme val="minor"/>
      </rPr>
      <t xml:space="preserve">https://twitter.com/BomberosBogota/status/1007580597978566656                                          </t>
    </r>
    <r>
      <rPr>
        <b/>
        <sz val="12"/>
        <color theme="1"/>
        <rFont val="Calibri"/>
        <family val="2"/>
        <scheme val="minor"/>
      </rPr>
      <t xml:space="preserve">Siembra de Arboles con la comunidad: </t>
    </r>
    <r>
      <rPr>
        <sz val="12"/>
        <color theme="1"/>
        <rFont val="Calibri"/>
        <family val="2"/>
        <scheme val="minor"/>
      </rPr>
      <t xml:space="preserve">https://twitter.com/BomberosBogota/status/997432371396915200
</t>
    </r>
    <r>
      <rPr>
        <b/>
        <sz val="12"/>
        <color theme="1"/>
        <rFont val="Calibri"/>
        <family val="2"/>
        <scheme val="minor"/>
      </rPr>
      <t xml:space="preserve">¿Usted no sabe quien soy yo? </t>
    </r>
    <r>
      <rPr>
        <sz val="12"/>
        <color theme="1"/>
        <rFont val="Calibri"/>
        <family val="2"/>
        <scheme val="minor"/>
      </rPr>
      <t xml:space="preserve">https://twitter.com/Pedromanosalvar/status/1003666989380927489                 </t>
    </r>
    <r>
      <rPr>
        <b/>
        <sz val="12"/>
        <color theme="1"/>
        <rFont val="Calibri"/>
        <family val="2"/>
        <scheme val="minor"/>
      </rPr>
      <t xml:space="preserve">La vida de Daky, quien salva vidas </t>
    </r>
    <r>
      <rPr>
        <sz val="12"/>
        <color theme="1"/>
        <rFont val="Calibri"/>
        <family val="2"/>
        <scheme val="minor"/>
      </rPr>
      <t>https://twitter.com/BomberosBogota/status/1001875701874790402</t>
    </r>
  </si>
  <si>
    <t>Satisfactoriamente se realizarón las 6 acciones Bomberiles durante el II trimestre.</t>
  </si>
  <si>
    <r>
      <rPr>
        <b/>
        <sz val="12"/>
        <color theme="1"/>
        <rFont val="Calibri"/>
        <family val="2"/>
        <scheme val="minor"/>
      </rPr>
      <t xml:space="preserve">Plan  Operativo Restrepo: </t>
    </r>
    <r>
      <rPr>
        <sz val="12"/>
        <color theme="1"/>
        <rFont val="Calibri"/>
        <family val="2"/>
        <scheme val="minor"/>
      </rPr>
      <t xml:space="preserve">
https://www.facebook.com/BomberosOficialesdeBogota/videos/1985125661499100/                                                      </t>
    </r>
    <r>
      <rPr>
        <b/>
        <sz val="12"/>
        <color theme="1"/>
        <rFont val="Calibri"/>
        <family val="2"/>
        <scheme val="minor"/>
      </rPr>
      <t>El llamado de la comunidad es primordial</t>
    </r>
    <r>
      <rPr>
        <sz val="12"/>
        <color theme="1"/>
        <rFont val="Calibri"/>
        <family val="2"/>
        <scheme val="minor"/>
      </rPr>
      <t xml:space="preserve"> https://twitter.com/BomberosBogota/status/1004501112626597889       </t>
    </r>
    <r>
      <rPr>
        <b/>
        <sz val="12"/>
        <color theme="1"/>
        <rFont val="Calibri"/>
        <family val="2"/>
        <scheme val="minor"/>
      </rPr>
      <t xml:space="preserve">Rescate de un Gatico, llamado Gomita: </t>
    </r>
    <r>
      <rPr>
        <sz val="12"/>
        <color theme="1"/>
        <rFont val="Calibri"/>
        <family val="2"/>
        <scheme val="minor"/>
      </rPr>
      <t xml:space="preserve">https://twitter.com/BomberosBogota/status/1002881460892823552       </t>
    </r>
    <r>
      <rPr>
        <b/>
        <sz val="12"/>
        <color theme="1"/>
        <rFont val="Calibri"/>
        <family val="2"/>
        <scheme val="minor"/>
      </rPr>
      <t xml:space="preserve">Rescate de 4 personas atrapadas en el asensor: </t>
    </r>
    <r>
      <rPr>
        <sz val="12"/>
        <color theme="1"/>
        <rFont val="Calibri"/>
        <family val="2"/>
        <scheme val="minor"/>
      </rPr>
      <t xml:space="preserve">https://twitter.com/BomberosBogota/status/1000161708088922112              </t>
    </r>
    <r>
      <rPr>
        <b/>
        <sz val="12"/>
        <color theme="1"/>
        <rFont val="Calibri"/>
        <family val="2"/>
        <scheme val="minor"/>
      </rPr>
      <t xml:space="preserve">Entrenamineto PER </t>
    </r>
    <r>
      <rPr>
        <sz val="12"/>
        <color theme="1"/>
        <rFont val="Calibri"/>
        <family val="2"/>
        <scheme val="minor"/>
      </rPr>
      <t xml:space="preserve"> https://twitter.com/BomberosBogota/status/999968797464449025             </t>
    </r>
    <r>
      <rPr>
        <b/>
        <sz val="12"/>
        <color theme="1"/>
        <rFont val="Calibri"/>
        <family val="2"/>
        <scheme val="minor"/>
      </rPr>
      <t xml:space="preserve">Recolección de Abejas: </t>
    </r>
    <r>
      <rPr>
        <sz val="12"/>
        <color theme="1"/>
        <rFont val="Calibri"/>
        <family val="2"/>
        <scheme val="minor"/>
      </rPr>
      <t xml:space="preserve">https://twitter.com/Pedromanosalvar/status/998200370068369411                </t>
    </r>
    <r>
      <rPr>
        <b/>
        <sz val="12"/>
        <color theme="1"/>
        <rFont val="Calibri"/>
        <family val="2"/>
        <scheme val="minor"/>
      </rPr>
      <t xml:space="preserve">Rescate de un Canino, estación Chapinero: </t>
    </r>
    <r>
      <rPr>
        <sz val="12"/>
        <color theme="1"/>
        <rFont val="Calibri"/>
        <family val="2"/>
        <scheme val="minor"/>
      </rPr>
      <t xml:space="preserve">https://twitter.com/BomberosBogota/status/997164313172422662
</t>
    </r>
  </si>
  <si>
    <t>La meta propuesta de 11 fotos de la semana se cumplieron en su totalidad.    Nota: las evidencias de esta no aparecen en este documento, debido aque el sistema generó un error, pero se encuentran en el archivo de la oficina en caso de ser requeridas.</t>
  </si>
  <si>
    <r>
      <rPr>
        <b/>
        <sz val="12"/>
        <color theme="1"/>
        <rFont val="Calibri"/>
        <family val="2"/>
        <scheme val="minor"/>
      </rPr>
      <t>Viernes 22 de Junio:</t>
    </r>
    <r>
      <rPr>
        <sz val="12"/>
        <color theme="1"/>
        <rFont val="Calibri"/>
        <family val="2"/>
        <scheme val="minor"/>
      </rPr>
      <t xml:space="preserve">  https://twitter.com/BomberosBogota/status/1010300717964414976           </t>
    </r>
    <r>
      <rPr>
        <b/>
        <sz val="12"/>
        <color theme="1"/>
        <rFont val="Calibri"/>
        <family val="2"/>
        <scheme val="minor"/>
      </rPr>
      <t>Viernes 15 de junio:</t>
    </r>
    <r>
      <rPr>
        <sz val="12"/>
        <color theme="1"/>
        <rFont val="Calibri"/>
        <family val="2"/>
        <scheme val="minor"/>
      </rPr>
      <t xml:space="preserve"> https://twitter.com/BomberosBogota/status/1007768628442419201      Viernes </t>
    </r>
    <r>
      <rPr>
        <b/>
        <sz val="12"/>
        <color theme="1"/>
        <rFont val="Calibri"/>
        <family val="2"/>
        <scheme val="minor"/>
      </rPr>
      <t xml:space="preserve">8 de junio: </t>
    </r>
    <r>
      <rPr>
        <sz val="12"/>
        <color theme="1"/>
        <rFont val="Calibri"/>
        <family val="2"/>
        <scheme val="minor"/>
      </rPr>
      <t xml:space="preserve">https://twitter.com/BomberosBogota/status/1005229232027590656                 </t>
    </r>
    <r>
      <rPr>
        <b/>
        <sz val="12"/>
        <color theme="1"/>
        <rFont val="Calibri"/>
        <family val="2"/>
        <scheme val="minor"/>
      </rPr>
      <t xml:space="preserve">1 de junio:    </t>
    </r>
    <r>
      <rPr>
        <sz val="12"/>
        <color theme="1"/>
        <rFont val="Calibri"/>
        <family val="2"/>
        <scheme val="minor"/>
      </rPr>
      <t xml:space="preserve">https://twitter.com/BomberosBogota/status/1002686458220744704        </t>
    </r>
    <r>
      <rPr>
        <b/>
        <sz val="12"/>
        <color theme="1"/>
        <rFont val="Calibri"/>
        <family val="2"/>
        <scheme val="minor"/>
      </rPr>
      <t xml:space="preserve">Viernes 25 de mayo: </t>
    </r>
    <r>
      <rPr>
        <sz val="12"/>
        <color theme="1"/>
        <rFont val="Calibri"/>
        <family val="2"/>
        <scheme val="minor"/>
      </rPr>
      <t xml:space="preserve">https://twitter.com/BomberosBogota/status/1000149836400873472       </t>
    </r>
    <r>
      <rPr>
        <b/>
        <sz val="12"/>
        <color theme="1"/>
        <rFont val="Calibri"/>
        <family val="2"/>
        <scheme val="minor"/>
      </rPr>
      <t xml:space="preserve">Viernes 18 de mayo: </t>
    </r>
    <r>
      <rPr>
        <sz val="12"/>
        <color theme="1"/>
        <rFont val="Calibri"/>
        <family val="2"/>
        <scheme val="minor"/>
      </rPr>
      <t xml:space="preserve">https://twitter.com/BomberosBogota/status/997613349427908616              </t>
    </r>
    <r>
      <rPr>
        <b/>
        <sz val="12"/>
        <color theme="1"/>
        <rFont val="Calibri"/>
        <family val="2"/>
        <scheme val="minor"/>
      </rPr>
      <t/>
    </r>
  </si>
  <si>
    <t>Se desarrollaron dos sistemas del Liquidador de Revisiones Técnicas:
Sistema Administrador Liquidador Misional  (SALM) y Sistema Liquidador Misional (SLM).
EL Sistema (SALM) se encarga de dar definir los usuarios para que puedan tener acceso al sistema (SLM).
El sistema (SLM) se encarga de facilitar a las empresas generar el recibo de liquidación de revisiones técnicas. Este sistema está desarrollado al 100%.
No se ha podido llevar a producción por:  
1. la elaboración del convenio con Registro y Gestión de la Información de la Secretaría de Hacienda, reuniones que se detuvieron por el período de ley de garantía. Convenio que ya está en su etapa final.
2. En espera de la resolución firmada por la entidad correspondiente a la formula que emplea el sistema (SLM) para el cálculo del recibo de liquidación y sus casos especiales.</t>
  </si>
  <si>
    <t>Desarrollo en puesto de trabajo de las aplicaciones (SALM) y (SLM), Manual del Código fuente, Actas de Mesas de Trabajo sobre el convenio, y pruebas realizadas en ambiente de desarrollo.</t>
  </si>
  <si>
    <t>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
Posteriormente, se procede a hacer las instalaciones de los sistemas (SALM) y (SLM) en los servidores de producción.
Es necesario realizar las pruebas en producción con la base de datos de pruebas para la verificación de los cálculos de la formulación.</t>
  </si>
  <si>
    <t>Se desarrollaron dos sistemas del Liquidador de Revisiones Técnicas:
Sistema Administrador Liquidador Misional  (SALM) y Sistema Liquidador Misional (SLM).
EL Sitema (SALM) se encarga de dar definir los usuarios para que puedan tener acceso al sistema (SLM).
El sistema (SLM) se encarga de facilitar a las empresas generar el recibo de liquidación de revisiones técnicas. Este sistema está desarrollado al 100%.
No se ha podido llevar a producción por:  1. la elaboración del convenio con Registro y Gestión de la Información de la Secretaría de Hacienda, reuniones que se detuvieron por el período de ley de garantía. Convenio que ya está en su etapa final.
2. En espera de la resolución firmada por la entidad correspondiente a la formula que emplea el sistema (SLM) para el cálculo del recibo de liquidación y sus casos especiales.
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
Posteriormente, se procede a hacer las instalaciones de los sistemas (SALM) y (SLM) en los servidores de producción.
Es necesario realizar las pruebas en producción con la base de datos de pruebas para la verificación de los cálculos de la formulación.</t>
  </si>
  <si>
    <t>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t>
  </si>
  <si>
    <t>Log de instalación y DB</t>
  </si>
  <si>
    <t>la herramienta  CMS Moodle ya se encuentra instalada en un servidor de la UAECOB pero debido a que Gestion del Riesgo no ha entregado la totalidad de los insumos del curso virtual, en este sentido, no se ha podido realizar las pruebas finales y puesta en produccion.</t>
  </si>
  <si>
    <t>Actas de reunión, Correos Electronicos, Documentación de Instalación, curso virtual implementado en el LMS Moodle.</t>
  </si>
  <si>
    <t>Es conveniente e importante que desde el área de Gestión del Riesgo asistan a las mesas de trabajo convocadas para la retroalimentación del proyecto y que se realice la entrega en la totalidad de los insumos para incorporarlos  al curso virtual.</t>
  </si>
  <si>
    <t>La herramienta CMS Moodle ya se encuentra instalada y configurada al igual la base de datos en un servidor de la UAECOB, pero  el área de Gestión del Riesgo no ha entregado la totalidad de los insumos del curso virtual, en este sentido, no se ha podido culminar y realizar las pruebas finales y puesta en producción de la herramienta.</t>
  </si>
  <si>
    <t>La Meta  del segundo semestre  se cumplio de acuerdo con la  reprogramacion,  asi  las  cosas, 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t>
  </si>
  <si>
    <t>Correo electronico solicitando la ampliacion de la meta</t>
  </si>
  <si>
    <t>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t>
  </si>
  <si>
    <t>Se revisaron y analizaron  nuevamente  las siguientes actividades:
1.  Se realizo el documento con el detalle de las maquinas virtuales actuales
2.  Se realizo el borrado de las maquinas virtuales no operativas
3.  Se dimensiono el proyecto con los partnert de Oracle
4.  Se  planteo el alcance final del proyecto
5. Se  esta  trabajando el borrador de los estudios previos</t>
  </si>
  <si>
    <t xml:space="preserve">Se ha realizado acompañamiento y soporte en la implementación de la herramienta en atención al contrato N°431 que tiene por objeto la “IMPLEMENTACIÓN DEL SISTEMA DE GESTIÓN DOCUMENTAL DE LA UAE CUERPO OFICIAL DE BOMBEROS” a través del cual se realizará la implementación del Software CONTROLDOC® , de acuerdo al contrato  y al cronograma la ejecución  finaliza el día 15 de Julio del presente año. 
Se  realizaron actas de reunión y de mesas de trabajo, informes de seguimiento y gestión mensual, debido a que el contrato 431  no ha finalizado aun no se ha hecho entrega y puesta en producción de la herramienta tecnologica.
</t>
  </si>
  <si>
    <t>Actas de reunión, Correos Electronicos, Informes de Gestión y seguimiento  mensuales.</t>
  </si>
  <si>
    <t>Debido a que el contrato 431  no ha finalizado aun no se ha realizado la entrega y puesta en producción de la herramienta tecnologica en la UAECOB.</t>
  </si>
  <si>
    <t>Se  realizaron actas de reunión y de mesas de trabajo, informes de seguimiento y gestión mensual, debido a que el contrato 431  no ha finalizado aun no se ha hecho entrega y puesta en producción de la herramienta tecnologica.</t>
  </si>
  <si>
    <t xml:space="preserve">El avance global del proyecto de ejecución del proyecto supera los compromisos adquiridos. Los trabajos que dependen directamente de ITELCA están próximos a concluir, con un porcentaje de cumplimiento superior al 98%. 
Para finalizar el proyecto están pendientes actividades que involucran directamente al personal de la estación y a funcionarios de la UAECOB. 
 </t>
  </si>
  <si>
    <t xml:space="preserve">• Acta de reunión Con Fecha Del 30 Mayo De 2018, En La Estación De Bosa.
• Informe No. 3 avance porcentual del proyecto.
• Informe No. 4 avance porcentual del proyecto. 
• Correo electrónico de Configuración servicios de red Estación B8 Bosa del 6 de junio de 2018.
• Correo electrónico de solicitudes para arreglos del 01 de junio de 2018.
• Correo electrónico Configuración Switch LAN Estación Bosa del 08 de mayo de 2018.
</t>
  </si>
  <si>
    <t xml:space="preserve">• Definir el cronograma para la capacitacion del manejo de los sistemas de CCTV, Control de Acceso, Detención de Incendios y Rutilantes y Voceo Profesional. 
• Construcción del Dintel de la puerta de patio de maniobras para asegurar la correcta operación del Electroimán instalado. (Envió de Memorando por parte de la Oficina Asesora de Planeación a la Subdirección Corporativa para adelantar la construcción.)
</t>
  </si>
  <si>
    <t>• Definir el cronograma para la capacitacion del manejo de los sistemas de CCTV, Control de Acceso, Detención de Incendios y Rutilantes y Voceo Profesional. 
• Construcción del Dintel de la puerta de patio de maniobras para asegurar la correcta operación del Electroimán instalado. (Envió de Memorando por parte de la Oficina Asesora de Planeación a la Subdirección Corporativa para adelantar la construcción.)</t>
  </si>
  <si>
    <t>En este II trimestre 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t>
  </si>
  <si>
    <t>Ejecutar el simulacro dentro del termino establecido para la etapa de ejecución.</t>
  </si>
  <si>
    <t>En este II trimestre se evidencia acta del 25 de marzo de 2018 en el cual se enuncian los posibles escenarios para la realización del simulacro y  tambien se compartio mediante drive el documento borrador del ejercicio de entrenamiento (simulaciones y simulacros) realizado por el equipo de rescate acuáatico de la estación B5, en el cual se observan los siguientes capitulos:justificación, objetivo gral y especifico, estrategia, esquema de organización del ejercicio, recursos, escenarios, guión y evaluación del riesgo.  La ejecución del simulacro se tiene planeada para agosto de 2018.</t>
  </si>
  <si>
    <t>En este II trimestre se presento el  material de socialización  de trabajo del  árbol de servicios en las 17 estaciones. Está pendiente la actualización del procedimiento para poder iniciar la actividad de socialización.</t>
  </si>
  <si>
    <t>Dar cumplimiento al cronograma de trabajo establecido para avanzar con este producto.</t>
  </si>
  <si>
    <t>Documentación del Proyecto de Prevención, herramienta google drive</t>
  </si>
  <si>
    <t>Se ejecutaron las inspecciones tecnicas del segundo trimestre allegadas en las 17 estaciones</t>
  </si>
  <si>
    <t>Se realizó la convocatoria y ejecución del curso de Bomberitos "Nicolás Quevedo Rizo" en todas las 17 estaciones, solamente se presentara para las 13 establecidas, al corte de este, se encuentra pendiente la presentación del informe a la Subdirección Operativa.</t>
  </si>
  <si>
    <t>Actualización del procedimiento y ejecución de las actividades de socialización, durante el segundo semestre de 2018.</t>
  </si>
  <si>
    <t>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t>
  </si>
  <si>
    <r>
      <t xml:space="preserve">Esta actividad se realizo de manera altera con la Subdirección de Gestión del Riesgo.
Las actividades que corresponden a la Sub.Operativa son  </t>
    </r>
    <r>
      <rPr>
        <b/>
        <sz val="12"/>
        <color theme="1"/>
        <rFont val="Calibri"/>
        <family val="2"/>
        <scheme val="minor"/>
      </rPr>
      <t>a.Georeferenciación:</t>
    </r>
    <r>
      <rPr>
        <sz val="12"/>
        <color theme="1"/>
        <rFont val="Calibri"/>
        <family val="2"/>
        <scheme val="minor"/>
      </rPr>
      <t xml:space="preserve"> la cual a la fecha se ha realizado a 3 estaciones (B10; B11 Y B17) de las cuatro elegidas para el proyecto, tal como se observa en el documento de seguimiento a la ejecución del proyecto.
</t>
    </r>
    <r>
      <rPr>
        <b/>
        <sz val="12"/>
        <color theme="1"/>
        <rFont val="Calibri"/>
        <family val="2"/>
        <scheme val="minor"/>
      </rPr>
      <t>b.Taller 1, este taller consiste en dar pautas de prevención a las 20 comunidades elegidas para tal fin, d</t>
    </r>
    <r>
      <rPr>
        <sz val="12"/>
        <color theme="1"/>
        <rFont val="Calibri"/>
        <family val="2"/>
        <scheme val="minor"/>
      </rPr>
      <t xml:space="preserve">e las 20 elegidas a la fecha solamente se esta programado realizar el taller 1 en 5 comunidades,  lo anterior, dado que los talleres 1 y 2 son las últimas actividades del proyecto que se realizarán y tienen mayor importancia.  Las fechas establecidas para realizar el taller 1 a las 5 primeras comunidades se ejecutara durante el segundo semestre y son: </t>
    </r>
    <r>
      <rPr>
        <b/>
        <sz val="12"/>
        <color theme="1"/>
        <rFont val="Calibri"/>
        <family val="2"/>
        <scheme val="minor"/>
      </rPr>
      <t>14 julio 2018</t>
    </r>
    <r>
      <rPr>
        <sz val="12"/>
        <color theme="1"/>
        <rFont val="Calibri"/>
        <family val="2"/>
        <scheme val="minor"/>
      </rPr>
      <t xml:space="preserve">(comunidad Arborizadora Alta);  </t>
    </r>
    <r>
      <rPr>
        <b/>
        <sz val="12"/>
        <color theme="1"/>
        <rFont val="Calibri"/>
        <family val="2"/>
        <scheme val="minor"/>
      </rPr>
      <t>15 de julio 2018</t>
    </r>
    <r>
      <rPr>
        <sz val="12"/>
        <color theme="1"/>
        <rFont val="Calibri"/>
        <family val="2"/>
        <scheme val="minor"/>
      </rPr>
      <t xml:space="preserve"> (comunidad Monterrey); </t>
    </r>
    <r>
      <rPr>
        <b/>
        <sz val="12"/>
        <color theme="1"/>
        <rFont val="Calibri"/>
        <family val="2"/>
        <scheme val="minor"/>
      </rPr>
      <t>24 julio 2018</t>
    </r>
    <r>
      <rPr>
        <sz val="12"/>
        <color theme="1"/>
        <rFont val="Calibri"/>
        <family val="2"/>
        <scheme val="minor"/>
      </rPr>
      <t xml:space="preserve"> (comunidad Bella Flor); </t>
    </r>
    <r>
      <rPr>
        <b/>
        <sz val="12"/>
        <color theme="1"/>
        <rFont val="Calibri"/>
        <family val="2"/>
        <scheme val="minor"/>
      </rPr>
      <t>28 julio 2018</t>
    </r>
    <r>
      <rPr>
        <sz val="12"/>
        <color theme="1"/>
        <rFont val="Calibri"/>
        <family val="2"/>
        <scheme val="minor"/>
      </rPr>
      <t xml:space="preserve"> (Comunidad Quiba Alta) y 1</t>
    </r>
    <r>
      <rPr>
        <b/>
        <sz val="12"/>
        <color theme="1"/>
        <rFont val="Calibri"/>
        <family val="2"/>
        <scheme val="minor"/>
      </rPr>
      <t xml:space="preserve">1 de agosto 2018 </t>
    </r>
    <r>
      <rPr>
        <sz val="12"/>
        <color theme="1"/>
        <rFont val="Calibri"/>
        <family val="2"/>
        <scheme val="minor"/>
      </rPr>
      <t xml:space="preserve">(comunidad Mochuelo Alto) y el personal encargado  de la estación B11 se encuentra en la relación expedida por el Jefe de estación: Tte.Jairo Bolaños Aguilar.
</t>
    </r>
  </si>
  <si>
    <t>A pesar que esta actividad presenta en avance de producto cero, vale la pena resaltar que se han ejecutado las actividades que la conforman y que a la fecha no se han completado por lo cual el resultado.</t>
  </si>
  <si>
    <t>En este II trimestre se presentó el material para socializar en las estaciones el árbol de servicios, pero falta socializar debido a que es necesario actualizar el procedimiento para poder seguir con la actividad.</t>
  </si>
  <si>
    <t xml:space="preserve">Se esta a la espera de la terminacion de la actualizacion de los procesos institucionales </t>
  </si>
  <si>
    <t>Actualizacion de los procesos de la entidad</t>
  </si>
  <si>
    <t>Se avanza en la medida que se liberen los procesos</t>
  </si>
  <si>
    <t xml:space="preserve">según la clausula cuarta del contrato 429 de 2017 la ejecución total termina en junio de 2018, se establece tambien que para el primer trimestre la ejecución total será del 20%.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Se llegó al 100% en el avance global de ejecución del proyecto con la instalación de todos los equipos en la estaciónde Bomberos B-8, y la configuración del  SWITCH ENCORE 2 - 8 PUERTOS, PUERTO SERVICIO OBSERVACIONES VLAN
IP ADDRESS
</t>
  </si>
  <si>
    <t>El avance al respecto ha sido en relación con los procesos de Conocimiento del Riesgo, Gestión Integrada y Gestión de PQRS. Es decir que se han documentado para estos los diagramas de flujo de proceso.</t>
  </si>
  <si>
    <t>Diagramas de flujo de proceso de los procesos en mención.</t>
  </si>
  <si>
    <t>Aunque se presenta avance para esta actividad, se continuará con la documentación de los diagramas de flujo de proceso del resto de procesos y se analizará la posibilidad de mejorar los ya existentes.</t>
  </si>
  <si>
    <t>Se realizó la organización documental de la ruta de la calidad en los diferentes procesos que se estructuraron. A la fecha aún faltan algunos documentos por subir, a razón de que los líderes de los procesos no han suministrado la actualización pertinente. Algunos de los procesos que se pueden mencionar en este sentido son: Gestión Integrada y Gestión Humana.</t>
  </si>
  <si>
    <t>Información documentada en la ruta de la calidad.</t>
  </si>
  <si>
    <t>Continuar con el seguimiento de aquellos documentos que aún no han sido revisados y/o actualizados.</t>
  </si>
  <si>
    <t>Se realizó la primera versión del 20018de la feria EXPOACADÉMICA, el 11 y 12 de abril, 2018</t>
  </si>
  <si>
    <t>INFORME IV EXPOACADÉMICA 2018, archivo OAP, CIAE.  Nota Bomberos Hoy 13 de abril.</t>
  </si>
  <si>
    <t>En el marco del Foro Gestión del Riesgo con Gases industriales  y medicinales, se realizó el lanzamiento de la Guía de Buenas Prácticas, Mayo 30, 2018</t>
  </si>
  <si>
    <t>Informe Foro Gestión del Riesgo con Gases Industriales y medicinales. Archivo digital OAP - CIAE, carpeta INTERLOCUCIÓN</t>
  </si>
  <si>
    <t>Se realizó la feria IV EXPOACADÉMICA los días 11 y 12 de abril, 2018 en el primer piso del Edificio Comando</t>
  </si>
  <si>
    <t>El informe se encuentra en archivo digital de la OAP CIAE, carpeta EXPOACADÉMICA</t>
  </si>
  <si>
    <t xml:space="preserve">Se actualizaron los datos de contacto de las universidades a convocar </t>
  </si>
  <si>
    <t>Se realizaron todas las actividades de planificación para el lanzamiento en el marco del Foro Gestión del Riesgo con Gases Industriales y medicinales, auditorio Sauces CAFAM , se identificaron invitados</t>
  </si>
  <si>
    <t>Se gestionó la realización del Foro en Gestión del Riesgo con Gases Industriales y medicinales, en cooperación con la Cámara de Gases Industriales y Medicinales de la ANDI</t>
  </si>
  <si>
    <t>En el marco del Foro Gestión del Riesgo con Gases industriales  y medicinales, se socializó y entrego a los asistentes el Portafolio de servicios de la UAECOB, Mayo 30, 2018</t>
  </si>
  <si>
    <t>Se proyectó el proyecto y el presupuesto para el III Congreso Internacional del Cuerpo Oficial Bomberos de Bogotá</t>
  </si>
  <si>
    <t>Este trimestre no hay  meta por cumplir</t>
  </si>
  <si>
    <t>Procedimientos Proyectados por la abogada contratista para revisión, aprobación y publicación, la actividad tiene plazo de cumplimiento hasta el 31 de diciembre de 2018, La Oficina Asesora Jurídica se encuentra aunando esfuerzos para crear los procedimientos que no existian en estan modalidades en la Entidad, para el Segundo Trimestre del año 2018 se realizó un avance del 25% teniendo en cuenta que estos procedimientos se deben crear para conocimiento y aplicación de las diferentes Subdrecciones y Oficina Asesora  de la Entidad</t>
  </si>
  <si>
    <t>No aplica para el periodo</t>
  </si>
  <si>
    <t>Procedimientos y formatos aprobados</t>
  </si>
  <si>
    <t xml:space="preserve">Procedimientos Proyectados por la abogada contratista para revisión, aprobación y publicación, la actividad tiene plazo de cumplimiento hasta el 31 de diciembre de 2018, </t>
  </si>
  <si>
    <t>Programado 2do trimestre</t>
  </si>
  <si>
    <t>Cumplimiento% (AD7/AB7)</t>
  </si>
  <si>
    <t>Cumplimiento% (T7/S7)</t>
  </si>
  <si>
    <t>AVANCE ACTIVIDADES DE LAS DAPENDENCIAS</t>
  </si>
  <si>
    <t>AVANCE CALCULADO DE LAS ACTIVIDADES SEGÚN PONDERACIÓN</t>
  </si>
  <si>
    <t>Descripción Avance y/o justificación del incumplimiento2</t>
  </si>
  <si>
    <t>Evidencia3</t>
  </si>
  <si>
    <t>Acción de mejora 
*aplica si no se presentó avance4</t>
  </si>
  <si>
    <t>Tipo de resultado5</t>
  </si>
  <si>
    <t>Estado del Producto6</t>
  </si>
  <si>
    <t>AVENCE PONDERADO7</t>
  </si>
  <si>
    <t>Descripción Avance y/o justificación del incumplimiento3</t>
  </si>
  <si>
    <t>Evidencia4</t>
  </si>
  <si>
    <t>Acción de mejora 
*aplica si no se presentó avance5</t>
  </si>
  <si>
    <t>PROYECTO DE INVERSIÓN</t>
  </si>
  <si>
    <t>SUB. OPERATIVA
SUB. GESTIÓN RIESGO
SUB. LOGÍSTICA
SUB. GESTIÓN CORP.</t>
  </si>
  <si>
    <t>SUB. LOGÍSTICA</t>
  </si>
  <si>
    <t>Eje 04 Gobierno legítimo, fortalecimiento local y eficiencia</t>
  </si>
  <si>
    <t>En el IIl Trimestre del año se cumplo el objetivo de realizar las tres edicines siguiente de la Revista Bomberos Hoy.</t>
  </si>
  <si>
    <t>Se dio cumplimiento a los 13 Informativos audiovisuales planteados durante el Ill trimestre del año en curso con un total de 129 notas.</t>
  </si>
  <si>
    <t>Se cumplio la meta planteada para el lll trimesre.</t>
  </si>
  <si>
    <t>se realizarón más de 6 acciones bomberiles durante el lll trimestre.</t>
  </si>
  <si>
    <t xml:space="preserve">La meta propuesta de 11 fotos de la semana se cumplieron en su totalidad.  </t>
  </si>
  <si>
    <t>https://mail.google.com/mail/u/1/?tab=wm#search/REVISTA/FMfcgxvzKQqDzdBgxCdMBqsvkNpgXjPB</t>
  </si>
  <si>
    <t>https://www.youtube.com/watch?v=V7Lj3Sywlhg</t>
  </si>
  <si>
    <t>CRÓNICA: EN LAS BOTAS DE UN BOMBERO: https://www.youtube.com/watch?v=JQ1MUI1Gxx4</t>
  </si>
  <si>
    <t xml:space="preserve"> 20 DE JULIO:  https://www.youtube.com/watch?v=JQ1MUI1Gxx4 ( 7: 24 AL 8: 31)</t>
  </si>
  <si>
    <t>Foto de la semana viernes 06 de julio de 2018https://twitter.com/BomberosBogota/status/1015362290466598912</t>
  </si>
  <si>
    <t>Actas, reportes electrónicos correos e informes que reposan el archivo de la Oficina  producto de las diferentes tareas  realizadas.</t>
  </si>
  <si>
    <t>Finalizado</t>
  </si>
  <si>
    <t>No Aplica</t>
  </si>
  <si>
    <t>Borrador de la Guia</t>
  </si>
  <si>
    <t>Listados de Asistencia y actas de reunion Registro fotografico</t>
  </si>
  <si>
    <t>Revisión y actualización de la Guía Técnica de Pirotecnia   y Efectos Especiales con la normatividad vigente ( Decreto 360 de julio de 2018) lo cual genero que se extendiera el tiempo en la revisión de la guía.</t>
  </si>
  <si>
    <t>Se continua con la ejecución de las actividades programadas en el plan de acción de los CLGR-CC llegando a 10 localidades en la cuales ya se realizo la actividad.</t>
  </si>
  <si>
    <t>material socializado</t>
  </si>
  <si>
    <t>actas de reunion 
Registro fotografico</t>
  </si>
  <si>
    <t>Se da inicio al ciclo de socialización de la estrategia de cambio climático con la Subdirección de Gestión del Riesgo.</t>
  </si>
  <si>
    <t>Se interviene 4 localidades priorizadas en el proyecto en las cuales se interviene 503 personas y se ejecutan el taller 1 y 2 del proyecto.</t>
  </si>
  <si>
    <t xml:space="preserve">Formatos de Instructivos </t>
  </si>
  <si>
    <t>Actas de Reunion.</t>
  </si>
  <si>
    <t>Informe del curso 
listados de asistencia 
registro fotografico.</t>
  </si>
  <si>
    <t>Se actualiza los instructivos y procedimiento de la estrategia de SENSIBILIZACIÓN Y EDUCACIÓN EN</t>
  </si>
  <si>
    <t>Memorando</t>
  </si>
  <si>
    <t xml:space="preserve">Se gestionó con la oficina de atención al ciudadano, sobre el informe diagnostico del sistema de información misional, mediante correo electrónico del 15 de marzo 2018
2º Trimestre
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
3º Trimestre
Mediante reunión del 26 de Agosto de 2018 se continuo con el proyecto de vitalización para revisiones clasificadas como riesgo bajo.
Mediante acta del 07 de septiembre se plantea la necesidad para el desarrollo de aplicación web para el registro de empresas pirotécnicas.
Acta del 21 de sept de 2018 se realiza el levantamiento de nuevos requerimientos para la aplicación web para el registro de empresas pirotécnicas y se revisa el prototipo del registro en el sistema.
</t>
  </si>
  <si>
    <t xml:space="preserve">Se realiza reunión del 2 de mayo con la revisión de los contenidos para el curso básico e intermedio, reunión del 16 de mayo y se presenta avances sobre la actualización del material donde se anexa el análisis realizado con la norma NFPA921. Reunión del 24 de mayo donde se describen los módulos trabajados, el nombre del modulo, el contenido de acuerdo a la norma. Reunión del 5 de junio en la cual se cambia metodología y se genera interacción con la norma y se genera planilla de los temas de acuerdo a la nueva metodología.
Se termina el actualización del material de referencia con la nueva metodología.
</t>
  </si>
  <si>
    <t>Se aprobó el material por parte del jefe del equipo de investigación y se utilizo en la realización del curso básico de investigación.</t>
  </si>
  <si>
    <t xml:space="preserve">Se envía memorando radicado 2018IE9607 del 29 de junio en el cual se solicita al área de capacitación y entrenamiento (academia) autorización para iniciar con el envió del material de capacitación virtual el cual hace parte de la ejecución del curso. 
Se realiza curso Básico de Investigación del 25 al 27 de septiembre, se tiene evidencia del informe realizado para el curso
</t>
  </si>
  <si>
    <t>Se envía el diagnostico de necesidad curso investigación incendios forestales a la dirección.</t>
  </si>
  <si>
    <t>Se realizaron 6 capacitaciones en los temas relacionados: Organización de archivos de Gestión, aplicación de la tabla de retención documental TRD y preparación de las transferencias primarias; a las dependencias de: Atención al ciudadano, oficina de control interno disciplinario, gestión ambiental, oficina asesora de juridica y gestión documental. Estas capacitaciones se realizaron en los meses de julio, agosto y septiembre.</t>
  </si>
  <si>
    <t>Actas de las capacitaciones</t>
  </si>
  <si>
    <t xml:space="preserve">El  pasado 28 de marzo la UAECOB, suscribio con la Organización de recicladores de Puerta de Oro el acuerdo de corresponsabilidad 150 de 2018 para la clasificación y correcta disposición de los residuos aprovechables,  generados por las estaciones y edificio comando.
Se realizó seguimiento trimestral al contrato 394 de 2017 que realiza el Mantenimiento de Parque automotor de la Entidad, por parte de la empresa Reimpodiesel, en el cumplimiento a los aspectos ambientales en la ejecución del contrato (disposición de RESPEL).  Los días 23 de agosto de 2018 y 24 de septiembre de 2018. 
Se entregó a ECOCAPITAL, los días 07  y 23 de julio de 2018, y el 04 y 18 de agosto de 2018, residuos biológicos generados por el grupo BRAE.
Se suscribió el contrato No. 188 de 2018 el día 26 de julio de 2018, con acta de inicio del 13 de agosto de 2018., con la empresa Inversiones y Suministros LM SAS, por valor de $50.972.931, actualmente se encuentra en ejecución.
</t>
  </si>
  <si>
    <t>El día 4 de julio de 2018, se verificó la instalación del 100% de los sistemas ahorradores solicitados al área de infraestructura el día 9 de enero de 2018., Actualmente se realiza un nuevo inventario de sistemas ahorradores para realizar la solicitud al área de infraestructura en el mes de noviembre de 2018.
Se viene realizando campañas de sensibilización a través del hidrante de la UAECOB, y en las estaciones frente al consumo moderado de recursos. Se tiene previsto continuar con dichas campañas durante el siguiente trimestre.</t>
  </si>
  <si>
    <t xml:space="preserve">Se viene realizando campañas de sensibilización a través del hidrante de la UAECOB, y en las estaciones la sensibilización frente al consumo moderado de papel.  Se tiene previsto continuar con dichas campañas durante el siguiente trimestre.
Se esta actualizando la política cero papel, con la que cuenta la UAECOB, para revisión y aprobación de la Dirección.
Desde la Subdirección de Gestión Corporativa, quien es la encargada de suministrar el papel a todas las áreas de la entidad,  se establece  la reducción en el consumo del papel, como se evidencia en el historial de entrega de elementos de papelería.
</t>
  </si>
  <si>
    <t>NO APLICA</t>
  </si>
  <si>
    <t>Actas de Reunión y Copia de Escarapelas Asistencia</t>
  </si>
  <si>
    <t>Acta de Capacitación</t>
  </si>
  <si>
    <t>De acuerdo  a las reuniones realizadas por la SGC y la dirección, se concluye que para la implementación de la escuela de formación bomberil y una estación de bomberos se debén obtener dos predios, puesto que el predio que será entregado por el Departamento Administrativo de la Defensoria del Espacio Público, en cuanto al área del terreno no es suficiente para los campos de entrenamiento, por tal motivo se debe retomar la compra para la adquisición de predios.</t>
  </si>
  <si>
    <t>* Oficio de Radicado No. 2018EE10094 del 5 de septiembre de 2018.
* Acta de Reunión del 30 de Agosto de 2018.</t>
  </si>
  <si>
    <t>En general, para la meta establecida, la gestión del producto debe ser ponderada en 0% dado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no desarrolló las activiades contempladas para la Estación de Bomberos de Marichuela, toda vez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t>
  </si>
  <si>
    <t>El día 12 de Septiembre de 2018 mediante Resolución No. 582 se adjudica el Concurso de Méritos Abierto UAECOB-CMA-001-2018, cuyo objeto consiste en "ESTUDIOS, DISEÑOS Y DEMÁS TRÁMITES PARA LA OBTENCIÓN DE LA LICENCIA DE CONSTRUCCIÓN PARA LA AMPLIACIÓN Y REFORZAMIENTO ESTRUCTURAL DE LA ESTACIÓN DE BOMBEROS DE MARICHUELA"</t>
  </si>
  <si>
    <t>* Estación de Bomberos de Restrepo: se resanaron los muros y paredes internas, pintura general de la estación.
* Estación de Bomberos de Garcés Navas: desmonte de techo en pasillo de la estación, se instalan perfiles, omegas, molduras, láminas de PVC, instalación eléctrica y luminarias en pasillos y oficina del teniente, RACK y baño del Cabo.
* Estación de Bomberos de Kennedy: reparación de filtración en placa de cubiertas; cambio de motobomba de 10 HP ubicada en la piscina.
* Estación de Bomberos de Candelaria: Se desmonta la ventana ubicada en los baños de alojamientos de los bomberos, se amplia el vano para instalar una ventana de mayor área.
*Estación de Bomberos de Caobos: instalación de 2 bombas centrífugas del sistema de bombeo general de la estación; cambio de vástagos ubicados en las duchas de los alojamientos; cambio de luminarias fundidas.</t>
  </si>
  <si>
    <t>Informes de ejecución elaborados por el personal de Infraestructura</t>
  </si>
  <si>
    <t xml:space="preserve">Mediante correo electrónico del 22/05/2018, el Subdirector Operativo de la  UAECOB, remite informe de las visitas realizadas a los posbles predios reportados  por DADEP. Adicionalmente la Secretaría  Distrital de Planeación mediante  comunicado del 18 de junio de 2018,  responde sobre la solicitud de adjudicación  de lotes para cumplir metas plan de Desarrollo con la vaibilidad de Uso de  suelo para cada uno de los predios  ofrecidos por el DADEP. - Los predios que se seleccionaron previamente no se han entregado formalmente al DADEP, por tal motivo la UAECOB, está a la espera de este proceso para poder adquirirlo. </t>
  </si>
  <si>
    <t xml:space="preserve"> Oficio de Radicado No. 2018EE10094 del 5 de septiembre de 2018.</t>
  </si>
  <si>
    <t>El día 29 de Junio de 2018 se expide la Licencia de Construcción LC 18-3 0423 ejecutoriada el 28 de Agosto de 2018 y expedida por la curaduría No. 3 de Bogotá. A partir de la fecha se inicia la elaboración de los estudios previos para la construcción e interventoría de la Estación de Bomberos de Bellavista.</t>
  </si>
  <si>
    <t>* Licencia de Construcción LC 18-3 0423 ejecutoriada el 28 de Agosto de 2018.
* Estudios previos para la construcción y la interventoría de la estación de Bellavista.</t>
  </si>
  <si>
    <t>Por medio del radicado No. 2018IE13277 se remite a la Oficina Asesora Jurídica el concepto emitido por la Secretaría Distrital de Planeación referente al predio donde está ubicada la Estación de Bomberos de Ferias.</t>
  </si>
  <si>
    <t>Memorando de radicado No. 2018IE13277 del 24 de Agosto de 2018.</t>
  </si>
  <si>
    <t>DEFINIDO EL CORONOGRAMA CON LA SECRETARIA JURIDICA DISTRTITALPARA EL ADELANTAMIENTO DE LAS ACTIVIDADES DE CAPACITACION,SE DETERMINÓ PROCEDENTE REALIZARLAS DE MANERA CONTINUA EN LA PRIMERA SEMANA DE MES DE NOVIEMBRE , PARA ELLO ASI SE ESTABLECIERON LOS DIAS DETERMINADOS 07 08 Y NOVIEMBRE, TENIENDOSE EN CUENTA LA AGENDA DE DICHA ENTIDAD.</t>
  </si>
  <si>
    <t>Se realizaron mesas de trabajo con el personal de la Subdireccion Logistica en donde se establecen los criterios que se deben tener en cuenta para la conformacion de un sistema de información logistico. 
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
Se  desarrollo Secuencia logica de la herramienta de informacion que se quiere implementar en la Subdireccion Logistica, con el fin de organizar la informacion de cada uno de los grupos que se manejan en la misma.</t>
  </si>
  <si>
    <t>El archivo CRITERIOS SISTEMA DE INFORMACION LOGISTICO se encuentra ubicado en el pc de la profesional Liliana Diaz  C:\Users\Ldiaz\Documents\INSTITUCIONAL\PLAN DE ACCION\FORMULACION PLAN DE ACCION 2018\AVANCES PLAN DE ACCION 2018\Sistema de Informacion Logistico
Bases de datos de Parque Automotor,Equipo Menor, Suministros, siniestros, Revisiones Tecnico Mecanicas, Soat ubicadas en los diferentes PC del equipo de trabajo de la Subdireccion Logistica.(Andres Orobio, Hernan Gomez, Alfonso Salazar, Sargento Ortiz, Jeimy Rios)
Igualmente se encuentra en el PC  de Liliana Diaz en
C:\Users\Ldiaz\Documents\INSTITUCIONAL\PLAN DE ACCION\FORMULACION PLAN DE ACCION 2018\AVANCES PLAN DE ACCION 2018\Sistema de Informacion Logistico
Archivo word con la Secuencia Logica, ubicada en el PC de la Profesional Liliana Diaz 
C:\Users\Ldiaz\Documents\INSTITUCIONAL\PLAN DE ACCION\FORMULACION PLAN DE ACCION 2018\AVANCES PLAN DE ACCION 2018\Sistema de Informacion Logistico / Secuencia Logica</t>
  </si>
  <si>
    <t xml:space="preserve">Se realiza la tercera  actividad  generando documento que registra Secuencia logica de la herramienta de informacion. </t>
  </si>
  <si>
    <t>Se definieron los Procedimientos  para la Subdireccion Logistica , los cuales son: Mantenimiento Correctivo del  Equipo Automotor, Mantenimiento de Equipo Menor, Registro y Control de Elementos para Emergencias, Revisión Diaria de Parque Automotor, Logística para Suministros en Emergencias, Préstamo de Parque Automotor, Servicio de Transporte, Préstamo de HEA’S en Emergencias, Solicitud y Entrega de Suministro de Combustible y se indica el objetivo de cada procedimiento</t>
  </si>
  <si>
    <t xml:space="preserve">El archivo  Procedimientos Subdireccion Logistica se encuentra ubicado  en el pc de la profesional Liliana Diaz   C:\Users\Ldiaz\Documents\INSTITUCIONAL\PLAN DE ACCION\FORMULACION PLAN DE ACCION 2018\AVANCES PLAN DE ACCION 2018\Estructura Funcional Logistica/ 3. PROCEDIMIENTOS SUBDIRECCION LOGISTICA
</t>
  </si>
  <si>
    <t>Se realiza la tercera  actividad  generando documento donde se define los procedimientos que maneja la Subdireccion Logistica  y se describe el objetivo de cada procedimiento.</t>
  </si>
  <si>
    <r>
      <t xml:space="preserve">La Subdirección de Logística tiene a su cargo administrar el  parque automotor,  equipo menor , las herramientas y accesorios con que cuenta la Unidad  garantizando su disponibilidad,  el Suministro y la logística en emergencias, Soportar y atender los requerimientos logísticos para la atención de emergencias a nivel distrital, nacional e internacional y atender los servicios logísticos integrales que requieran las dependencias de la Unidad en el desarrollo de sus funciones.   La subdireccion apoya la ejecución de la Misión de la Entidad y tiene por objeto garantizar que los suministros para la atención de las emergencias se entreguen con la calidad y oportunidad requerida.  Así mismo, la Subdirección mantiene el cumplimento de esta meta, en el sentido de que se esta garantizando el 100% la operación y sostenibilidad del Cuerpo Oficial de Bomberos en los aspectos  que son de resorte en  la gestión Logística para emergencias.
Con relación a esta meta la Subdirección quedo inicialmente con  3 procesos de selección  de conformidad con el PAA 2018 Version No. 16 - Septiembre 30 de 2018, que corresponde a la adquisición de bienes entre ellos (Adquisición de montacargas para logística en emergencias, Compra de carpas para instalación de Puestos de Mando Unificado en la atención de eventos y emergencias, Compra  de escaleras especializadas para máquinas extintoras y estaciones de bomberos) , dichos procesos se encuentran sin iniciar, en comite de contratacion el Director habia indicado no continuar con el proceso de adquisicion de montacargas y el de escaleras pero recientemente cambio de idea y se continuara con el proceso de montacargas,  Para la meta de Dotar La Subdireccion cuenta con un presupuesto asignado por valor de $ 126.800.000, del cual  a 30 de septiembre  del 2018  no se ha ejecutado ningun valor. 
Se ha realizado avances en la gestion de cada proceso y actividades de acuerdo a las funciones que le competen al  area,  en donde a la gestion se  le dio una ponderacion del 30%   y al mismo se le dio una valoración de acuerdo a la complejidad (alta, media y baja) en donde la sumatoria de la gestion desarrollada por la Subdireccion  fue del 71% en este trimestre.  Finalmente  este criterio de Gestion dio como resultado frente a la ponderacion el  21 %  en avance  al 30 de Septiembre del 2018 por parte de la Subdirección Logística. 
Se encuentran en desarrollo las fichas técnicas correspondientes al montacargas y las escaleras.
</t>
    </r>
    <r>
      <rPr>
        <b/>
        <sz val="11"/>
        <color theme="1"/>
        <rFont val="Calibri"/>
        <family val="2"/>
        <scheme val="minor"/>
      </rPr>
      <t xml:space="preserve">La Subdireccion Logistica  tiene asignado un presupuesto total para las 3 metas (Dotar, Garantizar e Implementar) segun PAA Version 16 Septiembre de 2018 Proyecto de Inversion 1133  $ 4.049.063.170  del cual al 30 de septiembre del 2018 ha ejecutado en recursos un total de $2.951.304.988 equivalente al 72,89% del total, suscribiendo procesos contractuales para La adquision de bienes y servicios que permitan continuar atendiendo las emergencias que se presenten, con las herramientas óptimas tanto de equipo menor como de parque automotor para de esa forma mitigar las afectaciones de la población en general . Estas acciones permiten a la UAECOB  fortalecer la capacidad institucional para la atención de emergencias no solo incrementando la cantidad de equipo sino la actualización y renovación de tecnología lo cual redundará en un servicio satisfactorio para la comunidad. 
</t>
    </r>
    <r>
      <rPr>
        <sz val="11"/>
        <color theme="1"/>
        <rFont val="Calibri"/>
        <family val="2"/>
        <scheme val="minor"/>
      </rPr>
      <t xml:space="preserve">
</t>
    </r>
  </si>
  <si>
    <t>Se realizaron dos reuniones con el personal administrativo de la academia con el fin de definir quiénes serán los participantes del plan de reentrenamiento, como se realizaría la convocatoria y cuáles serían los materiales y logística a utilizar.</t>
  </si>
  <si>
    <t xml:space="preserve">Dos actas de reunión </t>
  </si>
  <si>
    <t xml:space="preserve">Se tramito ante la Dirección Nacional de Bomberos la acreditación de instructores con el fin de sean avalados por la secretaria Distrital de Educación como Docentes de la Escuela de Formación Bomberil para el Trabajo y Desarrollo Humano </t>
  </si>
  <si>
    <t xml:space="preserve">Cuatro oficios solicitando el aval de Instructores de la UAECOB
Radicado 2018EE11104 del 26 de septiembre de 2018
Radicado DNBC 20182050044791 del 13 de agosto de 2018
Radicado 2018EE8358 del 12 de julio de 2018
Radicado 2018EE4929 del 12 de abril de 2018
</t>
  </si>
  <si>
    <t>Acta de reunión con fecha 4 de abril de 2018</t>
  </si>
  <si>
    <t>Se esta realizando entrega de los planes individuales de acondicionamiento físico en las estaciones.</t>
  </si>
  <si>
    <t>Se están realizando las capacitaciones de manejo de cargas e higiene postural en las estaciones.</t>
  </si>
  <si>
    <t>Se dio continuidad con las mesas de trabajo para el desarrollo del proyecto de virtualización para revisiones técnicas clasificadas como riesgo bajo del 26 de agosto de 2018.Se inicia con el proyecto para el desarrollo de la aplicación web para el registro de empresas de pirotecnia, acta de reunión 07/09/2018 y 21/09/2018.Se actualiza informe diagnostico para el sistema de información misional.</t>
  </si>
  <si>
    <t>Se realizo socialización del portafolio de servicios en 3 localidades más durante el tercer trimestre para un total de 6 localidades en el distrito. Lo anterior debido al periodo cesante en los procesos contractuales llevados en la entidad.</t>
  </si>
  <si>
    <t>Se dio continuidad a las mesas de trabajo con la oficina asesora de planeación de fechas 21 de agosto, 11 de septiembre y 24 de septiembre en donde se reviso y ajusto de diagrama de proceso y se aporto la información al personal de desarrollo del sistema de la OAP, como resultado de estas mesas se envió memorando rad nº 2018IE714780 a la oficina asesora de planeación solicitando el aplicativo para la sistematización del procedimiento de brigadas contra incendio clase I. en este contexto la SGR tiene el compromiso de reportar el detalle paso a paso con los temas objetos de sistematización.</t>
  </si>
  <si>
    <t>Se realiza curso Básico de Investigación del 25 al 27 de septiembre, se tiene evidencia del informe realizado para el curso</t>
  </si>
  <si>
    <t>La OCI  en cumplimiento del plan anual de auditorias, planeó 23 actividades de las cuales ejecutó al 100% 17 actividades para el tercer trimestre de la vigencia. Para los tres trimestre transcurridos se programaron 73 actividades de las cuales se han ejeutado al 100%  61.</t>
  </si>
  <si>
    <t>Para el segundo trimestre de la vigencia se planearon 23 actividades de las cuales se ejecutaron 17 al 100%</t>
  </si>
  <si>
    <t>Se requiere cambio de actividades, toda vez que de acuerdo a las gestiones realizadas por la SGC, una parte del predio para la escuela de formación bomberil y una estación de bomberos será entregado por el  Departamento Administrativo de la Defensoria del Espacio Público, conforme oficio radicado del 19 de junio 2018 de la Secretaria Distrital de Planeación, donde es evidencia la disponibilidad de predios que serán entregados al DADEP en la localidad de Usme.</t>
  </si>
  <si>
    <t xml:space="preserve">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t>
  </si>
  <si>
    <t>Estudios previos elaborados, cuenta con la viabilidad de Inversion No. OAP-2018-318 y Certificado de Disponibilidad Presupuestal No. 452 de 2018  del 06-06-2018. Estamos a la espera de la mesa de trabajo con la Oficina Asesora Juridica.</t>
  </si>
  <si>
    <t>Se realizó el ejercicio de aseguramiento de aguas en edificios de gran altura el 13 de junio de 2018, en el edificio TORRE KRYSTAL de la localidad de Usaquén.  En el ejercicio participaron mínimo 6 uniformados de las cinco Compañías.  Se encuentra en proceso la elaboración del informe final para presentar a la Sub.Operativa.</t>
  </si>
  <si>
    <t>Documentos compartidos en herramienta Lista de Verificación</t>
  </si>
  <si>
    <t>Se Realizo la ejecución del rescate el 07 de agosto de 2018 en el Centro Comercial Centro Mayor y dentro de las actividades se realizo el inventario del equipo metalico y textil que se utilizó en el simulacro.</t>
  </si>
  <si>
    <t>Se encuentra aplazado para el 11 de octubre de 2018 por temas logisticos</t>
  </si>
  <si>
    <t>Se realizara el 11 de octubre de 2018.</t>
  </si>
  <si>
    <t>Se encuentra aplazado el simulacro para el 29 de octubre de 2018 por temas logísticos</t>
  </si>
  <si>
    <t>Se realizara el 29 de octubre de 2018.</t>
  </si>
  <si>
    <t>Se realizo el simulacro de rescate en media montaña el 08 de agosto de 2018 en los tanques cerca del  Parque Nacional por la Avenida Circunvalar.</t>
  </si>
  <si>
    <t>Esta actividad se culminño durante el primer trimestre de 2018</t>
  </si>
  <si>
    <t>Se realizó la socialización del árbol de servicios en todas las 17 estaciones de bomberos de la siguiente forma TURNO 1: 175 funcionarios; TURNO 2: 195 funcionarios y C.C.C.:14 funcionarios para un total de 384 personas.</t>
  </si>
  <si>
    <t>Se realizo la  socialización del proceso y se  esta terminando la etapa de implementación de la estrategia, porque aun faltan completar las hojas de vida de las estaciones B5, B6, B7, B9, B10 y B11.</t>
  </si>
  <si>
    <t>Documentos y Presentación de la plataforma del BRU, Hojas de vida y documentación relacionada con la resolución 074-2017 de la DNBC para cada una de las estaciones, compartida mediante herramienta Lista de Verificación.</t>
  </si>
  <si>
    <t>Completar la documentación faltante</t>
  </si>
  <si>
    <t>Se ha realizado las tres actividades del proyecto de prevención a 8 comunidades del proyecto.</t>
  </si>
  <si>
    <t>En ejecución las comunidades faltantes.</t>
  </si>
  <si>
    <t>Se ejecutaron o atendieron las inspecciones tecnicas allegadas durante el tercer trimestre  a las 17 estaciones.</t>
  </si>
  <si>
    <t>Listado de atención de solicitudes expedido del SIM</t>
  </si>
  <si>
    <t>Es producto tendra el ultimo avance al final del segundo semestre, teniendo en cuenta que se lleva a cabo dos veces al año 2018.</t>
  </si>
  <si>
    <t>Se desarrollaron dos sistemas del Liquidador de Revisiones Técnicas:
Sistema Administrador Liquidador Misional  (SALM) y Sistema Liquidador Misional (SLM).
EL Sistema (SALM) se encarga de dar definir los usuarios para que puedan tener acceso al sistema (SLM).
El sistema (SLM) se encarga de facilitar a las empresas generar el recibo de liquidación de revisiones técnicas. Este sistema está desarrollado al 100%.
No se ha podido llevar a producción por:  
1. Formalización y perfeccionamiento del convenio con Registro y Gestión de la Información de la Secretaría de Hacienda, el Convenio que ya está en su etapa final pero no hay avances por parte de la Secretaría.
2. En espera de la resolución firmada por la entidad correspondiente a la formula que emplea el sistema (SLM) para el cálculo del recibo de liquidación y sus casos especiales.</t>
  </si>
  <si>
    <t>Correos electrónicos</t>
  </si>
  <si>
    <t>Se va a presionar a la Secretaría con la intención de poder sacar adelante el convenio</t>
  </si>
  <si>
    <t xml:space="preserve">Se actualizó el motor de base de datos a Oracle. 
Se está llevando a cabo la etapa de pruebas del aplicativo para FURD
</t>
  </si>
  <si>
    <t>Logs del servidor</t>
  </si>
  <si>
    <t>La entrega del aplicativo está programada para el viernes 12 de octubre del año en curso.</t>
  </si>
  <si>
    <t>Los estudios previos se encuentran en construcción.
El anexo técnico de la contratación ya fue entregado al área jurídica de la OAP.</t>
  </si>
  <si>
    <t>Se contratará para el cuarto trimestre.</t>
  </si>
  <si>
    <t>El contrato ha sido finalizado a satisfacción, pero no se ha podido poner en producción por parte de la Subdirección Corporativa dado que el área de gestion documental necesita hacer unos ajustes previos de orden logístico previo a la salida a producción de la herramienta de gestión documenta</t>
  </si>
  <si>
    <t>Es conveniente que la Subdirección Corporativa de linea para iniciar la puesta en producción de la herramienta.</t>
  </si>
  <si>
    <t>Finalización y entrega del proyecto por parte del contratista a satisfacción de la Entidad</t>
  </si>
  <si>
    <t>Acta de liquidación e informe final</t>
  </si>
  <si>
    <t>Se reforma la ruta de acción para llevar a cabo el levantamiento de la información, se proyecta terminar el próximo trimestre</t>
  </si>
  <si>
    <t>Actas de reunión y correos electrónicos</t>
  </si>
  <si>
    <t>Se aunarán esfuerzos en la OAP para poder avanzar en este frente mediante la asignación de personal</t>
  </si>
  <si>
    <t>1. Planes Inviduales del plan de acondicionamiento; se anexa modelo, base clasificación de factores de riesgo, cronograma entrega individual por estaciones, informe de seguimiento hasta septiembre 2018.                  2. Entrega de los mismos en cada estación a cargo de la empresa cuerpo mente y figura de la Arl Positiva en compañía de los estudiantes del programa estado joven. Publicaciones prensa mes Septiembre</t>
  </si>
  <si>
    <t>1. Presentación de capacitación de higiene postural y manejo de cargas para el personal operativo. 2.publicacion prensa mes de Agosto del cronograma de las capacitaciones que se realizan a  cargo de la Fisioterapeuta por parte de Arl Positiva.</t>
  </si>
  <si>
    <t>Se ha adelantado la documentación de los procesos misionales que hacen parte de la subdirección Operativa</t>
  </si>
  <si>
    <t>Caracterizaciones de proceso.</t>
  </si>
  <si>
    <t xml:space="preserve">En este trimestre ya se encuentran organizadas todas las carpetas de los procesos con su respectiva documentación.
Sin embargo, es de aclarar que constantemente se estan realizando modificiones de acuerdo a las solicitudes de los lideres de proceso. </t>
  </si>
  <si>
    <t>ruta de la calidad</t>
  </si>
  <si>
    <t>Para el tercer trimestre del año en curso, no se presenta avance en la realización de las capacitaciones, debido a coyuntura en la contratación de personal para el área. De igual forma, se replantea el cronograma anterior acordado con la secretaria Jurídica Distrital para el adelantamiento de las actividades de capacitación. Se determinó procedente realizarlas de manera continua en la primera semana de mes de noviembre, para ello así se establecieron los días determinados 07 y 08 de noviembre, teniéndose en cuenta la agenda de dicha entidad.</t>
  </si>
  <si>
    <t>los jueces disciplinarios u abogados de la oficina participaron en los eventos programados por la procuraduría general de la nación, la personería distrital y la dirección distrital de asuntos disciplinarios, encaminados al fortalecimiento de las herramientas y procesos para el adelantamiento de prevención y capacitación a los funcionarios, los conversatorios se adelantarán en el último trimestre de la presente anualidad</t>
  </si>
  <si>
    <t>Tipo de resultado2</t>
  </si>
  <si>
    <t>Estado del Producto2</t>
  </si>
  <si>
    <t>CUMPLIDO</t>
  </si>
  <si>
    <t>Se cumplió con la segunda versión del año de Expoacadémica el 20 y 21 de septiembre</t>
  </si>
  <si>
    <t>Informe ejecutivo de la actividad. Archivo fotografico cubrimiento prensa</t>
  </si>
  <si>
    <t>En el marco de la Feria Internacional de Seguridad 2018 realilzada en Corferias, del 22 al 24 de agosto, se socializó y distribuyó el portafolio de servicios UAECOB con la comunidad asistente</t>
  </si>
  <si>
    <t>Se proyectaron los estudios previos y se presentaron a la subdirección Operativa para su ejecución</t>
  </si>
  <si>
    <t>Archivo estudios previos y presupuesto</t>
  </si>
  <si>
    <t>Queda a consideración de los tiempos de cotratación la ejecución en el 4to trimestre</t>
  </si>
  <si>
    <t>Se gestionó el escenario para la realización del encuentro y la planeación de la agenda del evento</t>
  </si>
  <si>
    <t>Archivo electrónico y correspondencia electrónica</t>
  </si>
  <si>
    <t>Se realizó la feria V EXPOACADÉMICA los días 20 y 21 de septiembre, 2018 en el primer piso del Edificio Comando</t>
  </si>
  <si>
    <t>Se gestionó y coordinó la participación de la UAECOB en la Feria Internacional de Seguridad, 2018 que se realizó en Corferias del 22 al 24 de agosto. Se organizó un stand de UAECOB donde se socializo y entregó el portafolio de servicios a la comunidad asistente.</t>
  </si>
  <si>
    <t>Se realizaron actividades de coordinación para la ejecución del III Congreso Internacional UAECOB y se esta a la espera de la prioridad en ejecución contractual por la Sub. Operativa</t>
  </si>
  <si>
    <t>Se gestionó el escenario para la realización de este evento y se presenta la agenda a desarrollarse</t>
  </si>
  <si>
    <t>Cumplimiento (S7/Q7)</t>
  </si>
  <si>
    <t>AVENCE PONDERADO 2</t>
  </si>
  <si>
    <t xml:space="preserve">Cumplimiento </t>
  </si>
  <si>
    <t xml:space="preserve"> Cumplimiento Producto</t>
  </si>
  <si>
    <t>Procedimientos aprobados, firmados y enviados para la publicación en el mes de septiembre de 2018</t>
  </si>
  <si>
    <t>Procedimientos y Formatos</t>
  </si>
  <si>
    <t>Manual de Contratación para revisión, aprobación y publicación</t>
  </si>
  <si>
    <t>Manual en Revisión</t>
  </si>
  <si>
    <t>Procedimientos   y formatos aprobados, firmados y publicados en la ruta de la calidad</t>
  </si>
  <si>
    <t>Procedimiento aprobado y firmado, se publicará en la ruta de la calidad en el siguiente trimestre</t>
  </si>
  <si>
    <t>Procedimiento</t>
  </si>
  <si>
    <t>META 3° TRIM
(celda O)2</t>
  </si>
  <si>
    <t>Programado 3er trimestre3</t>
  </si>
  <si>
    <t>AVANCE 3° TRIM4</t>
  </si>
  <si>
    <t>Descripción Avance y/o justificación del incumplimiento5</t>
  </si>
  <si>
    <t>Evidencia6</t>
  </si>
  <si>
    <t>Acción de mejora 
*aplica si no se presentó avance7</t>
  </si>
  <si>
    <t>Cumplimiento (S7/Q7)8</t>
  </si>
  <si>
    <t>Tipo de Resultado 39</t>
  </si>
  <si>
    <t>Estado del Producto 310</t>
  </si>
  <si>
    <t>META 4° TRIM
(celda O)</t>
  </si>
  <si>
    <t>Programado 4to trimestre</t>
  </si>
  <si>
    <t>AVANCE 4° TRIM</t>
  </si>
  <si>
    <t>Tipo de Resultado 4</t>
  </si>
  <si>
    <t>Estado del Producto 4</t>
  </si>
  <si>
    <t>INDICADOR PROGRAMADO</t>
  </si>
  <si>
    <t>INDICADOR EJECUTADO ACUMULADO</t>
  </si>
  <si>
    <t xml:space="preserve">Se realizó un (1) ejercicio  de aseguramiento de agua en edificios de gran altura, con la participación minima de 6 funcionarios de la Subdirección Operativa (mín.6 por compañía), en el edificio Torre KRYSTAL,  ubicado en la localidad de Usaquén, el 13 de junio de 2018. </t>
  </si>
  <si>
    <t>Lista de verificación Google Drive</t>
  </si>
  <si>
    <t>Se realizó un (1) simulacro de rescate vertical , el 17 de agosto de  2018, en el Centro Comercial Centro Mayor, con la participación de 15 funcionarios de la Subdirección Operativa, (3 por CIA).</t>
  </si>
  <si>
    <t>Se realizo la ejecución del simulacro de rescate por extensión  el 07 de noviembre de 2018, en el Lago del Parque Metropolitano Simón Bolivar, con la participación de personal de todas las estaciones de la UAECOB.</t>
  </si>
  <si>
    <t>Se realizo un (1) simulacro de rescate vehicular (electrico o hibrido o combustible) con la participación de 30 funcionarios de la Subdirección Operativa, (6 por CIA), actividad que se realizo el 29 de octubre de 2018 en las instalaciones de SIDENAL en Tocancipá, Cundinamarca.</t>
  </si>
  <si>
    <t>Se realizó un (1) simulacro de rescate con caninos en media montaña con la participación de funcionarios de la Subdirección Operativa de todas las estaciones, el 08 de agosto de 2018 en los Tanques del Silencio, ubicados en el parque Nacional por la avenida Circunvalar con calle 33 en los cerros de la capital.</t>
  </si>
  <si>
    <t>Se realizó el PER en la Alcaldía Local de Teusaquillo con la participación de dos funcionarios por estación, actividad que fue realizada del 17 de mayo de 2018.</t>
  </si>
  <si>
    <t>Se realizo preejercicio el 05 de febrero de 2018 en el municipio de Tacurrumbi-Montenegro Quindio, al cual asistieron los integrantes del ejercicio de clasificación.  La participación por parte del equipo de USAR en el proceso de clasificacion y acreditación se realizó  durante los dias 05 al 09 de marzo de 2018. Resultado el Certificado CALL-1 ante la pagina de INSARAG de las Naciones Unidas.</t>
  </si>
  <si>
    <t>Se socializó y actualizó el arbol de servicios en las estaciones de la UAECOB al 50% del personal (para un total de 384 funcionarios).  Se encuentra actualizado y publicado en ruta de calidad.</t>
  </si>
  <si>
    <t>Se cumplio con los factores de la lista de evaluación y chequeo de la Dirección Nacional de Bomberos de Colombia, actividad que fue presentada el 28-dic-2018 ante esta entidad, realizaa en las 17 estaciones de la UAECOB, mediante los siete (7) tomos que contenian dichos documentos.</t>
  </si>
  <si>
    <t>Se ejecutaron las tres actividades del proyecto de prevención y autoprotección comunitaria ante incendios forestales en las  veinte (20) comunidades objeto del proyecto, en las localidades de Santafé; San Cristobal; Usme; Ciudad Bolivar y en la cual participaron cuatro (4) estaciones con vocación forestal (B9; B10; B11 y B17).</t>
  </si>
  <si>
    <t>Se ejecutaron el 96% de las inspecciones técnicas  de seguridad humana y sistemas de protección contra incendios, asignadas  mediante el SIM, de los establecimientos clasificados como riesgo moderado y alto.</t>
  </si>
  <si>
    <t>Registro del SIM.</t>
  </si>
  <si>
    <t>Se realizaro un curso de Bomberitos semestral (junio y noviembre) en las estaciones de la UAECOB, actividad que se desarrollo de manera conjunta con la Subdirección de Gestión del Riesgo.</t>
  </si>
  <si>
    <t>Se evidencia informe final presentado ante la Subdirección Operativa,  el cual contiene los siguientes items: 1.Introducción, 2.Alcance, 3.Objetivos, 4.Generalidades, 5.Estrategias, 6.Esquema organizacional del ejercicio y 7.Guión o Libreto., por último se encuentran los esquemas de diapositivas y registros fotograficos.</t>
  </si>
  <si>
    <t>Se evidencia informe final presentado ante la Subdirección Operativa el 06 de noviembre de 2018 por el Teniente Omar Armando Castañeda Rodríguez, jefe de estación Central B-2, el cual contiene los siguientes items: 1,Descripción de las actividades,2,Lista de participantes, 3.Aspectos positivos y negativos, 4.Conclusiones y recomendaciones para el seguimiento y 5.Lista de anexos, ademas se evidencia un pequeño registro fotográfico de la actividad</t>
  </si>
  <si>
    <t>La ejecución del simulacro se realizo el 07 de noviembre de 2018, en el lago del Parque Metropolitano Simón Bolivar, con personal de todas las estaciones.</t>
  </si>
  <si>
    <t>Se presento informe final ante la Subdirección Operativa, el 13 de noviembre de 2018, el cual contiene: 1,Información General, 2.Conclusión y 3.Registro fotográfico, copia del acta de reunión del 07-nov-2018; el cual fue remitido por el sargento JOSE LUIS CABRA TRASLAVIÑA, jefe estación acuatico B-5 (E).</t>
  </si>
  <si>
    <t>El simulacro se realizó el 29 de octubre de 2018, en las instalaciones de SIDENAL , en el municipio de Tocanciá Cundinamarca, liderado por el grupo de rescate técnico.</t>
  </si>
  <si>
    <t>Se presentó informe final ante la Subdirección Operativa el 31-10-2018, remitido por el Sargento Carlos Alberto Ramírez Parra, líder del equipo técnico de rescate -RIT, el cual contiene:1,preparativos, 2.ejecución del simulacro y 3.Conclusiones generales, se adjuntó la orden operativa del simulacro.</t>
  </si>
  <si>
    <t>Se presentó informe final ante la Subdirección Operativa el 07-dic-2018, presentado por  los cabos Julio Cesar Bojacá Varga y Jhon Alvaro Beltrán Rodríguez del grupo especializado BRAE, en el cual se evidencian los siguientes ítems: 1.Breve reseña del desarrollo del curso/módulo,  2.Listado de participantes, 3.Personal involucrado, 4.Estructura S.C.I. para el simulacro búsqueda en media montaña, 5.Registro Fotografico, 6.Conclusiones y recomendaciones y 7.Anexos.</t>
  </si>
  <si>
    <t>Se evidencia informe final ante la Subdirección Operativa el 20-nov-2018, presentado por la Teniente Myriam Malpica Malpica, Jefe Estación Norte, el cual  contiene una descripción general, lugar de realización;  para qué se realizó; fecha de ejecución, participantes y conclusión, además Acta de reunión del 17-may-2018.</t>
  </si>
  <si>
    <t>Se presento informe final ante la Subdirección Operativa, el 07-nov-2018 presentado por el Sargento Isaias Lizarazo Pérez, Jefe del Centro de Coordinación y Comunicaciones, el cual contiene: Objetivo General, Objetivos Especificos, tabla con numero de personas capacitadas en el turno 1 y turno 2, grafica de socialización del árbol de servicios 2018, registro fotográfico de la socializacion en las 17 estaciones, Sugerencias aportadas por el personal que recibio la socialización y Conclusiones</t>
  </si>
  <si>
    <t>Se completaron las hojas de vida de las HEA´s de todas las estaciones y se realizó la implementación y socialización de la herramienta con el fin de dar cumplimiento a los factores solicitados por la DNBC en todas las estaciones.</t>
  </si>
  <si>
    <t>Se presentó ante la DNBC los siete (07) libros que contienen los requisitos para el proceso de certificación B.R.U., enviado por el Director Pedro Manosalva Rincón el 28-dic-2018.</t>
  </si>
  <si>
    <t>Se realizó presentación ante la Subdirección Operativa el 28-dic-2018, de las cuatro estaciones que participaron del Proyecto (B9, B10, B11 Y B17)  en los cuales se describe lo siguiente: información general, fecha de ejecución, localidad, comunidades intervenidas y se anexan las listas de las capacitaciones realizadas en las comunidades; Es importante informar que la clausura del Proyecto se realizó el domingo 16 de diciembre de 2018, en el Teatro Jorge Eliecer Gaitan, entre las 8:30 y 11.30 am.</t>
  </si>
  <si>
    <t>Esta actividad se realizo de manera altera con la Subdirección de Gestión del Riesgo.
Las actividades que corresponden a la Sub.Operativa son  a.Georeferenciación: Se completo en la estación (B9), quedando completas las cuatro  estaciones (b9; B10; B11 Y B17) elegidas para el proyecto.
A corte del 31  de  diciembre de 2018 se completaron las  actividades 1 y 2  a las 20 comunidades  de las cuatro localidades elegidas que son:  SAN CRISTOBAL;  USME; CIUDAD BOLIVAR Y SANTA FE,quedando completas las tres actividades del proyecto.  Se puede evidenciar en los listados de asistencia de las comunidades por cada taller.</t>
  </si>
  <si>
    <t>Se entrego informe de ejecucion del curso "Bomberitos" del primer semestre y del segundo semestre por las estaciones.</t>
  </si>
  <si>
    <t>Se realizó la convocatoria del curso de Bomberitos "Nicolás Quevedo Rizo" para el segundo semestre en todas las 17 estaciones de la UAECOB.</t>
  </si>
  <si>
    <t>Se llevo a cabo la ejecución del curso Bomberitos el cual finalizo entre el 1 y el 6 de diciembre de 2018 y la clausura del curso se realizo el jueves 07 de diciembre de 2018 en el Teatro Jorge Eliecer Gaitan, según convocatoria.</t>
  </si>
  <si>
    <t>Se entrego informe de ejecucion del curso "Bomberitos" del primer semestre y del segundo semestre realizado por  las estaciones.</t>
  </si>
  <si>
    <t>Actas de reunion de las estaciones</t>
  </si>
  <si>
    <t>Se realizaron las respectivas mesas de trabajo con la oficina asesora de planeación  con la respectiva priorizacion de necesidades y levantamiento de requerimientos para la identificacion de los nuevos requerimiento del Sistema de Informacion Misional</t>
  </si>
  <si>
    <t>Actas de reunion y documentos enviados a la OAP</t>
  </si>
  <si>
    <t>Se envio mediante correo electronico la Guia Tecnica de Pirotecnia y Efectos Especiales a OAP para su publicacion en la ruta de calidad el dia 21 de diciembre de 2018 y se publico el dia 24 de Diciembre</t>
  </si>
  <si>
    <t>Correo electronico y Guia Publicada en la ruta de la calidad</t>
  </si>
  <si>
    <t>Se realizaron las respectivas actividades de conocimiento  y/o Reducción en riesgos en incendios, búsqueda y rescate y materiales peligrosos incluida en el plan de acción de  los CLGR-CC (Consejos locales de gestión del riesgo y cambio climático). De las 20 localidades</t>
  </si>
  <si>
    <t>Actas de los CLGR-CC y planes de accion.</t>
  </si>
  <si>
    <t>Se Realizo la Socializacion del portafolio de servicios en las 20 localidades de Bogotá.</t>
  </si>
  <si>
    <t>Actas de reunion de la socilacion y registros fotograficos</t>
  </si>
  <si>
    <t xml:space="preserve">Se realizo la socialzacion de la estrategia de cambio climatico mediante la divulgacion dela presentacion interactiva enviada a la UAECOB </t>
  </si>
  <si>
    <t>Correo electronico</t>
  </si>
  <si>
    <t>Se  consolida y termina el informe final del propyecto con las respectivas estadiscas y conclusiones asi cmo las respectivas recomendaciones para continuar con la implementacion del proyecto en la fase 2 para la vigencia 2019.</t>
  </si>
  <si>
    <t>Informe Impreso en la carpeta del proyecto</t>
  </si>
  <si>
    <t xml:space="preserve">Se realizó el dia 6 de Diciembre de 2018, una reunión con la Oficina Asesora de Planeación-OAP en donde se presentan las evidencias producto de los compromisos adquiridos en reunión del dia 10 octubre de 2018. 
Los productos son los siguientes: 
OAP- diagrama de flujo de proceso del procedimiento de capacitación brigadas contra incendios clase uno, ajustado en concordancia con los lineamientos dados por la SGR. Diseño de fase de etapas de las actividades a sistematizar..
SGR: productos o salidas principales del proceso. Se entrega la identificación los productos que se requiere obtener del sistema. Entre ellos: Número de empresas capacitadas, Número de brigadas contra incendios, No brigadistas que aprobaron el curso, Número de horas capacitadas, localidades capacitadas, sectores económicos capacitadas, etc. 
Se detalla cada una de las actividades principales del procedimiento como insumo para el diseño del diagrama del proceso, 
Con los productos anteriores se cierra el compromiso de la meta Plan de Acción 2018. 
</t>
  </si>
  <si>
    <t>Actas de reunion, digramacion del proceso, correos electronicos</t>
  </si>
  <si>
    <t xml:space="preserve">Se Actualizo el documento soporte de la estrategia de sensibilizacion Y Educación En Prevención De Incendios Y Emergencias Conexas- Club Bomberitos, el cual se público en la ruta de la calidad el 12 de diciembre (PROD-RR-03 Sensibilización y Educación en Prevención de Incendios.pdf) </t>
  </si>
  <si>
    <t>Procedimiento publicado en la ruta de la calidad con los ajustes realziados a la estrategia.</t>
  </si>
  <si>
    <t>Se actualizaron los materiales de referencia de los cursos basico e intermedio del equipo de investigacion de incendios y se presento al  proceso de Gestión del talento Humano área de capacitación y entrenamiento.  Con el raricado 2018IE18118 del 7 de Diciembre de 2018 para su conocimiento.</t>
  </si>
  <si>
    <t>*Actas de reunion 
 *2 dvd con la informcion
*Memrando Rad Nº 2018IE18118</t>
  </si>
  <si>
    <t>Se realiza curso Básico de Investigación del 25 al 27 de septiembre, se tiene evidencia del informe realizado para el curso y enviado el 3 de octubre de 2018 rad. Nº 2018IE15278 dirigido a la subdireccion de gestion Humana</t>
  </si>
  <si>
    <t>Se presenta la justficacion del diagnostico a la direccion mediante memorando rad nº 2018IE6259 del 8 de agosto de 2018,   Se realiza reunion con eduardo cruz (academia) solicitando gestion del curso con una entidad externa de fecha 18 de Septiembre ,   se evidencia correo electronico del 19 de Septiembre de la entidad externa dando repuesta y realizado la gestion correspondiente.</t>
  </si>
  <si>
    <t>Actas de reunion y correos electronicos</t>
  </si>
  <si>
    <t>Se Hizo comparativo del decreto 360 de julio de 2018 con el anterior decreto 751 de 2001 y se actualizo el borrador.</t>
  </si>
  <si>
    <t>Se Solcito publiacion de la guia mediante correo del 21 de diciembre a OAP y se publico el 24 de Diciembre en la carpeta del proceso de conocimiento del riesgo.</t>
  </si>
  <si>
    <t>Abril a Junio: En el trimestre se realizaron actividades incluidas en el Plan de Acción de los CLGR CC como se describe a continuación:
1. Con el  CLGR CC de Mártires se realizaron 2 capacitaciones a cargo de Bomberos con propiedad horizontal los días 11 de mayo y 21 de junio.
2. En el CLGR CC de Antonio Nariño se llevo a cabo una capacitación en Sistema Comando de Incidentes por parte de Bomberos los días 27 y 28 de abril. 
3. Con el CLGR CC de La Candelaria se realizó capacitación en incendios forestales por parte de Bomberos el día 03 de mayo.
4. En la localidad de Ciudad Bolívar se realizó levantamiento de información para la aplicación de la estrategia de autoprotección de incendios forestales  por parte de Bomberos el día 24 de abril de 2018. 
5. En el CLGR CC de Usme se realizó capacitación en prevención de incendios forestales en el mes de marzo.
6. En el CLGR CC de Sumapaz se realizó capacitación en prevención de incendios forestales en el mes de abril.
7. Se realizo en la localidad de Usaquén un simulacro en cumplimiento del plan de acción para el  primer semestre del año.
8. Se realizo capacitación a los funcionarios de la arcadia local de Santa fe  en el marco del plan de acción
9. Se realizo capacitación en el marco de acción del plan de acción del concejo local de Kennedy el día 17 de julio de 2018
10. Se realizo simulacro el día 25 de septiembre en cumplimento del plan de acción del concejo local de SUBA
Se Realizo las respectivas actividades programadas  en  el resto de las 20 localidades de Bogotá  en el marco de los concejos locales de gestion dle riesgo y cambio climatico.</t>
  </si>
  <si>
    <t>Abril a Junio: En el mes de Abril se realizó socialización del portafolio de la entidad en la localidad de Font ibón y en la localidad de Suba y en el mes de mayo se realizó socialización del portafolio en el CLGR CC de San Cristóbal  (3 jornadas). 
Se realizo socialización del portafolio en las localidades martirez en el mes de junio, en la localidad de tunjuelito y en la localidad de Santafé en el mes de abril se realizo la socialización.
Se realizo la socializacion del portafolio de servicios en las localidades restantes para cubrir las 20 localidades del distrito .</t>
  </si>
  <si>
    <t>De acuerdo con lo establecido en la planificación de las actividades de implementación del proyecto se reporta:
1. Socialización del proyecto en las estaciones B-9, B-17, B-10 y B-11. (Actas de Reunión)
2. Capacitación al personal uniformado de la estación de los 2 turnos para lo cual se tiene actas de reunión y registro fotográfico.
3. Presentación del proyecto en los consejos locales de gestión del riesgo y cambio climático de las localidades de santa fe, ciudad bolívar, san Cristóbal y usme.
4. Presentación del proyecto con representantes del JAC (Juntas de Acción Comunal) de las Zonas a intervenir.
Se interviene 4 localidades con un total de 503 persona en los talleres 1 y 2  como son USME, CANDELARIA, SANCRISTOBAL Y CIUDAD BOLIVAR.
Se cubre toda la poblacion contemplada para la ejecución del proyecto en los territorios determinados.</t>
  </si>
  <si>
    <t>Se consolida el informe final del proyecto en su fase inicial con las respectivas conclusiones y recomendaciones para la implementacion de la fase 2 del proyecto.</t>
  </si>
  <si>
    <t xml:space="preserve">Se dio continuidad a las mesas de trabajo con la oficina asesora de planeación de fechas 21 de agosto, 11 de septiembre y 24 de septiembre en donde se reviso y ajusto de diagrama de proceso y se aporto la información al personal de desarrollo del sistema de la OAP, como resultado de estas mesas se envió memorando rad nº 2018IE714780 a la oficina asesora de planeación solicitando el aplicativo para la sistematización del procedimiento de brigadas contra incendio clase I.
en este contexto la SGR tiene el compromiso de reportar el detalle pasado a paso con los temas objetos de sistematización.
Se realizó el dia 6 de Diciembre de 2018,  Los productos son los siguientes: 
OAP- diagrama de flujo de proceso del procedimiento de capacitación brigadas contra incendios clase uno, ajustado en concordancia con los lineamientos dados por la SGR. Diseño de fase de etapas de las actividades a sistematizar..
SGR: productos o salidas principales del proceso. Se entrega la identificación los productos que se requiere obtener del sistema. Entre ellos: Número de empresas capacitadas, Número de brigadas contra incendios, No brigadistas que aprobaron el curso, Número de horas capacitadas, localidades capacitadas, sectores económicos capacitadas, etc. 
Se detalla cada una de las actividades principales del procedimiento como insumo para el diseño del diagrama del proceso, 
Con los productos anteriores se cierra el compromiso de la meta Plan de Acción 2018. 
</t>
  </si>
  <si>
    <t xml:space="preserve">Se procede a la revisión del procedimiento los días 9, 10 y 11 de Abril, realizando los cambios pertinentes en cuanto a las actividades de los programas y el curso.  Anexo Flujo grama con sus respectivas modificaciones para la revisión y aprobación por parte del supervisor.
Se Actuliza el Procedimiento de la estrategia de SENSIBILIZACIÓN Y EDUCACIÓN EN
PREVENCIÓN DE INCENDIOS Y
EMERGENCIAS CONEXAS – CLUB
BOMBERITOS, con los nuevos cambios de la estartegia como la inclucion de un nuevo rango de edades entre otras.
</t>
  </si>
  <si>
    <t>Se presenta el material de referencia de manera digital al  proceso de Gestión del talento Humano área de capacitación y entrenamiento.  Con el raricado 2018IE18118 del 7 de Diciembre de 2018 para su conocimiento.</t>
  </si>
  <si>
    <t>En el IV Trimestre del año se cumplió el objetivo de realizar las tres edicines siguiente de la Revista Bomberos Hoy.</t>
  </si>
  <si>
    <t>https://mail.google.com/mail/u/2/#search/in%3Asent+revista/QgrcJHrtsHBmgDMdRzqVxVMmKxbHqPrgpbG</t>
  </si>
  <si>
    <t>Se dio cumplimiento a los 11 Informativos audiovisuales planteados durante el IV trimestre del año en curso con un total de 131 notas.</t>
  </si>
  <si>
    <t>Se cumplio la meta planteada para el IV trimestre. Los cuales fueron publicados en los respectivos noticieros</t>
  </si>
  <si>
    <t>se realizarón más de 6 acciones bomberiles durante el IV trimestre.</t>
  </si>
  <si>
    <t>https://twitter.com/BomberosBogota/media</t>
  </si>
  <si>
    <t>Se desarrollo proyecto para la creacion de la Herramienta de informacion de la Subdireccion Logistica , se realizo la solicitud  de inclusion de linea presupuestal para la adquisicion de la misma en la Oficina Asesora de Planeacion.</t>
  </si>
  <si>
    <t>Archivo word con la Secuencia Logica, ubicada en el PC de la Profesional Liliana Diaz C:\Users\Ldiaz\Documents\INSTITUCIONAL\PLAN DE ACCION\FORMULACION PLAN DE ACCION 2018\AVANCES PLAN DE ACCION 2018\Sistema de Informacion  Logistico/Documento a OAP Necesidades y justificacion y MEMORANDO A PLANEACION HERRAMIENTA DE INFORMACION</t>
  </si>
  <si>
    <t>Se realiza Nueva propuesta de Estructura Funcional  de la Subdireccion Logistica, elaborando organigrama y descripcion del mismo.</t>
  </si>
  <si>
    <t>Archivo word con la Secuencia Logica, ubicada en el PC de la Profesional Liliana Diaz 
C:\Users\Ldiaz\Documents\INSTITUCIONAL\PLAN DE ACCION\FORMULACION PLAN DE ACCION 2018\AVANCES PLAN DE ACCION 2018\Estructura Funcional Logistica</t>
  </si>
  <si>
    <t>Se realiza la cuarta  actividad  generando memorando a OAP para inclusion de linea presupuestal en el PAA para adquisicion de la herramienta de informacion de la Subdireccion Logistica</t>
  </si>
  <si>
    <t xml:space="preserve">Se realiza cuarta actividad  generando Nueva propuesta de Organigrama Funcional  de la Subdireccion Logistica </t>
  </si>
  <si>
    <t>Actas, reportes electrónicos, correos e informes que reposan el archivo de la Oficina  producto de las diferentes tareas  realizadas.</t>
  </si>
  <si>
    <t>Para el 4to trimestre se planearon 30 actividades y se ejecutaron 29 al 100%, lo que da un porcentaje de cumplimiento del 4 trimestre fue del 97%. Al finalizar la vigencia se programaron 129 actividade de las cuales se cumplieron 128 al 100%, lo que nos da un cumplimiento acumulado del 99,22%, se entregó el informe preliminar de la auditoría del Parque Automotor lo anterior debido a las diferentes dificultades para la entrega de información por parte de la SL, el análisis de la información y cruce de la misma con la facturación del contrato de Mantenimiento y el de Lavado y Polichado, sumado a que a partir del 17 de diciembre se generó el cambio de Subdirector Logístico, siendo la única actividad que no se finalizó completamente.</t>
  </si>
  <si>
    <t>Para el cuarto trimestre de 2018 se planearon 30 actividades y se jecutaron al 100% 29 de ellas.</t>
  </si>
  <si>
    <t>La aplicación ya está desarrollada en 100% y cumplió con la fase de pruebas, sólo hace falta la actualización y configuración del Weblogic para hacer la respectiva puesta en producción</t>
  </si>
  <si>
    <t>Logs del servidor y código fuente</t>
  </si>
  <si>
    <t>En el primer trimestre del año se espera contratar la nueva versión del Weblogic para poder hacer la respectiva puesta en producción</t>
  </si>
  <si>
    <t>Los estudios previos ya se realizaron.
El anexo técnico de la contratación ya fue entregado al área jurídica de la OAP.</t>
  </si>
  <si>
    <t>Se contratará para el primer trimestre del año.</t>
  </si>
  <si>
    <t>Ya se realizó el levantamiento inicial de la información, en este momento la fase de caracterización va en un 30%</t>
  </si>
  <si>
    <t>Actas de reunión y documentos en excel donde se encuentra la información recopilada</t>
  </si>
  <si>
    <t>Se aunarán esfuerzos para acelerar la entrega de la información y se presionará la caracterización de las TVD por parte del área de gestión documental</t>
  </si>
  <si>
    <t>El aplicativo ya está desarrollado y superó la fase de pruebas, sólo hace falta que se haga efectivo el convenio entre la Secretaría de Hacienda y la UAECOB para poder llevar a cabo la fase de puesta de producción y que los actores interesados puedan comenzar a usarlo</t>
  </si>
  <si>
    <t>La fase de levantamiento se completó con éxito y en este momento se está trabajando en la caracterización de cada uno de los activos, que se logra con la colaboración del área de gestión documental y el área jurídica.</t>
  </si>
  <si>
    <t>Procesos, formatos y procedimientos actualizados, publicados en la Ruta de la Calidad de la UAECOB  y socializados</t>
  </si>
  <si>
    <t xml:space="preserve">Manual de Contratación actualizado, publicado y socializado </t>
  </si>
  <si>
    <t xml:space="preserve">Procedimientos implementados, publicados en la Ruta de la Calidad y socializados </t>
  </si>
  <si>
    <t>Procedimientos implementado, publicado en la Ruta de la Calidad y socializado</t>
  </si>
  <si>
    <t>Socialización de Procesos, formatos y procedimientos realizada el 20 de noviembre  de 2018</t>
  </si>
  <si>
    <t xml:space="preserve">Manual de Contratación actualizado  y publicado en la Ruta de la Calidad </t>
  </si>
  <si>
    <t xml:space="preserve">Manual de Contratación socializado el 19 de diciembre de 2018 a los Directivos de la UAECOB </t>
  </si>
  <si>
    <t>Socialización  del procedimiento pago de sentencias realizada el 20 de diciembre de 2018</t>
  </si>
  <si>
    <t>finalizado</t>
  </si>
  <si>
    <t>Se adelantaron las actividades descritas para el cumplimiento de la meta, como se describen en las actividades.</t>
  </si>
  <si>
    <t>Evidencia del Acuerdo de corresponsabilidad 150 de Marzo 28 2018,Actas que Evidencian el seguimiento,  Evidencias que reposan en la carpeta de Disposicion de Residuos peligrosos RESPEL, contrato 188 de 2018, la carpetada reposa en el archivo de Gestion Ambiental</t>
  </si>
  <si>
    <t>Se realizaron instalaciones de dispositivos ahorradores y de bajo consumo en los sistemas hidrosanitarios y eléctricos. En el alumbrado eléctrico se ha implementado tecnología LED y se fortalecio la realizacion de  las campañas ambientales de Ahorro de los  servicios públicos (agua, energía y Gas) en las dependencias de la UAECOB</t>
  </si>
  <si>
    <t>Las evidencias reposan en el archivo de Gestión Ambiental</t>
  </si>
  <si>
    <t xml:space="preserve">Se difundio semanalmente a travez del medio de comunicacion el Hidrante las campañas de ahorro de papel, igualmente por medio del Contrato 149 de 2018 de compra de papel, se viene llevando la estadistica de consumo por dependencias. </t>
  </si>
  <si>
    <t>Las evidencias se encuentran en el archivo de gestión Ambiental y en la supervisión del contrato.</t>
  </si>
  <si>
    <t>Se realizó socialización a 26 partcipantes de la linea 195 el pasado 27 de noviembre 2018 en las instalaciones del KR 29C  75 65, y se evaluó la socialización.</t>
  </si>
  <si>
    <t>E:\UAECOB\INSTITUCIONAL\Plan de Acción</t>
  </si>
  <si>
    <t xml:space="preserve">Se realizaron 41 capacitaciones a las estaciones y el Edificio Comando. </t>
  </si>
  <si>
    <t>Los listados de asistencia de cada turno se encuentran en el archivo de la Oficina de Asuntos Disciplinarios.</t>
  </si>
  <si>
    <t xml:space="preserve">
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
- Oficio 02 Marzo 2017 RADICADO No. 20174000042162 dirigido al Departamento Administrativo de la Defensoría del Espacio Público a través de radicado DADEP ; a lo cual Bomberos recibe respuesta el 13 de marzo del año 2017 CORDIS 2017ER1879.
- Oficio 12 Abril 2018 CORDIS 2018EE4832 dirigido al Departamento Administrativo de la Defensoría del Espacio Público.
- Oficio 26 Julio 2018 RADICADO 2-2018-45146 del DADEP dirigido a la UAECOB.
- Oficio 19 Abril 2018 CORDIS 2018EE5412 dirigido al Departamento Administrativo de la Defensoría del Espacio Público.
- Oficio 19 Junio 2018 RADICADO 2-2018-36123 del DADEP dirigido a la UAECOB.
- Oficio 05 Septiembre 2018 CORDIS 2018EE10094 dirigido a la Dirección de planes Maestros y Subdirección de Registro Inmobiliario -DADEP-.
- Oficio 23 Octubre 2018 RADICADO 2018ER8194 del DADEP (Subdirección de Registro Inmobiliario) dirigido a la UAECOB.
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
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
A continuación, se detallan las actividades y gestiones realizadas para el tema en cuestión:
-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
En consecuencia, se realizó la verificación de oferta de predios disponibles inicialmente por área (m2), no encontrando en su momento ninguno que se adecuara a la necesidad para la Construcción de la Academia y las dos nuevas estaciones.
-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
Respuesta recibida por el DADEP el día 26 de julio de 2018 bajo radicado 2-2018-45146, en el cual manifiesta que el predio objeto de consulta se encuentra en suelo protegido, por lo tanto, no se permite localizar la estación de bomberos de escala zonal.
- Consulta predios disponibles al Departamento Administrativo de la Defensoría del Espacio Público – DADEP y Secretaria de Planeación, conforme oficio del 19 de abril de 2018. 
En virtud a esto la Secretaria de Planeación a través de radicado 2-2018-36123 del 19 de junio de 2018 da contestación a la UAECOB conforme los términos citados en el Oficio adjunto.
-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
-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
- Reuniones Técnicas y mesas de trabajo con personal Operativo de la UAECOB, Profesionales de la Subdirección Corporativa de acuerdo a las actas que se adjuntan.
-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  Consolidación informe operativo en medición de tiempos de respuesta de los predios pre-seleccionados que se ajusten a las características físicas y técnicas. 
- Concepto de posible remoción en masa y niveles de deslizamiento en los predios de la zona en el Instituto Distrital de Gestión del Riesgo y Cambio Climático – IDIGER. 
</t>
  </si>
  <si>
    <t xml:space="preserve"> Se adjudica el Contrato 401-2018, cuyo objeto consiste en "ESTUDIOS, DISEÑOS Y DEMÁS TRÁMITES PARA LA OBTENCIÓN DE LA LICENCIA DE CONSTRUCCIÓN PARA LA AMPLIACIÓN Y REFORZAMIENTO ESTRUCTURAL DE LA ESTACIÓN DE BOMBEROS DE MARICHUELA".             
 Se adjudica el contrato 450-18 cuyo objeto es: "LA INTERVENTORIA PARA LOS  ESTUDIOS, DISEÑOS Y DEMÁS TRÁMITES PARA LA OBTENCIÓN DE LA LICENCIA DE CONSTRUCCIÓN PARA LA AMPLIACIÓN Y REFORZAMIENTO ESTRUCTURAL DE LA ESTACIÓN DE BOMBEROS DE MARICHUELA"</t>
  </si>
  <si>
    <t xml:space="preserve">Minuta del Contrato de Estudios y diseños 401-18, del 03 de Octubre de 2018 
Minuta del Contrato de interventoria 401-18, del  17 de Diciembre de 2018                          </t>
  </si>
  <si>
    <t xml:space="preserve"> Estación de Bomberos Bicentenaria B-14: Renovacionde muros y paredes internas, pintura general de la estación.
* Estación de Bomberos Garcés Navas B-15: Fabricacion e instalacion de cocina integral, mantenimiento general sistema electrico
* Estación de Bomberos Candelaria B-11: Fabricacion e instalacion de cocina integral, mantenimiento general sistema electrico, renovacion de gimnasio, fundida de sobrepiso e instalacion de piso en neopreno, estuco y pintura, instalacion canal y bajante cubierta. 
 Se adjudica el proceso cuyo objeto es "REALIZAR EL MANTENIMIENTO PREDICTIVO, PREVENTIVO, CORRECTIVO, ADECUACIONES Y MEJORAS A LAS INSTALACIONES DE LAS DEPENDENCIAS DE LA UNIDAD ADMINISTRATIVA ESPECIAL CUERPO OFICIAL DE BOMBEROS DE BOGOTÁ"</t>
  </si>
  <si>
    <t xml:space="preserve">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
- Oficio 02 Marzo 2017 RADICADO No. 20174000042162 dirigido al Departamento Administrativo de la Defensoría del Espacio Público a través de radicado DADEP ; a lo cual Bomberos recibe respuesta el 13 de marzo del año 2017 CORDIS 2017ER1879.
- Oficio 12 Abril 2018 CORDIS 2018EE4832 dirigido al Departamento Administrativo de la Defensoría del Espacio Público.
- Oficio 26 Julio 2018 RADICADO 2-2018-45146 del DADEP dirigido a la UAECOB.
- Oficio 19 Abril 2018 CORDIS 2018EE5412 dirigido al Departamento Administrativo de la Defensoría del Espacio Público.
- Oficio 19 Junio 2018 RADICADO 2-2018-36123 del DADEP dirigido a la UAECOB.
- Oficio 05 Septiembre 2018 CORDIS 2018EE10094 dirigido a la Dirección de planes Maestros y Subdirección de Registro Inmobiliario -DADEP-.
- Oficio 23 Octubre 2018 RADICADO 2018ER8194 del DADEP (Subdirección de Registro Inmobiliario) dirigido a la UAECOB.
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
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
A continuación, se detallan las actividades y gestiones realizadas para el tema en cuestión:
-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
En consecuencia, se realizó la verificación de oferta de predios disponibles inicialmente por área (m2), no encontrando en su momento ninguno que se adecuara a la necesidad para la Construcción de la Academia y las dos nuevas estaciones.
-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
Respuesta recibida por el DADEP el día 26 de julio de 2018 bajo radicado 2-2018-45146, en el cual manifiesta que el predio objeto de consulta se encuentra en suelo protegido, por lo tanto, no se permite localizar la estación de bomberos de escala zonal.
- Consulta predios disponibles al Departamento Administrativo de la Defensoría del Espacio Público – DADEP y Secretaria de Planeación, conforme oficio del 19 de abril de 2018. 
En virtud a esto la Secretaria de Planeación a través de radicado 2-2018-36123 del 19 de junio de 2018 da contestación a la UAECOB conforme los términos citados en el Oficio adjunto.
-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
-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
- Reuniones Técnicas y mesas de trabajo con personal Operativo de la UAECOB, Profesionales de la Subdirección Corporativa de acuerdo a las actas que se adjuntan.
-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  Consolidación informe operativo en medición de tiempos de respuesta de los predios pre-seleccionados que se ajusten a las características físicas y técnicas. 
- Concepto de posible remoción en masa y niveles de deslizamiento en los predios de la zona en el Instituto Distrital de Gestión del Riesgo y Cambio Climático – IDIGER. 
</t>
  </si>
  <si>
    <t xml:space="preserve"> Se adjudica el proceso cuyo objeto es la "CONSTRUCCION ESTACION DE BOMBEROS BELLAVISTA". </t>
  </si>
  <si>
    <t xml:space="preserve">Minuta del Contrato de obra 470-18, del 26 de Diciembre de 2018 </t>
  </si>
  <si>
    <t>Se realizo la solicitud de Instalación de sistemas ahorradores de Agua y Luz en las dependencias de la UAECOB. El inventario correspondiente se actualizo y se remitio Al Area de infraestructura .</t>
  </si>
  <si>
    <t>Durante el 2018 el Area de Gestion Ambiental fortalecio la realizacion de  las campañas de Ahorro de Papel en las dependencias de la UAECOB, en cumplimiento a la politica de Cero Papel y a la Resolucion 730 de 2013. las cuales se difundieron semanalmente a travez del medio de comunicacion el Hidrante. ( Evidencias que reposan en la carpeta de Gestion Ambiental)</t>
  </si>
  <si>
    <t>Se realizaron 41 capacitaciones, donde participaron tanto el cuerpo operativo (Bomberos) como en el Edificio Comando. Estas capacitaciones se llevaron a cabo en las siguientes fechas: 1, 12, 16,17,18,19, 25,26,30 y 29 de octubre en doble turno de estaciones; igualmente los días 1, 2, 14, 15 y 30 de noviembre en doble turno en las estaciones y los días 7, 8, 9 en el edificio Comando; los días 10,11,13 y 17 de diciembre en doble turno en las estaciones</t>
  </si>
  <si>
    <t>sin ejecutar</t>
  </si>
  <si>
    <t xml:space="preserve">Minuta del Contrato de Estudios y diseños 401-18, del 03 de Octubre de 2018 
Minuta del Contrato de interventoria 401-18, del  17 de Diciembre de 2018 </t>
  </si>
  <si>
    <t xml:space="preserve">Se oficio radicado no procede adicion por tanto se tomo la decisión de realizar otro proceso de contratacion Minuta del Contrato de Estudios y diseños 401-18, del 03 de Octubre de 2018 
Minuta del Contrato de interventoria 401-18, del  17 de Diciembre de 2018 </t>
  </si>
  <si>
    <t>sin información</t>
  </si>
  <si>
    <t>Evaluación del programa</t>
  </si>
  <si>
    <t>Informe asesorado por el médico deportologo/ INFORME AVANCE PAF UAECOB (1)- carpeta compartida SYST</t>
  </si>
  <si>
    <t>INFORME CONSOLIDADO 2018 BOMBEROS- Carpeta compartida SYST</t>
  </si>
  <si>
    <t>se realizo una actualización del taller de materiales peligrosos con una participación de 198 uniformados los cuales cumplieron satisfactoriamente los  objetivos del curso</t>
  </si>
  <si>
    <t xml:space="preserve">14 folios de registros de asistencias a capacitación </t>
  </si>
  <si>
    <t xml:space="preserve">se realizaron acercamientos con entidades operativas del SNGRD para la firma de convenios, sin embargo, la única entidad interesada en suscribir un convenio es la Fuerza Aérea Colombiana; sin embargo, la firma de este convenio no se dio debido al cambio de la Cúpula Militar. </t>
  </si>
  <si>
    <t xml:space="preserve">un (1) acta de reunion </t>
  </si>
  <si>
    <t xml:space="preserve">para el año 2019 se programara nuevamente esta meta </t>
  </si>
  <si>
    <t>Se realizó un informe ejecutivo, en donde se describen los requerimientos presupuestales y de tecnología requeridos para la implementación de una Biblioteca Virtual en la UAECOB</t>
  </si>
  <si>
    <t xml:space="preserve">un (1) Informe ejecutivo  </t>
  </si>
  <si>
    <t>se realizaron 13 cursos de actualización del taller de materiales peligrosos con una participación de 198 uniformados los cuales cumplieron satisfactoriamente los  objetivos del curso.</t>
  </si>
  <si>
    <t>se realizaron acercamientos con entidades operativas del SNGRD para la firma de convenios, sin embargo, la única entidad interesada en suscribir un convenio es la Fuerza Aérea Colombiana; sin embargo, la firma de este convenio no se dio debido al cambio de la Cúpula Militar.</t>
  </si>
  <si>
    <t>Se realizaron modificaciones en los procesos misionales relacionadas con los estándares de Gestión de Calidad, Gestión Ambiental y Gestión de la Seguridad y Salud en el Trabajo, lo cual se encuentra plasmado en las caracterizaciones de proceso. Actualmente es necesario aprobar a través de resolución las actualizaciones de los procesos (tarea que esta bajo la responsabilidad de la Subdirección Corporativa), para formalizar los estándares propuestos.</t>
  </si>
  <si>
    <t xml:space="preserve">Se realizó la organización de la información documentada en cada una de las carpetas designadas para los procesos estratégicos y de apoyo. Ellas quedaron nombradas de la siguiente manera: 
Procesos Estratégicos: Gestión Estratégica, Gestión Integrada, Gestión del Talento Humano y Gestión de las Comunicaciones Internas y Externas.
Procesos de Apoyo: Gestión Administrativa, Gestión de Asuntos Jurídicos, Gestión de Infraestructura, Gestión de Servicio a la Ciudadanía, Gestión Financiera, Gestión Integral del Parque Automotor y HEA, Gestión Logística y Gestión Tecnológica.
</t>
  </si>
  <si>
    <t xml:space="preserve">Se finaliza planeación y presupuesto del III Congreso Internacional de Bomberos. </t>
  </si>
  <si>
    <t>Acta de reunión Sub. Operativa y archivos digitales</t>
  </si>
  <si>
    <t>Se finaliza planeación, agenda, panelistas y temática. Se establece alianza con USAID OFDA para su realización en 2019.</t>
  </si>
  <si>
    <t>Archivo digital, correspondencia electrónica</t>
  </si>
  <si>
    <t>Se realizó la planificación del evento, agenda y temática. Se gestionó participación de USAID/OFDA, aliado estratégico para la realización.  Se proyecta fecha por disponibilidad de panelistas para el 2019.</t>
  </si>
  <si>
    <t>No se realizó el evento</t>
  </si>
  <si>
    <t>PENDIENTE</t>
  </si>
  <si>
    <t>AVANCE PONDERADO 32</t>
  </si>
  <si>
    <t>AVANCE PONDERADO 4</t>
  </si>
  <si>
    <t>Suma de AVANCE PONDERADO 4</t>
  </si>
  <si>
    <t>No se da por finalizado, dado que no se pudo verificar la meta descrita</t>
  </si>
  <si>
    <t>ESTADO</t>
  </si>
  <si>
    <t>Cuenta de Estado del Producto 4</t>
  </si>
  <si>
    <t>Etiquetas de columna</t>
  </si>
  <si>
    <t>AVANCE PONDERADO PERIODO</t>
  </si>
  <si>
    <t>MALO</t>
  </si>
  <si>
    <t>Programado 4to trim</t>
  </si>
  <si>
    <t>Avance 4to trim</t>
  </si>
  <si>
    <t>Tipo de Resultado</t>
  </si>
  <si>
    <t>AVANCE 4to TRIM</t>
  </si>
  <si>
    <t>META 4to TRIM</t>
  </si>
  <si>
    <t>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</si>
</sst>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_-* #,##0.00\ _€_-;\-* #,##0.00\ _€_-;_-* &quot;-&quot;??\ _€_-;_-@_-"/>
    <numFmt numFmtId="166" formatCode="_-* #,##0\ _€_-;\-* #,##0\ _€_-;_-* &quot;-&quot;??\ _€_-;_-@_-"/>
  </numFmts>
  <fonts count="64"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8"/>
      <color rgb="FF000000"/>
      <name val="Segoe UI"/>
      <family val="2"/>
    </font>
    <font>
      <sz val="11"/>
      <color theme="1"/>
      <name val="Broadway"/>
      <family val="5"/>
    </font>
    <font>
      <sz val="10"/>
      <color theme="1"/>
      <name val="Calibri"/>
      <family val="2"/>
      <scheme val="minor"/>
    </font>
    <font>
      <sz val="10"/>
      <name val="Calibri"/>
      <family val="2"/>
      <scheme val="minor"/>
    </font>
    <font>
      <u/>
      <sz val="11"/>
      <color theme="10"/>
      <name val="Calibri"/>
      <family val="2"/>
      <scheme val="minor"/>
    </font>
    <font>
      <sz val="12"/>
      <color theme="1"/>
      <name val="Cambria"/>
      <family val="1"/>
    </font>
    <font>
      <sz val="9"/>
      <color theme="1"/>
      <name val="Calibri"/>
      <family val="2"/>
      <scheme val="minor"/>
    </font>
    <font>
      <b/>
      <sz val="11"/>
      <name val="Calibri"/>
      <family val="2"/>
      <scheme val="minor"/>
    </font>
    <font>
      <sz val="11"/>
      <color theme="8" tint="-0.499984740745262"/>
      <name val="Calibri"/>
      <family val="2"/>
      <scheme val="minor"/>
    </font>
    <font>
      <sz val="8"/>
      <color theme="1"/>
      <name val="Calibri"/>
      <family val="2"/>
      <scheme val="minor"/>
    </font>
  </fonts>
  <fills count="38">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rgb="FF92D050"/>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D8D8D8"/>
        <bgColor indexed="64"/>
      </patternFill>
    </fill>
    <fill>
      <patternFill patternType="solid">
        <fgColor theme="4"/>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79998168889431442"/>
        <bgColor indexed="31"/>
      </patternFill>
    </fill>
  </fills>
  <borders count="81">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thin">
        <color indexed="64"/>
      </left>
      <right style="thin">
        <color indexed="64"/>
      </right>
      <top/>
      <bottom style="thin">
        <color theme="8" tint="-0.249977111117893"/>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58" fillId="0" borderId="0" applyNumberFormat="0" applyFill="0" applyBorder="0" applyAlignment="0" applyProtection="0"/>
    <xf numFmtId="41" fontId="1" fillId="0" borderId="0" applyFont="0" applyFill="0" applyBorder="0" applyAlignment="0" applyProtection="0"/>
  </cellStyleXfs>
  <cellXfs count="1185">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165" fontId="34" fillId="0" borderId="24" xfId="6"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165"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9" fontId="2" fillId="23" borderId="24" xfId="0" applyNumberFormat="1" applyFont="1" applyFill="1" applyBorder="1" applyAlignment="1">
      <alignment horizontal="left" vertical="top" wrapText="1"/>
    </xf>
    <xf numFmtId="9" fontId="0" fillId="21" borderId="24" xfId="0" applyNumberFormat="1" applyFill="1" applyBorder="1" applyAlignment="1">
      <alignment horizontal="center" vertical="center"/>
    </xf>
    <xf numFmtId="9" fontId="0" fillId="21" borderId="24" xfId="0" applyNumberFormat="1" applyFill="1" applyBorder="1" applyAlignment="1">
      <alignment horizontal="center"/>
    </xf>
    <xf numFmtId="0" fontId="0" fillId="21" borderId="24" xfId="0" applyFill="1" applyBorder="1" applyAlignment="1">
      <alignment horizontal="justify"/>
    </xf>
    <xf numFmtId="9" fontId="0" fillId="21" borderId="24" xfId="1" applyFont="1" applyFill="1" applyBorder="1" applyAlignment="1">
      <alignment horizontal="center" vertical="center"/>
    </xf>
    <xf numFmtId="9" fontId="0" fillId="21" borderId="24" xfId="0" applyNumberFormat="1" applyFill="1" applyBorder="1" applyAlignment="1">
      <alignment horizontal="center" vertical="center" wrapText="1"/>
    </xf>
    <xf numFmtId="0" fontId="0" fillId="21" borderId="24" xfId="0" applyFill="1" applyBorder="1" applyAlignment="1">
      <alignment horizontal="left" vertical="center" wrapText="1"/>
    </xf>
    <xf numFmtId="0" fontId="0" fillId="21" borderId="24" xfId="0" applyFill="1" applyBorder="1" applyAlignment="1">
      <alignment horizontal="left" wrapText="1"/>
    </xf>
    <xf numFmtId="9" fontId="0" fillId="25" borderId="24" xfId="0" applyNumberFormat="1" applyFill="1" applyBorder="1" applyAlignment="1">
      <alignment horizontal="center" vertical="center"/>
    </xf>
    <xf numFmtId="0" fontId="19" fillId="6" borderId="11" xfId="0" applyFont="1" applyFill="1" applyBorder="1" applyAlignment="1">
      <alignment horizontal="left" vertical="center" wrapText="1"/>
    </xf>
    <xf numFmtId="9" fontId="15" fillId="0" borderId="24" xfId="0" applyNumberFormat="1" applyFont="1" applyFill="1" applyBorder="1" applyAlignment="1">
      <alignment horizontal="center" vertical="center"/>
    </xf>
    <xf numFmtId="0" fontId="0" fillId="0" borderId="24" xfId="0" applyFill="1" applyBorder="1" applyAlignment="1">
      <alignment horizontal="left" vertical="center" wrapText="1"/>
    </xf>
    <xf numFmtId="9" fontId="15" fillId="25" borderId="24" xfId="0" applyNumberFormat="1" applyFont="1" applyFill="1" applyBorder="1" applyAlignment="1">
      <alignment horizontal="center" vertical="center"/>
    </xf>
    <xf numFmtId="9" fontId="0" fillId="26" borderId="24" xfId="1" applyFont="1" applyFill="1" applyBorder="1" applyAlignment="1">
      <alignment horizontal="center" vertical="center"/>
    </xf>
    <xf numFmtId="0" fontId="0" fillId="21" borderId="24" xfId="0" applyFill="1" applyBorder="1" applyAlignment="1">
      <alignment wrapText="1"/>
    </xf>
    <xf numFmtId="0" fontId="0" fillId="21" borderId="24" xfId="0" applyFill="1" applyBorder="1" applyAlignment="1">
      <alignment vertical="center"/>
    </xf>
    <xf numFmtId="14" fontId="8" fillId="6" borderId="24" xfId="0"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7" fillId="5" borderId="61"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48" fillId="5" borderId="6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7" fillId="5" borderId="64" xfId="0" applyFont="1" applyFill="1" applyBorder="1" applyAlignment="1">
      <alignment horizontal="center" vertical="center" wrapText="1"/>
    </xf>
    <xf numFmtId="0" fontId="0" fillId="0" borderId="0" xfId="0" applyAlignment="1">
      <alignment horizontal="left"/>
    </xf>
    <xf numFmtId="9" fontId="0" fillId="0" borderId="0" xfId="0" applyNumberFormat="1"/>
    <xf numFmtId="0" fontId="5" fillId="27" borderId="10" xfId="0" applyFont="1" applyFill="1" applyBorder="1" applyAlignment="1">
      <alignment horizontal="center" vertical="center" wrapText="1"/>
    </xf>
    <xf numFmtId="164" fontId="26" fillId="7" borderId="24" xfId="0" applyNumberFormat="1" applyFont="1" applyFill="1" applyBorder="1" applyAlignment="1">
      <alignment horizontal="center" vertical="center"/>
    </xf>
    <xf numFmtId="0" fontId="2" fillId="0" borderId="0" xfId="0" applyFont="1" applyAlignment="1">
      <alignment wrapText="1"/>
    </xf>
    <xf numFmtId="14" fontId="2" fillId="0" borderId="0" xfId="0" applyNumberFormat="1" applyFont="1" applyBorder="1" applyAlignment="1">
      <alignment horizontal="center" vertical="center"/>
    </xf>
    <xf numFmtId="9" fontId="0" fillId="0" borderId="52" xfId="0" applyNumberFormat="1" applyFont="1" applyFill="1" applyBorder="1" applyAlignment="1">
      <alignment horizontal="center" vertical="center" wrapText="1"/>
    </xf>
    <xf numFmtId="9" fontId="0" fillId="0" borderId="10" xfId="0" applyNumberFormat="1" applyFont="1" applyFill="1" applyBorder="1" applyAlignment="1">
      <alignment horizontal="center" vertical="center" wrapText="1"/>
    </xf>
    <xf numFmtId="0" fontId="5" fillId="5" borderId="45" xfId="0" applyFont="1" applyFill="1" applyBorder="1" applyAlignment="1">
      <alignment horizontal="center" vertical="center" wrapText="1"/>
    </xf>
    <xf numFmtId="14" fontId="8" fillId="0" borderId="24" xfId="0" applyNumberFormat="1" applyFont="1" applyFill="1" applyBorder="1" applyAlignment="1">
      <alignment horizontal="center" vertical="center"/>
    </xf>
    <xf numFmtId="164" fontId="0" fillId="0" borderId="0" xfId="0" applyNumberFormat="1"/>
    <xf numFmtId="9" fontId="27" fillId="0" borderId="0" xfId="0" applyNumberFormat="1" applyFont="1" applyAlignment="1">
      <alignment horizontal="center" vertical="center"/>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28" xfId="1" applyFont="1" applyFill="1" applyBorder="1" applyAlignment="1">
      <alignment horizontal="center" vertical="center" wrapText="1"/>
    </xf>
    <xf numFmtId="0" fontId="7" fillId="3" borderId="28"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13"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5" xfId="1" applyFont="1" applyFill="1" applyBorder="1" applyAlignment="1">
      <alignment horizontal="center" vertical="center" wrapText="1"/>
    </xf>
    <xf numFmtId="0" fontId="2" fillId="0" borderId="14"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9" fontId="12" fillId="0" borderId="12" xfId="1" applyFont="1" applyFill="1" applyBorder="1" applyAlignment="1">
      <alignment horizontal="center" vertical="center" wrapText="1"/>
    </xf>
    <xf numFmtId="0" fontId="12" fillId="0" borderId="14"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vertical="center" wrapText="1"/>
    </xf>
    <xf numFmtId="0" fontId="17" fillId="0" borderId="12" xfId="0" applyFont="1" applyFill="1" applyBorder="1" applyAlignment="1">
      <alignment horizontal="left" vertical="center" wrapText="1"/>
    </xf>
    <xf numFmtId="9" fontId="2" fillId="0" borderId="12" xfId="1" applyFont="1" applyFill="1" applyBorder="1" applyAlignment="1">
      <alignment horizontal="left" vertical="center" wrapText="1"/>
    </xf>
    <xf numFmtId="0" fontId="18" fillId="0" borderId="36" xfId="0" applyFont="1" applyFill="1" applyBorder="1" applyAlignment="1">
      <alignment vertical="center" wrapText="1"/>
    </xf>
    <xf numFmtId="0" fontId="2" fillId="0" borderId="12"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2" fillId="0" borderId="14" xfId="0" applyFont="1" applyFill="1" applyBorder="1" applyAlignment="1">
      <alignment horizontal="left" vertical="center" wrapText="1"/>
    </xf>
    <xf numFmtId="164" fontId="2" fillId="0" borderId="13" xfId="0" applyNumberFormat="1" applyFont="1" applyFill="1" applyBorder="1" applyAlignment="1">
      <alignment horizontal="center" vertical="center" wrapText="1"/>
    </xf>
    <xf numFmtId="164" fontId="2" fillId="0" borderId="14"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9" fontId="13" fillId="0" borderId="12" xfId="1" applyFont="1" applyFill="1" applyBorder="1" applyAlignment="1">
      <alignment horizontal="center" vertical="center" wrapText="1"/>
    </xf>
    <xf numFmtId="0" fontId="13" fillId="0" borderId="14" xfId="0" applyFont="1" applyFill="1" applyBorder="1" applyAlignment="1">
      <alignment horizontal="center" vertical="center" wrapText="1"/>
    </xf>
    <xf numFmtId="164" fontId="46" fillId="20" borderId="12"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9" fontId="8" fillId="0" borderId="12"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49" fillId="20" borderId="12" xfId="0" applyFont="1" applyFill="1" applyBorder="1" applyAlignment="1">
      <alignment horizontal="center" vertical="center" wrapText="1"/>
    </xf>
    <xf numFmtId="0" fontId="44" fillId="0" borderId="25" xfId="0" applyFont="1" applyFill="1" applyBorder="1" applyAlignment="1">
      <alignment horizontal="center" vertical="center" wrapText="1"/>
    </xf>
    <xf numFmtId="164"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9" fontId="45" fillId="20" borderId="12" xfId="1" applyFont="1" applyFill="1" applyBorder="1" applyAlignment="1">
      <alignment horizontal="center" vertical="center" wrapText="1"/>
    </xf>
    <xf numFmtId="9" fontId="2" fillId="0" borderId="11" xfId="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59" xfId="0" applyNumberFormat="1" applyFont="1" applyFill="1" applyBorder="1" applyAlignment="1">
      <alignment horizontal="center" vertical="center" wrapText="1"/>
    </xf>
    <xf numFmtId="9" fontId="6" fillId="23" borderId="12" xfId="1" applyFont="1" applyFill="1" applyBorder="1" applyAlignment="1">
      <alignment horizontal="center" vertical="center" wrapText="1"/>
    </xf>
    <xf numFmtId="9" fontId="6" fillId="23" borderId="57" xfId="1" applyFont="1" applyFill="1" applyBorder="1" applyAlignment="1">
      <alignment horizontal="center" vertical="center" wrapText="1"/>
    </xf>
    <xf numFmtId="9" fontId="2" fillId="23" borderId="12" xfId="1" applyFont="1" applyFill="1" applyBorder="1" applyAlignment="1">
      <alignment horizontal="center" vertical="center" wrapText="1"/>
    </xf>
    <xf numFmtId="9" fontId="2" fillId="23" borderId="12" xfId="0" applyNumberFormat="1" applyFont="1" applyFill="1" applyBorder="1" applyAlignment="1">
      <alignment horizontal="center" vertical="center" wrapText="1"/>
    </xf>
    <xf numFmtId="9" fontId="2" fillId="23" borderId="57" xfId="1" applyFont="1" applyFill="1" applyBorder="1" applyAlignment="1">
      <alignment horizontal="center" vertical="center" wrapText="1"/>
    </xf>
    <xf numFmtId="10" fontId="2" fillId="23" borderId="12" xfId="0" applyNumberFormat="1" applyFont="1" applyFill="1" applyBorder="1" applyAlignment="1">
      <alignment horizontal="center" vertical="center" wrapText="1"/>
    </xf>
    <xf numFmtId="164" fontId="2" fillId="23" borderId="12" xfId="1" applyNumberFormat="1" applyFont="1" applyFill="1" applyBorder="1" applyAlignment="1">
      <alignment horizontal="center" vertical="center" wrapText="1"/>
    </xf>
    <xf numFmtId="0" fontId="36" fillId="23" borderId="12" xfId="0" applyFont="1" applyFill="1" applyBorder="1" applyAlignment="1">
      <alignment horizontal="center" vertical="center" wrapText="1"/>
    </xf>
    <xf numFmtId="0" fontId="36" fillId="23" borderId="57" xfId="0" applyFont="1" applyFill="1" applyBorder="1" applyAlignment="1">
      <alignment horizontal="center" vertical="center" wrapText="1"/>
    </xf>
    <xf numFmtId="9" fontId="2" fillId="23" borderId="57" xfId="0" applyNumberFormat="1" applyFont="1" applyFill="1" applyBorder="1" applyAlignment="1">
      <alignment horizontal="center" vertical="center" wrapText="1"/>
    </xf>
    <xf numFmtId="9" fontId="0" fillId="23" borderId="12" xfId="1" applyFont="1" applyFill="1" applyBorder="1" applyAlignment="1">
      <alignment horizontal="center" vertical="center" wrapText="1"/>
    </xf>
    <xf numFmtId="9" fontId="0" fillId="23" borderId="12" xfId="1" applyFont="1" applyFill="1" applyBorder="1" applyAlignment="1">
      <alignment horizontal="left" vertical="center" wrapText="1"/>
    </xf>
    <xf numFmtId="0" fontId="0" fillId="23" borderId="12" xfId="0" applyFont="1" applyFill="1" applyBorder="1" applyAlignment="1">
      <alignment horizontal="left" vertical="top" wrapText="1"/>
    </xf>
    <xf numFmtId="0" fontId="0" fillId="23" borderId="12" xfId="0" applyFont="1" applyFill="1" applyBorder="1" applyAlignment="1">
      <alignment horizontal="left" vertical="center" wrapText="1"/>
    </xf>
    <xf numFmtId="0" fontId="0" fillId="23" borderId="57" xfId="0" applyFont="1" applyFill="1" applyBorder="1" applyAlignment="1">
      <alignment horizontal="left" vertical="center" wrapText="1"/>
    </xf>
    <xf numFmtId="2" fontId="0" fillId="23" borderId="12" xfId="0" applyNumberFormat="1" applyFont="1" applyFill="1" applyBorder="1" applyAlignment="1">
      <alignment vertical="center" wrapText="1"/>
    </xf>
    <xf numFmtId="0" fontId="2" fillId="23" borderId="57" xfId="0" applyFont="1" applyFill="1" applyBorder="1" applyAlignment="1">
      <alignment horizontal="center" vertical="center" wrapText="1"/>
    </xf>
    <xf numFmtId="9" fontId="0" fillId="23" borderId="12" xfId="0" applyNumberFormat="1" applyFont="1" applyFill="1" applyBorder="1" applyAlignment="1">
      <alignment horizontal="center" vertical="center" wrapText="1"/>
    </xf>
    <xf numFmtId="0" fontId="0" fillId="23" borderId="12" xfId="0" applyFont="1" applyFill="1" applyBorder="1" applyAlignment="1">
      <alignment horizontal="center" vertical="center" wrapText="1"/>
    </xf>
    <xf numFmtId="2" fontId="0" fillId="23" borderId="12" xfId="0" applyNumberFormat="1" applyFont="1" applyFill="1" applyBorder="1" applyAlignment="1">
      <alignment horizontal="center" vertical="center" wrapText="1"/>
    </xf>
    <xf numFmtId="2" fontId="0" fillId="23" borderId="57" xfId="0" applyNumberFormat="1" applyFont="1" applyFill="1" applyBorder="1" applyAlignment="1">
      <alignment horizontal="center" vertical="center" wrapText="1"/>
    </xf>
    <xf numFmtId="9" fontId="36" fillId="23" borderId="57" xfId="0" applyNumberFormat="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164" fontId="36" fillId="23" borderId="12" xfId="0" applyNumberFormat="1" applyFont="1" applyFill="1" applyBorder="1" applyAlignment="1">
      <alignment horizontal="center" vertical="center" wrapText="1"/>
    </xf>
    <xf numFmtId="9" fontId="12" fillId="23" borderId="12" xfId="0" applyNumberFormat="1" applyFont="1" applyFill="1" applyBorder="1" applyAlignment="1">
      <alignment horizontal="center" vertical="center" wrapText="1"/>
    </xf>
    <xf numFmtId="0" fontId="2" fillId="23" borderId="12" xfId="0" applyNumberFormat="1" applyFont="1" applyFill="1" applyBorder="1" applyAlignment="1">
      <alignment horizontal="center" vertical="center" wrapText="1"/>
    </xf>
    <xf numFmtId="10" fontId="6" fillId="0" borderId="12" xfId="1" applyNumberFormat="1" applyFont="1" applyFill="1" applyBorder="1" applyAlignment="1">
      <alignment horizontal="center" vertical="center" wrapText="1"/>
    </xf>
    <xf numFmtId="9" fontId="2" fillId="23" borderId="55" xfId="0" applyNumberFormat="1"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9" fontId="0" fillId="23" borderId="12" xfId="0" applyNumberFormat="1" applyFont="1" applyFill="1" applyBorder="1" applyAlignment="1">
      <alignment horizontal="left" vertical="center" wrapText="1"/>
    </xf>
    <xf numFmtId="9" fontId="0" fillId="23" borderId="57" xfId="0" applyNumberFormat="1" applyFont="1" applyFill="1" applyBorder="1" applyAlignment="1">
      <alignment horizontal="center" vertical="center" wrapText="1"/>
    </xf>
    <xf numFmtId="9" fontId="0" fillId="26" borderId="12" xfId="0" applyNumberFormat="1" applyFont="1" applyFill="1" applyBorder="1" applyAlignment="1">
      <alignment horizontal="center" vertical="center" wrapText="1"/>
    </xf>
    <xf numFmtId="0" fontId="0" fillId="23" borderId="57" xfId="0" applyFont="1" applyFill="1" applyBorder="1" applyAlignment="1">
      <alignment horizontal="center" vertical="center" wrapText="1"/>
    </xf>
    <xf numFmtId="9" fontId="0" fillId="23" borderId="57" xfId="0" applyNumberFormat="1" applyFont="1" applyFill="1" applyBorder="1" applyAlignment="1">
      <alignment horizontal="left" vertical="center" wrapText="1"/>
    </xf>
    <xf numFmtId="9" fontId="8" fillId="0" borderId="14" xfId="1" applyFont="1" applyFill="1" applyBorder="1" applyAlignment="1">
      <alignment horizontal="center" vertical="center" wrapText="1"/>
    </xf>
    <xf numFmtId="1" fontId="0" fillId="23" borderId="12" xfId="0" applyNumberFormat="1" applyFont="1" applyFill="1" applyBorder="1" applyAlignment="1">
      <alignment horizontal="center" vertical="center" wrapText="1"/>
    </xf>
    <xf numFmtId="1" fontId="0" fillId="0" borderId="0" xfId="0" applyNumberFormat="1"/>
    <xf numFmtId="0" fontId="27" fillId="0" borderId="0" xfId="0" applyFont="1" applyAlignment="1">
      <alignment horizontal="left" vertical="center" wrapText="1"/>
    </xf>
    <xf numFmtId="0" fontId="0" fillId="0" borderId="0" xfId="0" applyAlignment="1">
      <alignment vertical="center"/>
    </xf>
    <xf numFmtId="9" fontId="36" fillId="23" borderId="15" xfId="0" applyNumberFormat="1" applyFont="1" applyFill="1" applyBorder="1" applyAlignment="1">
      <alignment horizontal="center" vertical="center" wrapText="1"/>
    </xf>
    <xf numFmtId="0" fontId="36" fillId="23" borderId="15" xfId="0" applyFont="1" applyFill="1" applyBorder="1" applyAlignment="1">
      <alignment horizontal="center" vertical="center" wrapText="1"/>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9" fontId="6" fillId="0" borderId="12" xfId="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9" fontId="6" fillId="0" borderId="24" xfId="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0" fontId="6"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0" fillId="21" borderId="24" xfId="0" applyNumberFormat="1" applyFill="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9" fontId="2" fillId="0" borderId="27" xfId="1" applyFont="1" applyFill="1" applyBorder="1" applyAlignment="1">
      <alignment horizontal="center" vertical="center" wrapText="1"/>
    </xf>
    <xf numFmtId="9" fontId="2" fillId="0" borderId="13" xfId="1" applyFont="1" applyFill="1" applyBorder="1" applyAlignment="1">
      <alignment horizontal="center" vertical="center" wrapText="1"/>
    </xf>
    <xf numFmtId="0" fontId="15" fillId="0" borderId="70" xfId="0" applyFont="1" applyBorder="1" applyAlignment="1">
      <alignment horizontal="left" vertical="center" wrapText="1"/>
    </xf>
    <xf numFmtId="0" fontId="27" fillId="0" borderId="71" xfId="0" pivotButton="1" applyFont="1" applyBorder="1" applyAlignment="1">
      <alignment horizontal="center" vertical="center" wrapText="1"/>
    </xf>
    <xf numFmtId="0" fontId="6" fillId="0" borderId="24" xfId="0" applyFont="1" applyFill="1" applyBorder="1" applyAlignment="1">
      <alignment horizontal="center" vertical="center" wrapText="1"/>
    </xf>
    <xf numFmtId="0" fontId="0" fillId="0" borderId="0" xfId="0" applyAlignment="1">
      <alignment horizontal="left" inden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6" borderId="0" xfId="0" applyFill="1"/>
    <xf numFmtId="9" fontId="0" fillId="0" borderId="0" xfId="1" applyFont="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5" fillId="26" borderId="73" xfId="0" applyFont="1" applyFill="1" applyBorder="1" applyAlignment="1">
      <alignment vertical="center" wrapText="1"/>
    </xf>
    <xf numFmtId="0" fontId="55" fillId="28"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23" borderId="12" xfId="0" applyFont="1" applyFill="1" applyBorder="1" applyAlignment="1">
      <alignment horizontal="center" vertical="center" wrapText="1"/>
    </xf>
    <xf numFmtId="0" fontId="0" fillId="0" borderId="55" xfId="0" applyBorder="1" applyAlignment="1">
      <alignment horizontal="center" vertical="center" wrapText="1"/>
    </xf>
    <xf numFmtId="9" fontId="15" fillId="21" borderId="24" xfId="0" applyNumberFormat="1" applyFont="1" applyFill="1" applyBorder="1" applyAlignment="1">
      <alignment horizontal="center" vertical="center"/>
    </xf>
    <xf numFmtId="0" fontId="0" fillId="6" borderId="11" xfId="0" applyFont="1" applyFill="1" applyBorder="1" applyAlignment="1">
      <alignment horizontal="center" vertical="center" wrapText="1"/>
    </xf>
    <xf numFmtId="0" fontId="44" fillId="6" borderId="65" xfId="0" applyFont="1" applyFill="1" applyBorder="1" applyAlignment="1">
      <alignment horizontal="left" vertical="center" wrapText="1"/>
    </xf>
    <xf numFmtId="0" fontId="46" fillId="6" borderId="64"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7" fillId="6" borderId="14" xfId="0" applyFont="1" applyFill="1" applyBorder="1" applyAlignment="1">
      <alignment horizontal="left" vertical="center" wrapText="1"/>
    </xf>
    <xf numFmtId="0" fontId="2" fillId="6" borderId="14" xfId="0" applyFont="1" applyFill="1" applyBorder="1" applyAlignment="1">
      <alignment vertical="center" wrapText="1"/>
    </xf>
    <xf numFmtId="0" fontId="3" fillId="11" borderId="45" xfId="0" applyFont="1" applyFill="1" applyBorder="1" applyAlignment="1">
      <alignment horizontal="center" vertical="center" wrapText="1"/>
    </xf>
    <xf numFmtId="10" fontId="2" fillId="0" borderId="28" xfId="0" applyNumberFormat="1" applyFont="1" applyFill="1" applyBorder="1" applyAlignment="1">
      <alignment horizontal="center" vertical="center" wrapText="1"/>
    </xf>
    <xf numFmtId="9" fontId="44" fillId="0" borderId="28" xfId="0" applyNumberFormat="1" applyFont="1" applyBorder="1" applyAlignment="1">
      <alignment horizontal="center" vertical="center" wrapText="1"/>
    </xf>
    <xf numFmtId="0" fontId="44" fillId="0" borderId="28" xfId="0" applyFont="1" applyBorder="1" applyAlignment="1">
      <alignment horizontal="center" vertical="center" wrapText="1"/>
    </xf>
    <xf numFmtId="9" fontId="44" fillId="0" borderId="28" xfId="0" applyNumberFormat="1" applyFont="1" applyFill="1" applyBorder="1" applyAlignment="1">
      <alignment horizontal="center" vertical="center" wrapText="1"/>
    </xf>
    <xf numFmtId="0" fontId="44" fillId="20" borderId="28" xfId="0" applyFont="1" applyFill="1" applyBorder="1" applyAlignment="1">
      <alignment horizontal="center" vertical="center" wrapText="1"/>
    </xf>
    <xf numFmtId="9" fontId="44" fillId="20" borderId="28" xfId="0" applyNumberFormat="1" applyFont="1" applyFill="1" applyBorder="1" applyAlignment="1">
      <alignment horizontal="center" vertical="center" wrapText="1"/>
    </xf>
    <xf numFmtId="9" fontId="6" fillId="23" borderId="36" xfId="1" applyFont="1" applyFill="1" applyBorder="1" applyAlignment="1">
      <alignment horizontal="center" vertical="center" wrapText="1"/>
    </xf>
    <xf numFmtId="9" fontId="36" fillId="23" borderId="36" xfId="0" applyNumberFormat="1" applyFont="1" applyFill="1" applyBorder="1" applyAlignment="1">
      <alignment horizontal="center" vertical="center" wrapText="1"/>
    </xf>
    <xf numFmtId="0" fontId="36" fillId="23" borderId="36" xfId="0" applyFont="1" applyFill="1" applyBorder="1" applyAlignment="1">
      <alignment horizontal="center" vertical="center" wrapText="1"/>
    </xf>
    <xf numFmtId="9" fontId="2" fillId="23" borderId="36" xfId="0" applyNumberFormat="1" applyFont="1" applyFill="1" applyBorder="1" applyAlignment="1">
      <alignment horizontal="center" vertical="center" wrapText="1"/>
    </xf>
    <xf numFmtId="9" fontId="0" fillId="23" borderId="36" xfId="0" applyNumberFormat="1" applyFont="1" applyFill="1" applyBorder="1" applyAlignment="1">
      <alignment horizontal="center" vertical="center" wrapText="1"/>
    </xf>
    <xf numFmtId="9" fontId="2" fillId="23" borderId="36" xfId="1" applyFont="1" applyFill="1" applyBorder="1" applyAlignment="1">
      <alignment horizontal="center" vertical="center" wrapText="1"/>
    </xf>
    <xf numFmtId="164" fontId="2" fillId="23" borderId="36" xfId="0" applyNumberFormat="1" applyFont="1" applyFill="1" applyBorder="1" applyAlignment="1">
      <alignment horizontal="center" vertical="center" wrapText="1"/>
    </xf>
    <xf numFmtId="0" fontId="2" fillId="23" borderId="36" xfId="0" applyFont="1" applyFill="1" applyBorder="1" applyAlignment="1">
      <alignment horizontal="center" vertical="center" wrapText="1"/>
    </xf>
    <xf numFmtId="0" fontId="2" fillId="29" borderId="24" xfId="0" applyFont="1" applyFill="1" applyBorder="1" applyAlignment="1">
      <alignment horizontal="center" vertical="center" wrapText="1"/>
    </xf>
    <xf numFmtId="9" fontId="2" fillId="29" borderId="24" xfId="1" applyFont="1" applyFill="1" applyBorder="1" applyAlignment="1">
      <alignment horizontal="center" vertical="center" wrapText="1"/>
    </xf>
    <xf numFmtId="9" fontId="2" fillId="29" borderId="24" xfId="0" applyNumberFormat="1" applyFont="1" applyFill="1" applyBorder="1" applyAlignment="1">
      <alignment horizontal="center" vertical="center" wrapText="1"/>
    </xf>
    <xf numFmtId="0" fontId="0" fillId="29" borderId="24" xfId="0" applyFill="1" applyBorder="1" applyAlignment="1">
      <alignment horizontal="center" vertical="center" wrapText="1"/>
    </xf>
    <xf numFmtId="10" fontId="2" fillId="29" borderId="24" xfId="0" applyNumberFormat="1" applyFont="1" applyFill="1" applyBorder="1" applyAlignment="1">
      <alignment horizontal="center" vertical="center" wrapText="1"/>
    </xf>
    <xf numFmtId="9" fontId="6" fillId="29" borderId="24" xfId="1" applyFont="1" applyFill="1" applyBorder="1" applyAlignment="1">
      <alignment horizontal="center" vertical="center" wrapText="1"/>
    </xf>
    <xf numFmtId="9" fontId="44" fillId="29" borderId="24" xfId="0" applyNumberFormat="1" applyFont="1" applyFill="1" applyBorder="1" applyAlignment="1">
      <alignment horizontal="center" vertical="center" wrapText="1"/>
    </xf>
    <xf numFmtId="0" fontId="44" fillId="29" borderId="24" xfId="0" applyFont="1" applyFill="1" applyBorder="1" applyAlignment="1">
      <alignment horizontal="center" vertical="center" wrapText="1"/>
    </xf>
    <xf numFmtId="9" fontId="0" fillId="23" borderId="24" xfId="1" applyFont="1" applyFill="1" applyBorder="1" applyAlignment="1">
      <alignment horizontal="center" vertical="center"/>
    </xf>
    <xf numFmtId="0" fontId="0" fillId="23" borderId="24" xfId="0" applyFill="1" applyBorder="1" applyAlignment="1">
      <alignment vertical="center" wrapText="1"/>
    </xf>
    <xf numFmtId="0" fontId="0" fillId="23" borderId="24" xfId="0" applyFill="1" applyBorder="1" applyAlignment="1">
      <alignment wrapText="1"/>
    </xf>
    <xf numFmtId="0" fontId="0" fillId="23" borderId="24" xfId="0" applyFill="1" applyBorder="1" applyAlignment="1">
      <alignment horizontal="center" vertical="center" wrapText="1"/>
    </xf>
    <xf numFmtId="0" fontId="0" fillId="23" borderId="24" xfId="0" applyFill="1" applyBorder="1" applyAlignment="1">
      <alignment vertical="center"/>
    </xf>
    <xf numFmtId="9" fontId="0" fillId="23" borderId="24" xfId="0" applyNumberFormat="1" applyFill="1" applyBorder="1" applyAlignment="1">
      <alignment horizontal="center" vertical="center" wrapText="1"/>
    </xf>
    <xf numFmtId="9" fontId="0" fillId="23" borderId="24" xfId="0" applyNumberFormat="1" applyFill="1" applyBorder="1" applyAlignment="1">
      <alignment horizontal="center" vertical="center"/>
    </xf>
    <xf numFmtId="0" fontId="56" fillId="29" borderId="24" xfId="0" applyFont="1" applyFill="1" applyBorder="1" applyAlignment="1">
      <alignment horizontal="center" vertical="center" wrapText="1"/>
    </xf>
    <xf numFmtId="0" fontId="56" fillId="29" borderId="24" xfId="0" applyFont="1" applyFill="1" applyBorder="1" applyAlignment="1">
      <alignment horizontal="left" vertical="center" wrapText="1"/>
    </xf>
    <xf numFmtId="9" fontId="56" fillId="29" borderId="24" xfId="1" applyFont="1" applyFill="1" applyBorder="1" applyAlignment="1">
      <alignment horizontal="center" vertical="center" wrapText="1"/>
    </xf>
    <xf numFmtId="9" fontId="56" fillId="29" borderId="24" xfId="1" applyFont="1" applyFill="1" applyBorder="1" applyAlignment="1">
      <alignment horizontal="left" vertical="center" wrapText="1"/>
    </xf>
    <xf numFmtId="9" fontId="56" fillId="29" borderId="24" xfId="0" applyNumberFormat="1" applyFont="1" applyFill="1" applyBorder="1" applyAlignment="1">
      <alignment horizontal="center" vertical="center" wrapText="1"/>
    </xf>
    <xf numFmtId="9" fontId="56" fillId="29" borderId="24" xfId="0" applyNumberFormat="1" applyFont="1" applyFill="1" applyBorder="1" applyAlignment="1">
      <alignment horizontal="left" vertical="center" wrapText="1"/>
    </xf>
    <xf numFmtId="9" fontId="57" fillId="29" borderId="24" xfId="0" applyNumberFormat="1" applyFont="1" applyFill="1" applyBorder="1" applyAlignment="1">
      <alignment horizontal="left" vertical="center" wrapText="1"/>
    </xf>
    <xf numFmtId="9" fontId="56" fillId="29" borderId="24" xfId="0" applyNumberFormat="1" applyFont="1" applyFill="1" applyBorder="1" applyAlignment="1">
      <alignment horizontal="left" vertical="top" wrapText="1"/>
    </xf>
    <xf numFmtId="1" fontId="56" fillId="29" borderId="24" xfId="1" applyNumberFormat="1" applyFont="1" applyFill="1" applyBorder="1" applyAlignment="1">
      <alignment horizontal="center" vertical="center" wrapText="1"/>
    </xf>
    <xf numFmtId="9" fontId="56" fillId="23" borderId="24" xfId="0" applyNumberFormat="1" applyFont="1" applyFill="1" applyBorder="1" applyAlignment="1">
      <alignment horizontal="center" vertical="center" wrapText="1"/>
    </xf>
    <xf numFmtId="0" fontId="56" fillId="23" borderId="24" xfId="0" applyFont="1" applyFill="1" applyBorder="1" applyAlignment="1">
      <alignment horizontal="left" vertical="center" wrapText="1"/>
    </xf>
    <xf numFmtId="9" fontId="56" fillId="23" borderId="24" xfId="0" applyNumberFormat="1" applyFont="1" applyFill="1" applyBorder="1" applyAlignment="1">
      <alignment horizontal="center" vertical="center"/>
    </xf>
    <xf numFmtId="0" fontId="10" fillId="23" borderId="12" xfId="0" applyFont="1" applyFill="1" applyBorder="1" applyAlignment="1">
      <alignment horizontal="left" vertical="center" wrapText="1"/>
    </xf>
    <xf numFmtId="0" fontId="0" fillId="23" borderId="24" xfId="0" applyFill="1" applyBorder="1" applyAlignment="1">
      <alignment horizontal="center" vertical="center"/>
    </xf>
    <xf numFmtId="0" fontId="0" fillId="23" borderId="24" xfId="0" applyFill="1" applyBorder="1" applyAlignment="1">
      <alignment horizontal="center"/>
    </xf>
    <xf numFmtId="9" fontId="2" fillId="6" borderId="24" xfId="0" applyNumberFormat="1" applyFont="1" applyFill="1" applyBorder="1" applyAlignment="1">
      <alignment horizontal="center" vertical="center" wrapText="1"/>
    </xf>
    <xf numFmtId="0" fontId="0" fillId="23" borderId="24" xfId="0" applyFill="1" applyBorder="1" applyAlignment="1">
      <alignment vertical="top" wrapText="1"/>
    </xf>
    <xf numFmtId="9" fontId="0" fillId="7" borderId="24" xfId="0" applyNumberFormat="1" applyFill="1" applyBorder="1" applyAlignment="1">
      <alignment horizontal="center" vertical="center"/>
    </xf>
    <xf numFmtId="0" fontId="0" fillId="7" borderId="24" xfId="0" applyFill="1" applyBorder="1" applyAlignment="1">
      <alignment horizontal="left" vertical="center" wrapText="1"/>
    </xf>
    <xf numFmtId="1" fontId="2" fillId="29" borderId="24" xfId="1" applyNumberFormat="1" applyFont="1" applyFill="1" applyBorder="1" applyAlignment="1">
      <alignment horizontal="center" vertical="center" wrapText="1"/>
    </xf>
    <xf numFmtId="0" fontId="2" fillId="6" borderId="24" xfId="0" applyFont="1" applyFill="1" applyBorder="1" applyAlignment="1">
      <alignment horizontal="center" vertical="center" wrapText="1"/>
    </xf>
    <xf numFmtId="10" fontId="2" fillId="6" borderId="24"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27" xfId="1" applyFont="1" applyFill="1" applyBorder="1" applyAlignment="1">
      <alignment horizontal="center" vertical="center" wrapText="1"/>
    </xf>
    <xf numFmtId="10" fontId="0" fillId="7" borderId="24" xfId="0" applyNumberFormat="1" applyFill="1" applyBorder="1" applyAlignment="1">
      <alignment horizontal="center" vertical="center"/>
    </xf>
    <xf numFmtId="9" fontId="0" fillId="7" borderId="24" xfId="0" applyNumberFormat="1" applyFill="1" applyBorder="1" applyAlignment="1">
      <alignment horizontal="center" vertical="center" wrapText="1"/>
    </xf>
    <xf numFmtId="9" fontId="0" fillId="7" borderId="24" xfId="0" applyNumberFormat="1" applyFill="1" applyBorder="1" applyAlignment="1">
      <alignment horizontal="center"/>
    </xf>
    <xf numFmtId="0" fontId="0" fillId="7" borderId="24" xfId="0" applyFill="1" applyBorder="1" applyAlignment="1">
      <alignment horizontal="justify" vertical="center"/>
    </xf>
    <xf numFmtId="0" fontId="0" fillId="7" borderId="24" xfId="0" applyFill="1" applyBorder="1" applyAlignment="1">
      <alignment horizontal="justify"/>
    </xf>
    <xf numFmtId="0" fontId="5" fillId="24" borderId="10" xfId="0" applyFont="1" applyFill="1" applyBorder="1" applyAlignment="1">
      <alignment horizontal="center" vertical="center" wrapText="1"/>
    </xf>
    <xf numFmtId="164" fontId="2" fillId="29" borderId="24"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164" fontId="27" fillId="0" borderId="0" xfId="0" applyNumberFormat="1" applyFont="1" applyAlignment="1">
      <alignment horizontal="center" vertical="center"/>
    </xf>
    <xf numFmtId="9" fontId="0" fillId="0" borderId="24" xfId="0" applyNumberFormat="1" applyFont="1" applyBorder="1" applyAlignment="1">
      <alignment horizontal="center"/>
    </xf>
    <xf numFmtId="9" fontId="0" fillId="0" borderId="74" xfId="0" applyNumberFormat="1" applyFont="1" applyBorder="1" applyAlignment="1">
      <alignment horizontal="center" vertical="center"/>
    </xf>
    <xf numFmtId="9" fontId="0" fillId="0" borderId="75" xfId="0" applyNumberFormat="1" applyFont="1" applyBorder="1" applyAlignment="1">
      <alignment horizontal="center" vertical="center"/>
    </xf>
    <xf numFmtId="9" fontId="0" fillId="0" borderId="76"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9" fontId="0" fillId="0" borderId="24" xfId="0" applyNumberFormat="1" applyBorder="1" applyAlignment="1">
      <alignment vertical="center" wrapText="1"/>
    </xf>
    <xf numFmtId="9" fontId="2" fillId="0" borderId="28" xfId="0" applyNumberFormat="1" applyFont="1" applyFill="1" applyBorder="1" applyAlignment="1">
      <alignment horizontal="center" vertical="center" wrapText="1"/>
    </xf>
    <xf numFmtId="0" fontId="5" fillId="4" borderId="53"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0" fontId="3" fillId="12" borderId="45" xfId="0" applyFont="1" applyFill="1" applyBorder="1" applyAlignment="1">
      <alignment horizontal="center" vertical="center" wrapText="1"/>
    </xf>
    <xf numFmtId="10" fontId="2" fillId="0" borderId="24" xfId="0" applyNumberFormat="1" applyFont="1" applyFill="1" applyBorder="1" applyAlignment="1">
      <alignment horizontal="center" vertical="center" wrapText="1"/>
    </xf>
    <xf numFmtId="0" fontId="44" fillId="0" borderId="24" xfId="0" applyFont="1" applyBorder="1" applyAlignment="1">
      <alignment horizontal="center" vertical="center" wrapText="1"/>
    </xf>
    <xf numFmtId="9" fontId="44" fillId="0" borderId="24" xfId="0" applyNumberFormat="1" applyFont="1" applyFill="1" applyBorder="1" applyAlignment="1">
      <alignment horizontal="center" vertical="center" wrapText="1"/>
    </xf>
    <xf numFmtId="0" fontId="44" fillId="20" borderId="24" xfId="0" applyFont="1" applyFill="1" applyBorder="1" applyAlignment="1">
      <alignment horizontal="center" vertical="center" wrapText="1"/>
    </xf>
    <xf numFmtId="0" fontId="2" fillId="21" borderId="24" xfId="0" applyFont="1" applyFill="1" applyBorder="1" applyAlignment="1">
      <alignment horizontal="center" vertical="center" wrapText="1"/>
    </xf>
    <xf numFmtId="10" fontId="2" fillId="21" borderId="24" xfId="1" applyNumberFormat="1" applyFont="1" applyFill="1" applyBorder="1" applyAlignment="1">
      <alignment horizontal="center" vertical="center" wrapText="1"/>
    </xf>
    <xf numFmtId="10" fontId="2" fillId="21" borderId="24" xfId="0" applyNumberFormat="1" applyFont="1" applyFill="1" applyBorder="1" applyAlignment="1">
      <alignment horizontal="center" vertical="center" wrapText="1"/>
    </xf>
    <xf numFmtId="10" fontId="6" fillId="21" borderId="24" xfId="1" applyNumberFormat="1" applyFont="1" applyFill="1" applyBorder="1" applyAlignment="1">
      <alignment horizontal="center" vertical="center" wrapText="1"/>
    </xf>
    <xf numFmtId="10" fontId="44" fillId="21" borderId="24" xfId="0" applyNumberFormat="1" applyFont="1" applyFill="1" applyBorder="1" applyAlignment="1">
      <alignment horizontal="center" vertical="center" wrapText="1"/>
    </xf>
    <xf numFmtId="0" fontId="44" fillId="21"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4" xfId="1" applyFont="1" applyFill="1" applyBorder="1" applyAlignment="1">
      <alignment horizontal="center" vertical="center" wrapText="1"/>
    </xf>
    <xf numFmtId="0" fontId="58" fillId="0" borderId="0" xfId="7"/>
    <xf numFmtId="0" fontId="58" fillId="0" borderId="11" xfId="7" applyBorder="1" applyAlignment="1">
      <alignment vertical="center" wrapText="1"/>
    </xf>
    <xf numFmtId="0" fontId="59" fillId="0" borderId="10" xfId="0" applyFont="1" applyBorder="1" applyAlignment="1">
      <alignment horizontal="center" vertical="center" wrapText="1"/>
    </xf>
    <xf numFmtId="0" fontId="58" fillId="0" borderId="0" xfId="7" applyAlignment="1">
      <alignment vertical="center"/>
    </xf>
    <xf numFmtId="9" fontId="2" fillId="21" borderId="24" xfId="1" applyFont="1" applyFill="1" applyBorder="1" applyAlignment="1">
      <alignment horizontal="center" vertical="center" wrapText="1"/>
    </xf>
    <xf numFmtId="9" fontId="2" fillId="0" borderId="24" xfId="0" applyNumberFormat="1" applyFont="1" applyFill="1" applyBorder="1" applyAlignment="1">
      <alignment horizontal="left" vertical="top" wrapText="1"/>
    </xf>
    <xf numFmtId="9" fontId="0" fillId="31" borderId="24" xfId="1" applyFont="1" applyFill="1" applyBorder="1" applyAlignment="1">
      <alignment horizontal="center" vertical="center"/>
    </xf>
    <xf numFmtId="0" fontId="0" fillId="31" borderId="24" xfId="0" applyFill="1" applyBorder="1" applyAlignment="1">
      <alignment vertical="center" wrapText="1"/>
    </xf>
    <xf numFmtId="0" fontId="0" fillId="31" borderId="24" xfId="0" applyFill="1" applyBorder="1" applyAlignment="1">
      <alignment wrapText="1"/>
    </xf>
    <xf numFmtId="0" fontId="0" fillId="31" borderId="24" xfId="0" applyFill="1" applyBorder="1" applyAlignment="1">
      <alignment horizontal="center" vertical="center" wrapText="1"/>
    </xf>
    <xf numFmtId="1" fontId="56" fillId="32" borderId="24" xfId="1" applyNumberFormat="1" applyFont="1" applyFill="1" applyBorder="1" applyAlignment="1">
      <alignment horizontal="center" vertical="center" wrapText="1"/>
    </xf>
    <xf numFmtId="0" fontId="2" fillId="32" borderId="24" xfId="0" applyFont="1" applyFill="1" applyBorder="1" applyAlignment="1">
      <alignment horizontal="left" vertical="center" wrapText="1"/>
    </xf>
    <xf numFmtId="0" fontId="56" fillId="32" borderId="24" xfId="0" applyFont="1" applyFill="1" applyBorder="1" applyAlignment="1">
      <alignment horizontal="center" vertical="center" wrapText="1"/>
    </xf>
    <xf numFmtId="9" fontId="56" fillId="20" borderId="24" xfId="1" applyFont="1" applyFill="1" applyBorder="1" applyAlignment="1">
      <alignment horizontal="center" vertical="center" wrapText="1"/>
    </xf>
    <xf numFmtId="0" fontId="56" fillId="20" borderId="24" xfId="0" applyFont="1" applyFill="1" applyBorder="1" applyAlignment="1">
      <alignment horizontal="center" vertical="center" wrapText="1"/>
    </xf>
    <xf numFmtId="9" fontId="56" fillId="32" borderId="24" xfId="1" applyFont="1" applyFill="1" applyBorder="1" applyAlignment="1">
      <alignment horizontal="center" vertical="center" wrapText="1"/>
    </xf>
    <xf numFmtId="0" fontId="19" fillId="23" borderId="24" xfId="0" applyFont="1" applyFill="1" applyBorder="1" applyAlignment="1">
      <alignment horizontal="left" vertical="center" wrapText="1"/>
    </xf>
    <xf numFmtId="9" fontId="0" fillId="33" borderId="24" xfId="0" applyNumberFormat="1" applyFill="1" applyBorder="1" applyAlignment="1">
      <alignment horizontal="center" vertical="center"/>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0" fillId="31" borderId="24" xfId="0" applyNumberFormat="1" applyFont="1" applyFill="1" applyBorder="1" applyAlignment="1">
      <alignment horizontal="center" vertical="center"/>
    </xf>
    <xf numFmtId="0" fontId="0" fillId="31" borderId="24" xfId="0" applyFont="1" applyFill="1" applyBorder="1" applyAlignment="1">
      <alignment horizontal="left" vertical="center" wrapText="1"/>
    </xf>
    <xf numFmtId="9" fontId="0" fillId="31" borderId="24" xfId="0" applyNumberFormat="1" applyFont="1" applyFill="1" applyBorder="1" applyAlignment="1">
      <alignment vertical="center"/>
    </xf>
    <xf numFmtId="0" fontId="0" fillId="31" borderId="24" xfId="0" applyFont="1" applyFill="1" applyBorder="1" applyAlignment="1">
      <alignment horizontal="left" vertical="top" wrapText="1"/>
    </xf>
    <xf numFmtId="9" fontId="2" fillId="0" borderId="24" xfId="0" applyNumberFormat="1" applyFont="1" applyFill="1" applyBorder="1" applyAlignment="1">
      <alignment horizontal="left" vertical="center" wrapText="1"/>
    </xf>
    <xf numFmtId="9" fontId="2" fillId="0" borderId="24" xfId="1" applyFont="1" applyFill="1" applyBorder="1" applyAlignment="1">
      <alignment horizontal="left" vertical="center" wrapText="1"/>
    </xf>
    <xf numFmtId="0" fontId="0" fillId="33" borderId="24" xfId="0" applyFill="1" applyBorder="1" applyAlignment="1">
      <alignment vertical="center"/>
    </xf>
    <xf numFmtId="0" fontId="0" fillId="33" borderId="24" xfId="0" applyFill="1" applyBorder="1" applyAlignment="1">
      <alignment vertical="center" wrapText="1"/>
    </xf>
    <xf numFmtId="0" fontId="17" fillId="30" borderId="24" xfId="0" applyFont="1" applyFill="1" applyBorder="1" applyAlignment="1">
      <alignment horizontal="center" wrapText="1"/>
    </xf>
    <xf numFmtId="0" fontId="17" fillId="0" borderId="24" xfId="0" applyFont="1" applyBorder="1" applyAlignment="1">
      <alignment horizontal="center" wrapText="1"/>
    </xf>
    <xf numFmtId="9" fontId="56" fillId="0" borderId="24" xfId="0" applyNumberFormat="1" applyFont="1" applyFill="1" applyBorder="1" applyAlignment="1">
      <alignment horizontal="left" vertical="center" wrapText="1"/>
    </xf>
    <xf numFmtId="9" fontId="56" fillId="0" borderId="24" xfId="0" applyNumberFormat="1" applyFont="1" applyFill="1" applyBorder="1" applyAlignment="1">
      <alignment horizontal="center" vertical="center" wrapText="1"/>
    </xf>
    <xf numFmtId="9" fontId="60" fillId="0" borderId="24" xfId="0" applyNumberFormat="1" applyFont="1" applyFill="1" applyBorder="1" applyAlignment="1">
      <alignment horizontal="center" vertical="center" wrapText="1"/>
    </xf>
    <xf numFmtId="0" fontId="0" fillId="23" borderId="24" xfId="0" applyFill="1" applyBorder="1" applyAlignment="1">
      <alignment horizontal="left" vertical="center" wrapText="1"/>
    </xf>
    <xf numFmtId="41" fontId="44" fillId="0" borderId="24" xfId="8" applyFont="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9" fontId="0" fillId="6" borderId="24" xfId="0" applyNumberFormat="1" applyFill="1" applyBorder="1" applyAlignment="1">
      <alignment horizontal="center" vertical="center"/>
    </xf>
    <xf numFmtId="0" fontId="2"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27" xfId="1" applyFont="1" applyFill="1" applyBorder="1" applyAlignment="1">
      <alignment horizontal="center" vertical="center" wrapText="1"/>
    </xf>
    <xf numFmtId="164" fontId="2" fillId="0" borderId="24" xfId="0" applyNumberFormat="1" applyFont="1" applyFill="1" applyBorder="1" applyAlignment="1">
      <alignment horizontal="center" vertical="center" wrapText="1"/>
    </xf>
    <xf numFmtId="0" fontId="5" fillId="34" borderId="45" xfId="0" applyFont="1" applyFill="1" applyBorder="1" applyAlignment="1">
      <alignment horizontal="center" vertical="center" wrapText="1"/>
    </xf>
    <xf numFmtId="9" fontId="0" fillId="0" borderId="24" xfId="0" applyNumberFormat="1" applyFill="1" applyBorder="1" applyAlignment="1">
      <alignment horizontal="center" vertical="center" wrapText="1"/>
    </xf>
    <xf numFmtId="10" fontId="2" fillId="0" borderId="24" xfId="1" applyNumberFormat="1" applyFont="1" applyFill="1" applyBorder="1" applyAlignment="1">
      <alignment horizontal="center" vertical="center" wrapText="1"/>
    </xf>
    <xf numFmtId="9" fontId="2" fillId="0" borderId="24" xfId="1" applyNumberFormat="1" applyFont="1" applyFill="1" applyBorder="1" applyAlignment="1">
      <alignment horizontal="center" vertical="center" wrapText="1"/>
    </xf>
    <xf numFmtId="10" fontId="44" fillId="0" borderId="24"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0" fillId="33" borderId="24" xfId="0" applyFill="1" applyBorder="1" applyAlignment="1">
      <alignment horizontal="center" vertical="center" wrapText="1"/>
    </xf>
    <xf numFmtId="0" fontId="0" fillId="33" borderId="24" xfId="0" applyFill="1"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2" xfId="0" pivotButton="1" applyBorder="1" applyAlignment="1">
      <alignment horizontal="center" vertical="center"/>
    </xf>
    <xf numFmtId="9" fontId="2" fillId="0" borderId="13"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0" fontId="0" fillId="0" borderId="36" xfId="0" applyBorder="1" applyAlignment="1">
      <alignment horizontal="center" vertical="center"/>
    </xf>
    <xf numFmtId="9" fontId="0" fillId="0" borderId="0" xfId="0" applyNumberFormat="1" applyBorder="1" applyAlignment="1">
      <alignment horizontal="center" vertical="center"/>
    </xf>
    <xf numFmtId="9" fontId="0" fillId="0" borderId="0" xfId="0" applyNumberFormat="1" applyFill="1"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2" fillId="0" borderId="13" xfId="0" applyFont="1" applyFill="1" applyBorder="1" applyAlignment="1">
      <alignment horizontal="center" vertical="center" wrapText="1"/>
    </xf>
    <xf numFmtId="9" fontId="2" fillId="0" borderId="13" xfId="1"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2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3" fillId="35" borderId="45" xfId="0"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4"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44" fillId="0" borderId="24" xfId="0" applyNumberFormat="1" applyFont="1" applyBorder="1" applyAlignment="1">
      <alignment horizontal="center" vertical="center" wrapText="1"/>
    </xf>
    <xf numFmtId="0" fontId="44" fillId="0" borderId="24" xfId="0" applyNumberFormat="1" applyFont="1" applyFill="1" applyBorder="1" applyAlignment="1">
      <alignment horizontal="center" vertical="center" wrapText="1"/>
    </xf>
    <xf numFmtId="0" fontId="44" fillId="20" borderId="24" xfId="0" applyNumberFormat="1" applyFont="1" applyFill="1" applyBorder="1" applyAlignment="1">
      <alignment horizontal="center" vertical="center" wrapText="1"/>
    </xf>
    <xf numFmtId="0" fontId="2" fillId="36" borderId="24" xfId="0" applyFont="1" applyFill="1" applyBorder="1" applyAlignment="1">
      <alignment horizontal="center" vertical="center" wrapText="1"/>
    </xf>
    <xf numFmtId="0" fontId="0" fillId="36" borderId="24" xfId="0" applyFill="1" applyBorder="1" applyAlignment="1">
      <alignment horizontal="center" vertical="center" wrapText="1"/>
    </xf>
    <xf numFmtId="0" fontId="44" fillId="36" borderId="24" xfId="0" applyFont="1" applyFill="1" applyBorder="1" applyAlignment="1">
      <alignment horizontal="center" vertical="center" wrapText="1"/>
    </xf>
    <xf numFmtId="9" fontId="2" fillId="36" borderId="24" xfId="1" applyFont="1" applyFill="1" applyBorder="1" applyAlignment="1">
      <alignment horizontal="center" vertical="center" wrapText="1"/>
    </xf>
    <xf numFmtId="9" fontId="6" fillId="36" borderId="24" xfId="1" applyFont="1" applyFill="1" applyBorder="1" applyAlignment="1">
      <alignment horizontal="center" vertical="center" wrapText="1"/>
    </xf>
    <xf numFmtId="9" fontId="44" fillId="36" borderId="24" xfId="1" applyFont="1" applyFill="1" applyBorder="1" applyAlignment="1">
      <alignment horizontal="center" vertical="center" wrapText="1"/>
    </xf>
    <xf numFmtId="2" fontId="61" fillId="0" borderId="12" xfId="0" applyNumberFormat="1" applyFont="1" applyFill="1" applyBorder="1" applyAlignment="1">
      <alignment horizontal="center" vertical="center" wrapText="1"/>
    </xf>
    <xf numFmtId="9" fontId="61" fillId="0" borderId="12" xfId="0" applyNumberFormat="1" applyFont="1" applyFill="1" applyBorder="1" applyAlignment="1">
      <alignment horizontal="center" vertical="center" wrapText="1"/>
    </xf>
    <xf numFmtId="0" fontId="61" fillId="0" borderId="12" xfId="0" applyFont="1" applyFill="1" applyBorder="1" applyAlignment="1">
      <alignment horizontal="center" vertical="center" wrapText="1"/>
    </xf>
    <xf numFmtId="165" fontId="15" fillId="0" borderId="24" xfId="6" applyFont="1" applyFill="1" applyBorder="1" applyAlignment="1">
      <alignment vertical="center" wrapText="1"/>
    </xf>
    <xf numFmtId="165" fontId="62" fillId="0" borderId="24" xfId="6" applyFont="1" applyFill="1" applyBorder="1" applyAlignment="1">
      <alignment vertical="center" wrapText="1"/>
    </xf>
    <xf numFmtId="166" fontId="15" fillId="0" borderId="24" xfId="6" applyNumberFormat="1" applyFont="1" applyFill="1" applyBorder="1" applyAlignment="1">
      <alignment vertical="center" wrapText="1"/>
    </xf>
    <xf numFmtId="0" fontId="3" fillId="37" borderId="12"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1" xfId="0" applyFont="1" applyFill="1" applyBorder="1" applyAlignment="1">
      <alignment horizontal="center" vertical="center" wrapText="1"/>
    </xf>
    <xf numFmtId="9" fontId="0" fillId="0" borderId="24" xfId="0" applyNumberFormat="1" applyBorder="1" applyAlignment="1">
      <alignment horizontal="center" vertical="center" wrapText="1"/>
    </xf>
    <xf numFmtId="0" fontId="2" fillId="0" borderId="24" xfId="0" applyFont="1" applyFill="1" applyBorder="1" applyAlignment="1">
      <alignment horizontal="center" vertical="center" wrapText="1"/>
    </xf>
    <xf numFmtId="1" fontId="44" fillId="0" borderId="24" xfId="0" applyNumberFormat="1" applyFont="1" applyBorder="1" applyAlignment="1">
      <alignment horizontal="center" vertical="center" wrapText="1"/>
    </xf>
    <xf numFmtId="9" fontId="63" fillId="0" borderId="24" xfId="0" applyNumberFormat="1" applyFont="1" applyBorder="1" applyAlignment="1">
      <alignment horizontal="center" vertical="center" wrapText="1"/>
    </xf>
    <xf numFmtId="0" fontId="63" fillId="0" borderId="24" xfId="0" applyFont="1" applyBorder="1" applyAlignment="1">
      <alignment horizontal="center" vertical="center" wrapText="1"/>
    </xf>
    <xf numFmtId="9" fontId="63" fillId="0" borderId="24" xfId="0" applyNumberFormat="1" applyFont="1" applyFill="1" applyBorder="1" applyAlignment="1">
      <alignment horizontal="center" vertical="center" wrapText="1"/>
    </xf>
    <xf numFmtId="0" fontId="63" fillId="20" borderId="24" xfId="0" applyFont="1" applyFill="1" applyBorder="1" applyAlignment="1">
      <alignment horizontal="center" vertical="center" wrapText="1"/>
    </xf>
    <xf numFmtId="9" fontId="63" fillId="20" borderId="24" xfId="0" applyNumberFormat="1" applyFont="1" applyFill="1" applyBorder="1" applyAlignment="1">
      <alignment horizontal="center" vertical="center" wrapText="1"/>
    </xf>
    <xf numFmtId="9" fontId="0" fillId="17" borderId="24" xfId="0" applyNumberFormat="1" applyFill="1" applyBorder="1" applyAlignment="1">
      <alignment horizontal="center" vertical="center"/>
    </xf>
    <xf numFmtId="0" fontId="0" fillId="17" borderId="24" xfId="0" applyFill="1" applyBorder="1" applyAlignment="1">
      <alignment vertical="center" wrapText="1"/>
    </xf>
    <xf numFmtId="0" fontId="0" fillId="17" borderId="24" xfId="0" applyFill="1" applyBorder="1" applyAlignment="1">
      <alignment wrapText="1"/>
    </xf>
    <xf numFmtId="9" fontId="0" fillId="17" borderId="24" xfId="0" applyNumberFormat="1" applyFill="1" applyBorder="1" applyAlignment="1">
      <alignment horizontal="center"/>
    </xf>
    <xf numFmtId="9" fontId="2" fillId="0" borderId="18" xfId="0" applyNumberFormat="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36" borderId="24" xfId="1"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9" fontId="56" fillId="32" borderId="24" xfId="1" applyFont="1" applyFill="1" applyBorder="1" applyAlignment="1">
      <alignment horizontal="left" vertical="center" wrapText="1"/>
    </xf>
    <xf numFmtId="9" fontId="0" fillId="32" borderId="24" xfId="0" applyNumberFormat="1" applyFont="1" applyFill="1" applyBorder="1" applyAlignment="1">
      <alignment horizontal="left" vertical="center" wrapText="1"/>
    </xf>
    <xf numFmtId="0" fontId="2" fillId="0" borderId="24" xfId="0" applyFont="1" applyFill="1" applyBorder="1" applyAlignment="1">
      <alignment horizontal="left" vertical="center" wrapText="1"/>
    </xf>
    <xf numFmtId="14" fontId="0" fillId="32" borderId="24" xfId="0" applyNumberFormat="1" applyFont="1" applyFill="1" applyBorder="1" applyAlignment="1">
      <alignment horizontal="left" vertical="center" wrapText="1"/>
    </xf>
    <xf numFmtId="0" fontId="0" fillId="6" borderId="24" xfId="0" applyFill="1" applyBorder="1" applyAlignment="1">
      <alignment horizontal="left" vertical="center" wrapText="1"/>
    </xf>
    <xf numFmtId="9" fontId="0" fillId="21" borderId="24" xfId="0" applyNumberFormat="1" applyFill="1" applyBorder="1"/>
    <xf numFmtId="0" fontId="12" fillId="0" borderId="13" xfId="0" applyFont="1" applyFill="1" applyBorder="1" applyAlignment="1">
      <alignment horizontal="center" vertical="center" wrapText="1"/>
    </xf>
    <xf numFmtId="1" fontId="2" fillId="0" borderId="24" xfId="0" applyNumberFormat="1" applyFont="1" applyFill="1" applyBorder="1" applyAlignment="1">
      <alignment horizontal="center" vertical="center" wrapText="1"/>
    </xf>
    <xf numFmtId="9" fontId="2" fillId="36" borderId="24"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3" fillId="35" borderId="45"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0" fillId="0" borderId="24" xfId="1" applyFont="1" applyBorder="1" applyAlignment="1">
      <alignment horizontal="center" vertical="center" wrapText="1"/>
    </xf>
    <xf numFmtId="9" fontId="44" fillId="0" borderId="24" xfId="1" applyFont="1" applyBorder="1" applyAlignment="1">
      <alignment horizontal="center" vertical="center" wrapText="1"/>
    </xf>
    <xf numFmtId="9" fontId="44" fillId="0" borderId="24" xfId="1" applyFont="1" applyFill="1" applyBorder="1" applyAlignment="1">
      <alignment horizontal="center" vertical="center" wrapText="1"/>
    </xf>
    <xf numFmtId="9" fontId="44" fillId="20" borderId="24" xfId="1" applyFont="1" applyFill="1" applyBorder="1" applyAlignment="1">
      <alignment horizontal="center" vertical="center" wrapText="1"/>
    </xf>
    <xf numFmtId="0" fontId="0" fillId="0" borderId="0" xfId="0" pivotButton="1"/>
    <xf numFmtId="164" fontId="0" fillId="0" borderId="24" xfId="0" applyNumberFormat="1" applyBorder="1" applyAlignment="1">
      <alignment horizontal="center"/>
    </xf>
    <xf numFmtId="0" fontId="0" fillId="0" borderId="24" xfId="0" applyNumberFormat="1" applyBorder="1" applyAlignment="1">
      <alignment horizontal="center"/>
    </xf>
    <xf numFmtId="0" fontId="0" fillId="0" borderId="78" xfId="0" applyBorder="1" applyAlignment="1">
      <alignment horizontal="center" vertical="center"/>
    </xf>
    <xf numFmtId="9" fontId="0" fillId="0" borderId="57" xfId="0" applyNumberFormat="1" applyBorder="1" applyAlignment="1">
      <alignment horizontal="center" vertical="center"/>
    </xf>
    <xf numFmtId="9" fontId="0" fillId="0" borderId="36" xfId="0" applyNumberFormat="1" applyBorder="1" applyAlignment="1">
      <alignment horizontal="center" vertical="center"/>
    </xf>
    <xf numFmtId="9" fontId="0" fillId="0" borderId="56" xfId="0" applyNumberFormat="1" applyBorder="1" applyAlignment="1">
      <alignment horizontal="center" vertical="center"/>
    </xf>
    <xf numFmtId="9" fontId="0" fillId="0" borderId="79" xfId="0" applyNumberFormat="1" applyBorder="1" applyAlignment="1">
      <alignment horizontal="center" vertical="center"/>
    </xf>
    <xf numFmtId="9" fontId="0" fillId="0" borderId="58" xfId="0" applyNumberFormat="1" applyBorder="1" applyAlignment="1">
      <alignment horizontal="center" vertical="center"/>
    </xf>
    <xf numFmtId="9" fontId="0" fillId="0" borderId="37" xfId="0" applyNumberFormat="1" applyBorder="1" applyAlignment="1">
      <alignment horizontal="center" vertical="center"/>
    </xf>
    <xf numFmtId="9" fontId="0" fillId="0" borderId="78" xfId="0" applyNumberFormat="1" applyBorder="1" applyAlignment="1">
      <alignment horizontal="center" vertical="center"/>
    </xf>
    <xf numFmtId="9" fontId="0" fillId="0" borderId="80" xfId="0" applyNumberFormat="1" applyBorder="1" applyAlignment="1">
      <alignment horizontal="center" vertical="center"/>
    </xf>
    <xf numFmtId="0" fontId="0" fillId="0" borderId="24" xfId="0" applyBorder="1" applyAlignment="1">
      <alignment horizontal="center" vertical="center" wrapText="1"/>
    </xf>
    <xf numFmtId="10" fontId="0" fillId="0" borderId="24" xfId="0" applyNumberFormat="1" applyBorder="1" applyAlignment="1">
      <alignment horizontal="center"/>
    </xf>
    <xf numFmtId="0" fontId="0" fillId="0" borderId="70" xfId="0" pivotButton="1" applyBorder="1" applyAlignment="1">
      <alignment horizontal="center" vertical="center" wrapText="1"/>
    </xf>
    <xf numFmtId="0" fontId="0" fillId="0" borderId="70" xfId="0" applyBorder="1" applyAlignment="1">
      <alignment horizontal="center" vertical="center" wrapText="1"/>
    </xf>
    <xf numFmtId="0" fontId="0" fillId="20" borderId="70" xfId="0" applyFill="1" applyBorder="1" applyAlignment="1">
      <alignment horizontal="center" vertical="center" wrapText="1"/>
    </xf>
    <xf numFmtId="0" fontId="0" fillId="20" borderId="70" xfId="0" applyNumberFormat="1" applyFill="1" applyBorder="1" applyAlignment="1">
      <alignment horizontal="center" vertical="center" wrapText="1"/>
    </xf>
    <xf numFmtId="9" fontId="0" fillId="20" borderId="70" xfId="0" applyNumberForma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0" fontId="44" fillId="20" borderId="13"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0" fontId="44" fillId="20" borderId="18"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164" fontId="46" fillId="20" borderId="12" xfId="1" applyNumberFormat="1" applyFont="1" applyFill="1" applyBorder="1" applyAlignment="1">
      <alignment horizontal="center" vertical="center" wrapText="1"/>
    </xf>
    <xf numFmtId="164" fontId="46" fillId="20" borderId="17" xfId="1" applyNumberFormat="1" applyFont="1" applyFill="1" applyBorder="1" applyAlignment="1">
      <alignment horizontal="center" vertical="center" wrapText="1"/>
    </xf>
    <xf numFmtId="164" fontId="46" fillId="20" borderId="21" xfId="1" applyNumberFormat="1" applyFont="1" applyFill="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21"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164"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1" xfId="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9" fontId="6" fillId="0" borderId="23" xfId="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16"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2" fillId="0" borderId="28"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9" fontId="2" fillId="0" borderId="26" xfId="1" applyFont="1" applyFill="1" applyBorder="1" applyAlignment="1">
      <alignment horizontal="center" vertical="center" wrapText="1"/>
    </xf>
    <xf numFmtId="9" fontId="2" fillId="0" borderId="59" xfId="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6" fillId="0" borderId="55"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0" fontId="44"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wrapText="1"/>
    </xf>
    <xf numFmtId="164" fontId="2" fillId="0" borderId="14" xfId="1" applyNumberFormat="1" applyFont="1" applyFill="1" applyBorder="1" applyAlignment="1">
      <alignment horizontal="left" vertical="center" wrapText="1"/>
    </xf>
    <xf numFmtId="164" fontId="2" fillId="0" borderId="22" xfId="1" applyNumberFormat="1" applyFont="1" applyFill="1" applyBorder="1" applyAlignment="1">
      <alignment horizontal="left" vertical="center" wrapText="1"/>
    </xf>
    <xf numFmtId="10" fontId="2" fillId="0" borderId="12"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 fontId="2" fillId="0" borderId="26"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5" xfId="0" applyFont="1" applyFill="1" applyBorder="1" applyAlignment="1">
      <alignment vertical="center" wrapText="1"/>
    </xf>
    <xf numFmtId="0" fontId="2" fillId="0" borderId="19" xfId="0" applyFont="1" applyFill="1" applyBorder="1" applyAlignment="1">
      <alignment vertical="center" wrapText="1"/>
    </xf>
    <xf numFmtId="10" fontId="2" fillId="0" borderId="26"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29"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164" fontId="2" fillId="0" borderId="13" xfId="0" applyNumberFormat="1" applyFont="1" applyFill="1" applyBorder="1" applyAlignment="1">
      <alignment horizontal="center"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 fillId="0" borderId="19" xfId="0" applyFont="1" applyFill="1" applyBorder="1" applyAlignment="1">
      <alignment horizontal="left"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2" xfId="1" applyFont="1" applyFill="1" applyBorder="1" applyAlignment="1">
      <alignment horizontal="left" vertical="center" wrapText="1"/>
    </xf>
    <xf numFmtId="9" fontId="2" fillId="0" borderId="17" xfId="1" applyFont="1" applyFill="1" applyBorder="1" applyAlignment="1">
      <alignment horizontal="left" vertical="center" wrapText="1"/>
    </xf>
    <xf numFmtId="9" fontId="2" fillId="0" borderId="21" xfId="1"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1" fontId="2" fillId="0" borderId="12"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9" fontId="2" fillId="0" borderId="27"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9" fontId="2" fillId="0" borderId="15" xfId="1" applyFont="1" applyFill="1" applyBorder="1" applyAlignment="1">
      <alignment horizontal="center" vertical="center" wrapText="1"/>
    </xf>
    <xf numFmtId="0" fontId="2" fillId="0" borderId="0" xfId="0" applyFont="1" applyAlignment="1">
      <alignment horizontal="left" wrapText="1"/>
    </xf>
    <xf numFmtId="10" fontId="2" fillId="0" borderId="18"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7" fillId="3" borderId="38"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23" borderId="12" xfId="0" applyFill="1" applyBorder="1" applyAlignment="1">
      <alignment horizontal="center" vertical="center" wrapText="1"/>
    </xf>
    <xf numFmtId="0" fontId="0" fillId="23" borderId="17" xfId="0" applyFill="1" applyBorder="1" applyAlignment="1">
      <alignment horizontal="center" vertical="center" wrapText="1"/>
    </xf>
    <xf numFmtId="0" fontId="0" fillId="23" borderId="21" xfId="0" applyFill="1" applyBorder="1" applyAlignment="1">
      <alignment horizontal="center" vertical="center" wrapText="1"/>
    </xf>
    <xf numFmtId="9" fontId="2" fillId="23" borderId="12" xfId="0" applyNumberFormat="1" applyFont="1" applyFill="1" applyBorder="1" applyAlignment="1">
      <alignment horizontal="center" vertical="center" wrapText="1"/>
    </xf>
    <xf numFmtId="9" fontId="2" fillId="23" borderId="17" xfId="0" applyNumberFormat="1" applyFont="1" applyFill="1" applyBorder="1" applyAlignment="1">
      <alignment horizontal="center" vertical="center" wrapText="1"/>
    </xf>
    <xf numFmtId="9" fontId="2" fillId="23" borderId="21" xfId="0" applyNumberFormat="1" applyFont="1" applyFill="1" applyBorder="1" applyAlignment="1">
      <alignment horizontal="center" vertical="center" wrapText="1"/>
    </xf>
    <xf numFmtId="9" fontId="2" fillId="23" borderId="12" xfId="0" applyNumberFormat="1" applyFont="1" applyFill="1" applyBorder="1" applyAlignment="1">
      <alignment horizontal="center" vertical="top" wrapText="1"/>
    </xf>
    <xf numFmtId="9" fontId="2" fillId="23" borderId="17" xfId="0" applyNumberFormat="1" applyFont="1" applyFill="1" applyBorder="1" applyAlignment="1">
      <alignment horizontal="center" vertical="top" wrapText="1"/>
    </xf>
    <xf numFmtId="9" fontId="2" fillId="23" borderId="21" xfId="0" applyNumberFormat="1" applyFont="1" applyFill="1" applyBorder="1" applyAlignment="1">
      <alignment horizontal="center" vertical="top" wrapText="1"/>
    </xf>
    <xf numFmtId="9" fontId="2" fillId="0" borderId="27" xfId="0" applyNumberFormat="1" applyFont="1" applyFill="1" applyBorder="1" applyAlignment="1">
      <alignment horizontal="center" vertical="center" wrapText="1"/>
    </xf>
    <xf numFmtId="9" fontId="2" fillId="0" borderId="20" xfId="0" applyNumberFormat="1" applyFont="1" applyFill="1" applyBorder="1" applyAlignment="1">
      <alignment horizontal="center" vertical="center" wrapText="1"/>
    </xf>
    <xf numFmtId="9" fontId="2" fillId="0" borderId="32" xfId="0" applyNumberFormat="1"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9" fontId="2" fillId="0" borderId="32" xfId="1" applyFont="1" applyFill="1" applyBorder="1" applyAlignment="1">
      <alignment horizontal="center" vertical="center" wrapText="1"/>
    </xf>
    <xf numFmtId="9" fontId="8" fillId="0" borderId="14" xfId="1" applyFont="1" applyFill="1" applyBorder="1" applyAlignment="1">
      <alignment horizontal="center" vertical="center" wrapText="1"/>
    </xf>
    <xf numFmtId="9" fontId="8" fillId="0" borderId="19" xfId="1" applyFont="1" applyFill="1" applyBorder="1" applyAlignment="1">
      <alignment horizontal="center" vertical="center" wrapText="1"/>
    </xf>
    <xf numFmtId="9" fontId="8" fillId="0" borderId="22" xfId="1" applyFont="1" applyFill="1" applyBorder="1" applyAlignment="1">
      <alignment horizontal="center" vertical="center" wrapText="1"/>
    </xf>
    <xf numFmtId="0" fontId="2" fillId="23" borderId="12" xfId="0" applyNumberFormat="1" applyFont="1" applyFill="1" applyBorder="1" applyAlignment="1">
      <alignment horizontal="center" vertical="center" wrapText="1"/>
    </xf>
    <xf numFmtId="0" fontId="2" fillId="23" borderId="21" xfId="0" applyNumberFormat="1" applyFont="1" applyFill="1" applyBorder="1" applyAlignment="1">
      <alignment horizontal="center" vertical="center" wrapText="1"/>
    </xf>
    <xf numFmtId="10" fontId="6" fillId="0" borderId="17" xfId="1" applyNumberFormat="1" applyFont="1" applyFill="1" applyBorder="1" applyAlignment="1">
      <alignment horizontal="center" vertical="center" wrapText="1"/>
    </xf>
    <xf numFmtId="10" fontId="6" fillId="0" borderId="12" xfId="1" applyNumberFormat="1" applyFont="1" applyFill="1" applyBorder="1" applyAlignment="1">
      <alignment horizontal="center" vertical="center" wrapText="1"/>
    </xf>
    <xf numFmtId="10" fontId="6" fillId="0" borderId="21" xfId="1" applyNumberFormat="1" applyFont="1" applyFill="1" applyBorder="1" applyAlignment="1">
      <alignment horizontal="center" vertical="center" wrapText="1"/>
    </xf>
    <xf numFmtId="9" fontId="2" fillId="23" borderId="55"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21" xfId="0" applyFont="1" applyFill="1" applyBorder="1" applyAlignment="1">
      <alignment horizontal="center" vertical="center" wrapText="1"/>
    </xf>
    <xf numFmtId="9" fontId="2" fillId="0" borderId="59" xfId="0" applyNumberFormat="1" applyFont="1" applyFill="1" applyBorder="1" applyAlignment="1">
      <alignment horizontal="center" vertical="center" wrapText="1"/>
    </xf>
    <xf numFmtId="9" fontId="2" fillId="0" borderId="56" xfId="0" applyNumberFormat="1" applyFont="1" applyFill="1" applyBorder="1" applyAlignment="1">
      <alignment horizontal="center" vertical="center" wrapText="1"/>
    </xf>
    <xf numFmtId="0" fontId="2" fillId="6" borderId="17" xfId="0" applyFont="1" applyFill="1" applyBorder="1" applyAlignment="1">
      <alignment horizontal="center" vertical="center" wrapText="1"/>
    </xf>
    <xf numFmtId="10" fontId="2" fillId="23" borderId="12" xfId="0" applyNumberFormat="1" applyFont="1" applyFill="1" applyBorder="1" applyAlignment="1">
      <alignment horizontal="center" vertical="center" wrapText="1"/>
    </xf>
    <xf numFmtId="164" fontId="2" fillId="23" borderId="12" xfId="1" applyNumberFormat="1" applyFont="1" applyFill="1" applyBorder="1" applyAlignment="1">
      <alignment horizontal="center" vertical="center" wrapText="1"/>
    </xf>
    <xf numFmtId="164" fontId="2" fillId="23" borderId="21" xfId="1" applyNumberFormat="1" applyFont="1" applyFill="1" applyBorder="1" applyAlignment="1">
      <alignment horizontal="center" vertical="center" wrapText="1"/>
    </xf>
    <xf numFmtId="9" fontId="2" fillId="23" borderId="12" xfId="1" applyFont="1" applyFill="1" applyBorder="1" applyAlignment="1">
      <alignment horizontal="center" vertical="center" wrapText="1"/>
    </xf>
    <xf numFmtId="9" fontId="2" fillId="23" borderId="17" xfId="1" applyFont="1" applyFill="1" applyBorder="1" applyAlignment="1">
      <alignment horizontal="center" vertical="center" wrapText="1"/>
    </xf>
    <xf numFmtId="9" fontId="2" fillId="23" borderId="21" xfId="1" applyFont="1" applyFill="1" applyBorder="1" applyAlignment="1">
      <alignment horizontal="center" vertical="center" wrapText="1"/>
    </xf>
    <xf numFmtId="9" fontId="2" fillId="23" borderId="57" xfId="1" applyFont="1" applyFill="1" applyBorder="1" applyAlignment="1">
      <alignment horizontal="center" vertical="center" wrapText="1"/>
    </xf>
    <xf numFmtId="9" fontId="2" fillId="23" borderId="56" xfId="1" applyFont="1" applyFill="1" applyBorder="1" applyAlignment="1">
      <alignment horizontal="center" vertical="center" wrapText="1"/>
    </xf>
    <xf numFmtId="9" fontId="2" fillId="23" borderId="58" xfId="1" applyFont="1" applyFill="1" applyBorder="1" applyAlignment="1">
      <alignment horizontal="center" vertical="center" wrapText="1"/>
    </xf>
    <xf numFmtId="9" fontId="2" fillId="23" borderId="57" xfId="0" applyNumberFormat="1" applyFont="1" applyFill="1" applyBorder="1" applyAlignment="1">
      <alignment horizontal="center" vertical="center" wrapText="1"/>
    </xf>
    <xf numFmtId="9" fontId="2" fillId="23" borderId="58" xfId="0" applyNumberFormat="1" applyFont="1" applyFill="1" applyBorder="1" applyAlignment="1">
      <alignment horizontal="center" vertical="center" wrapText="1"/>
    </xf>
    <xf numFmtId="9" fontId="2" fillId="0" borderId="11" xfId="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6" fillId="23" borderId="12" xfId="1" applyFont="1" applyFill="1" applyBorder="1" applyAlignment="1">
      <alignment horizontal="center" vertical="center" wrapText="1"/>
    </xf>
    <xf numFmtId="9" fontId="6" fillId="23" borderId="17" xfId="1" applyFont="1" applyFill="1" applyBorder="1" applyAlignment="1">
      <alignment horizontal="center" vertical="center" wrapText="1"/>
    </xf>
    <xf numFmtId="9" fontId="6" fillId="23" borderId="21" xfId="1" applyFont="1" applyFill="1" applyBorder="1" applyAlignment="1">
      <alignment horizontal="center" vertical="center" wrapText="1"/>
    </xf>
    <xf numFmtId="9" fontId="6" fillId="23" borderId="57" xfId="1" applyFont="1" applyFill="1" applyBorder="1" applyAlignment="1">
      <alignment horizontal="center" vertical="center" wrapText="1"/>
    </xf>
    <xf numFmtId="9" fontId="6" fillId="23" borderId="56" xfId="1" applyFont="1" applyFill="1" applyBorder="1" applyAlignment="1">
      <alignment horizontal="center" vertical="center" wrapText="1"/>
    </xf>
    <xf numFmtId="9" fontId="6" fillId="23" borderId="58" xfId="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9" fontId="36" fillId="23" borderId="17" xfId="0" applyNumberFormat="1" applyFont="1" applyFill="1" applyBorder="1" applyAlignment="1">
      <alignment horizontal="center" vertical="center" wrapText="1"/>
    </xf>
    <xf numFmtId="9" fontId="36" fillId="23" borderId="21" xfId="0" applyNumberFormat="1" applyFont="1" applyFill="1" applyBorder="1" applyAlignment="1">
      <alignment horizontal="center" vertical="center" wrapText="1"/>
    </xf>
    <xf numFmtId="9" fontId="36" fillId="23" borderId="57" xfId="0" applyNumberFormat="1" applyFont="1" applyFill="1" applyBorder="1" applyAlignment="1">
      <alignment horizontal="center" vertical="center" wrapText="1"/>
    </xf>
    <xf numFmtId="9" fontId="36" fillId="23" borderId="56" xfId="0" applyNumberFormat="1" applyFont="1" applyFill="1" applyBorder="1" applyAlignment="1">
      <alignment horizontal="center" vertical="center" wrapText="1"/>
    </xf>
    <xf numFmtId="9" fontId="36" fillId="23" borderId="58" xfId="0" applyNumberFormat="1" applyFont="1" applyFill="1" applyBorder="1" applyAlignment="1">
      <alignment horizontal="center" vertical="center" wrapText="1"/>
    </xf>
    <xf numFmtId="0" fontId="36" fillId="23" borderId="12" xfId="0" applyFont="1" applyFill="1" applyBorder="1" applyAlignment="1">
      <alignment horizontal="center" vertical="center" wrapText="1"/>
    </xf>
    <xf numFmtId="0" fontId="36" fillId="23" borderId="17" xfId="0" applyFont="1" applyFill="1" applyBorder="1" applyAlignment="1">
      <alignment horizontal="center" vertical="center" wrapText="1"/>
    </xf>
    <xf numFmtId="0" fontId="36" fillId="23" borderId="21" xfId="0" applyFont="1" applyFill="1" applyBorder="1" applyAlignment="1">
      <alignment horizontal="center" vertical="center" wrapText="1"/>
    </xf>
    <xf numFmtId="164" fontId="36" fillId="23" borderId="12" xfId="0" applyNumberFormat="1" applyFont="1" applyFill="1" applyBorder="1" applyAlignment="1">
      <alignment horizontal="center" vertical="center" wrapText="1"/>
    </xf>
    <xf numFmtId="164" fontId="36" fillId="23" borderId="17" xfId="0" applyNumberFormat="1" applyFont="1" applyFill="1" applyBorder="1" applyAlignment="1">
      <alignment horizontal="center" vertical="center" wrapText="1"/>
    </xf>
    <xf numFmtId="164" fontId="36" fillId="23" borderId="21" xfId="0" applyNumberFormat="1" applyFont="1" applyFill="1" applyBorder="1" applyAlignment="1">
      <alignment horizontal="center" vertical="center" wrapText="1"/>
    </xf>
    <xf numFmtId="0" fontId="36" fillId="23" borderId="57" xfId="0" applyFont="1" applyFill="1" applyBorder="1" applyAlignment="1">
      <alignment horizontal="center" vertical="center" wrapText="1"/>
    </xf>
    <xf numFmtId="0" fontId="36" fillId="23" borderId="58" xfId="0" applyFont="1" applyFill="1" applyBorder="1" applyAlignment="1">
      <alignment horizontal="center" vertical="center" wrapText="1"/>
    </xf>
    <xf numFmtId="0" fontId="36" fillId="23" borderId="56" xfId="0" applyFont="1" applyFill="1" applyBorder="1" applyAlignment="1">
      <alignment horizontal="center" vertical="center" wrapText="1"/>
    </xf>
    <xf numFmtId="9" fontId="12" fillId="23" borderId="12" xfId="0" applyNumberFormat="1" applyFont="1" applyFill="1" applyBorder="1" applyAlignment="1">
      <alignment horizontal="center" vertical="center" wrapText="1"/>
    </xf>
    <xf numFmtId="0" fontId="12" fillId="23" borderId="17" xfId="0" applyFont="1" applyFill="1" applyBorder="1" applyAlignment="1">
      <alignment horizontal="center" vertical="center" wrapText="1"/>
    </xf>
    <xf numFmtId="0" fontId="12" fillId="23" borderId="21" xfId="0" applyFont="1" applyFill="1" applyBorder="1" applyAlignment="1">
      <alignment horizontal="center" vertical="center" wrapText="1"/>
    </xf>
    <xf numFmtId="0" fontId="2" fillId="23" borderId="57" xfId="0" applyFont="1" applyFill="1" applyBorder="1" applyAlignment="1">
      <alignment horizontal="center" vertical="center" wrapText="1"/>
    </xf>
    <xf numFmtId="0" fontId="2" fillId="23" borderId="56" xfId="0" applyFont="1" applyFill="1" applyBorder="1" applyAlignment="1">
      <alignment horizontal="center" vertical="center" wrapText="1"/>
    </xf>
    <xf numFmtId="0" fontId="2" fillId="23" borderId="58" xfId="0" applyFont="1" applyFill="1" applyBorder="1" applyAlignment="1">
      <alignment horizontal="center" vertical="center" wrapText="1"/>
    </xf>
    <xf numFmtId="9" fontId="0" fillId="23" borderId="12" xfId="0" applyNumberFormat="1" applyFont="1" applyFill="1" applyBorder="1" applyAlignment="1">
      <alignment horizontal="center" vertical="center" wrapText="1"/>
    </xf>
    <xf numFmtId="0" fontId="0" fillId="23" borderId="21" xfId="0" applyFont="1" applyFill="1" applyBorder="1" applyAlignment="1">
      <alignment horizontal="center" vertical="center" wrapText="1"/>
    </xf>
    <xf numFmtId="0" fontId="0" fillId="23" borderId="12" xfId="0" applyFont="1" applyFill="1" applyBorder="1" applyAlignment="1">
      <alignment horizontal="left" vertical="center" wrapText="1"/>
    </xf>
    <xf numFmtId="0" fontId="0" fillId="23" borderId="21" xfId="0" applyFont="1" applyFill="1" applyBorder="1" applyAlignment="1">
      <alignment horizontal="left" vertical="center" wrapText="1"/>
    </xf>
    <xf numFmtId="9" fontId="0" fillId="23" borderId="12" xfId="1" applyFont="1" applyFill="1" applyBorder="1" applyAlignment="1">
      <alignment horizontal="left" vertical="center" wrapText="1"/>
    </xf>
    <xf numFmtId="9" fontId="0" fillId="23" borderId="21" xfId="1" applyFont="1" applyFill="1" applyBorder="1" applyAlignment="1">
      <alignment horizontal="left" vertical="center" wrapText="1"/>
    </xf>
    <xf numFmtId="9" fontId="0" fillId="23" borderId="12" xfId="1" applyFont="1" applyFill="1" applyBorder="1" applyAlignment="1">
      <alignment horizontal="center" vertical="center" wrapText="1"/>
    </xf>
    <xf numFmtId="9" fontId="0" fillId="23" borderId="21" xfId="1" applyFont="1" applyFill="1" applyBorder="1" applyAlignment="1">
      <alignment horizontal="center" vertical="center" wrapText="1"/>
    </xf>
    <xf numFmtId="164" fontId="2" fillId="23" borderId="12" xfId="0" applyNumberFormat="1" applyFont="1" applyFill="1" applyBorder="1" applyAlignment="1">
      <alignment horizontal="center" vertical="center" wrapText="1"/>
    </xf>
    <xf numFmtId="164" fontId="2" fillId="23" borderId="21" xfId="0" applyNumberFormat="1" applyFont="1" applyFill="1" applyBorder="1" applyAlignment="1">
      <alignment horizontal="center" vertical="center" wrapText="1"/>
    </xf>
    <xf numFmtId="9" fontId="0" fillId="23" borderId="17" xfId="1" applyFont="1" applyFill="1" applyBorder="1" applyAlignment="1">
      <alignment horizontal="center" vertical="center" wrapText="1"/>
    </xf>
    <xf numFmtId="9" fontId="0" fillId="23" borderId="17" xfId="1" applyFont="1" applyFill="1" applyBorder="1" applyAlignment="1">
      <alignment horizontal="left" vertical="center" wrapText="1"/>
    </xf>
    <xf numFmtId="2" fontId="0" fillId="23" borderId="12" xfId="0" applyNumberFormat="1" applyFont="1" applyFill="1" applyBorder="1" applyAlignment="1">
      <alignment horizontal="center" vertical="center" wrapText="1"/>
    </xf>
    <xf numFmtId="2" fontId="0" fillId="23" borderId="17" xfId="0" applyNumberFormat="1" applyFont="1" applyFill="1" applyBorder="1" applyAlignment="1">
      <alignment horizontal="center" vertical="center" wrapText="1"/>
    </xf>
    <xf numFmtId="2" fontId="0" fillId="23" borderId="21" xfId="0" applyNumberFormat="1" applyFont="1" applyFill="1" applyBorder="1" applyAlignment="1">
      <alignment horizontal="center" vertical="center" wrapText="1"/>
    </xf>
    <xf numFmtId="2" fontId="0" fillId="23" borderId="57" xfId="0" applyNumberFormat="1" applyFont="1" applyFill="1" applyBorder="1" applyAlignment="1">
      <alignment horizontal="center" vertical="center" wrapText="1"/>
    </xf>
    <xf numFmtId="2" fontId="0" fillId="23" borderId="56" xfId="0" applyNumberFormat="1" applyFont="1" applyFill="1" applyBorder="1" applyAlignment="1">
      <alignment horizontal="center" vertical="center" wrapText="1"/>
    </xf>
    <xf numFmtId="2" fontId="0" fillId="23" borderId="58" xfId="0" applyNumberFormat="1" applyFont="1" applyFill="1" applyBorder="1" applyAlignment="1">
      <alignment horizontal="center" vertical="center" wrapText="1"/>
    </xf>
    <xf numFmtId="0" fontId="0" fillId="23" borderId="12" xfId="0" applyFont="1" applyFill="1" applyBorder="1" applyAlignment="1">
      <alignment horizontal="left" vertical="top" wrapText="1"/>
    </xf>
    <xf numFmtId="0" fontId="0" fillId="23" borderId="21" xfId="0" applyFont="1" applyFill="1" applyBorder="1" applyAlignment="1">
      <alignment horizontal="left" vertical="top" wrapText="1"/>
    </xf>
    <xf numFmtId="0" fontId="0" fillId="23" borderId="57" xfId="0" applyFont="1" applyFill="1" applyBorder="1" applyAlignment="1">
      <alignment horizontal="left" vertical="center" wrapText="1"/>
    </xf>
    <xf numFmtId="0" fontId="0" fillId="23" borderId="58" xfId="0" applyFont="1" applyFill="1" applyBorder="1" applyAlignment="1">
      <alignment horizontal="left" vertical="center" wrapText="1"/>
    </xf>
    <xf numFmtId="0" fontId="0" fillId="23" borderId="12" xfId="0" applyFont="1" applyFill="1" applyBorder="1" applyAlignment="1">
      <alignment horizontal="center" vertical="center" wrapText="1"/>
    </xf>
    <xf numFmtId="0" fontId="0" fillId="23" borderId="17" xfId="0" applyFont="1" applyFill="1" applyBorder="1" applyAlignment="1">
      <alignment horizontal="center" vertical="center" wrapText="1"/>
    </xf>
    <xf numFmtId="2" fontId="0" fillId="23" borderId="12" xfId="0" applyNumberFormat="1" applyFont="1" applyFill="1" applyBorder="1" applyAlignment="1">
      <alignment vertical="center" wrapText="1"/>
    </xf>
    <xf numFmtId="2" fontId="0" fillId="23" borderId="17" xfId="0" applyNumberFormat="1" applyFont="1" applyFill="1" applyBorder="1" applyAlignment="1">
      <alignment vertical="center" wrapText="1"/>
    </xf>
    <xf numFmtId="2" fontId="0" fillId="23" borderId="21" xfId="0" applyNumberFormat="1" applyFont="1" applyFill="1" applyBorder="1" applyAlignment="1">
      <alignment vertical="center" wrapText="1"/>
    </xf>
    <xf numFmtId="0" fontId="17" fillId="6" borderId="14" xfId="0" applyFont="1" applyFill="1" applyBorder="1" applyAlignment="1">
      <alignment horizontal="left" vertical="center" wrapText="1"/>
    </xf>
    <xf numFmtId="0" fontId="17" fillId="6" borderId="19"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0" fillId="23" borderId="57" xfId="0" applyFont="1" applyFill="1" applyBorder="1" applyAlignment="1">
      <alignment horizontal="center" vertical="center" wrapText="1"/>
    </xf>
    <xf numFmtId="0" fontId="0" fillId="23" borderId="56" xfId="0" applyFont="1" applyFill="1" applyBorder="1" applyAlignment="1">
      <alignment horizontal="center" vertical="center" wrapText="1"/>
    </xf>
    <xf numFmtId="0" fontId="0" fillId="23" borderId="58" xfId="0" applyFont="1" applyFill="1" applyBorder="1" applyAlignment="1">
      <alignment horizontal="center" vertical="center" wrapText="1"/>
    </xf>
    <xf numFmtId="1" fontId="0" fillId="23" borderId="12" xfId="0" applyNumberFormat="1" applyFont="1" applyFill="1" applyBorder="1" applyAlignment="1">
      <alignment horizontal="center" vertical="center" wrapText="1"/>
    </xf>
    <xf numFmtId="1" fontId="0" fillId="23" borderId="17" xfId="0" applyNumberFormat="1" applyFont="1" applyFill="1" applyBorder="1" applyAlignment="1">
      <alignment horizontal="center" vertical="center" wrapText="1"/>
    </xf>
    <xf numFmtId="1" fontId="0" fillId="23" borderId="21" xfId="0" applyNumberFormat="1" applyFont="1" applyFill="1" applyBorder="1" applyAlignment="1">
      <alignment horizontal="center" vertical="center" wrapText="1"/>
    </xf>
    <xf numFmtId="0" fontId="0" fillId="23" borderId="17" xfId="0" applyFont="1" applyFill="1" applyBorder="1" applyAlignment="1">
      <alignment horizontal="left" vertical="center" wrapText="1"/>
    </xf>
    <xf numFmtId="9" fontId="0" fillId="23" borderId="17" xfId="0" applyNumberFormat="1" applyFont="1" applyFill="1" applyBorder="1" applyAlignment="1">
      <alignment horizontal="center" vertical="center" wrapText="1"/>
    </xf>
    <xf numFmtId="9" fontId="0" fillId="26" borderId="12" xfId="0" applyNumberFormat="1" applyFont="1" applyFill="1" applyBorder="1" applyAlignment="1">
      <alignment horizontal="center" vertical="center" wrapText="1"/>
    </xf>
    <xf numFmtId="0" fontId="0" fillId="26" borderId="21" xfId="0" applyFont="1" applyFill="1" applyBorder="1" applyAlignment="1">
      <alignment horizontal="center" vertical="center" wrapText="1"/>
    </xf>
    <xf numFmtId="0" fontId="2" fillId="6" borderId="14" xfId="0" applyFont="1" applyFill="1" applyBorder="1" applyAlignment="1">
      <alignment vertical="center" wrapText="1"/>
    </xf>
    <xf numFmtId="0" fontId="2" fillId="6" borderId="22" xfId="0" applyFont="1" applyFill="1" applyBorder="1" applyAlignment="1">
      <alignment vertical="center" wrapText="1"/>
    </xf>
    <xf numFmtId="9" fontId="0" fillId="23" borderId="57" xfId="0" applyNumberFormat="1" applyFont="1" applyFill="1" applyBorder="1" applyAlignment="1">
      <alignment horizontal="center" vertical="center" wrapText="1"/>
    </xf>
    <xf numFmtId="9" fontId="0" fillId="23" borderId="56" xfId="0" applyNumberFormat="1" applyFont="1" applyFill="1" applyBorder="1" applyAlignment="1">
      <alignment horizontal="center" vertical="center" wrapText="1"/>
    </xf>
    <xf numFmtId="9" fontId="0" fillId="23" borderId="58" xfId="0" applyNumberFormat="1" applyFont="1" applyFill="1" applyBorder="1" applyAlignment="1">
      <alignment horizontal="center" vertical="center" wrapText="1"/>
    </xf>
    <xf numFmtId="9" fontId="0" fillId="23" borderId="21" xfId="0" applyNumberFormat="1" applyFont="1" applyFill="1" applyBorder="1" applyAlignment="1">
      <alignment horizontal="center" vertical="center" wrapText="1"/>
    </xf>
    <xf numFmtId="9" fontId="0" fillId="23" borderId="12" xfId="0" applyNumberFormat="1" applyFont="1" applyFill="1" applyBorder="1" applyAlignment="1">
      <alignment horizontal="left" vertical="center" wrapText="1"/>
    </xf>
    <xf numFmtId="9" fontId="0" fillId="23" borderId="17" xfId="0" applyNumberFormat="1" applyFont="1" applyFill="1" applyBorder="1" applyAlignment="1">
      <alignment horizontal="left" vertical="center" wrapText="1"/>
    </xf>
    <xf numFmtId="9" fontId="0" fillId="23" borderId="21" xfId="0" applyNumberFormat="1" applyFont="1" applyFill="1" applyBorder="1" applyAlignment="1">
      <alignment horizontal="left" vertical="center" wrapText="1"/>
    </xf>
    <xf numFmtId="9" fontId="0" fillId="23" borderId="57" xfId="0" applyNumberFormat="1" applyFont="1" applyFill="1" applyBorder="1" applyAlignment="1">
      <alignment horizontal="left" vertical="center" wrapText="1"/>
    </xf>
    <xf numFmtId="9" fontId="0" fillId="23" borderId="56" xfId="0" applyNumberFormat="1" applyFont="1" applyFill="1" applyBorder="1" applyAlignment="1">
      <alignment horizontal="left" vertical="center" wrapText="1"/>
    </xf>
    <xf numFmtId="9" fontId="0" fillId="23" borderId="58" xfId="0" applyNumberFormat="1" applyFont="1" applyFill="1" applyBorder="1" applyAlignment="1">
      <alignment horizontal="left" vertical="center" wrapText="1"/>
    </xf>
    <xf numFmtId="9" fontId="2" fillId="23" borderId="56" xfId="0" applyNumberFormat="1" applyFont="1" applyFill="1" applyBorder="1" applyAlignment="1">
      <alignment horizontal="center" vertical="center" wrapText="1"/>
    </xf>
    <xf numFmtId="0" fontId="61" fillId="0" borderId="12" xfId="0" applyFont="1" applyFill="1" applyBorder="1" applyAlignment="1">
      <alignment horizontal="center" vertical="center" wrapText="1"/>
    </xf>
    <xf numFmtId="0" fontId="61" fillId="0" borderId="77" xfId="0" applyFont="1" applyFill="1" applyBorder="1" applyAlignment="1">
      <alignment horizontal="center" vertical="center" wrapText="1"/>
    </xf>
    <xf numFmtId="9" fontId="61" fillId="0" borderId="12" xfId="0" applyNumberFormat="1"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21" xfId="0" applyFont="1" applyFill="1" applyBorder="1" applyAlignment="1">
      <alignment horizontal="center" vertical="center" wrapText="1"/>
    </xf>
    <xf numFmtId="2" fontId="61" fillId="0" borderId="12" xfId="0" applyNumberFormat="1" applyFont="1" applyFill="1" applyBorder="1" applyAlignment="1">
      <alignment horizontal="center" vertical="center" wrapText="1"/>
    </xf>
    <xf numFmtId="2" fontId="61" fillId="0" borderId="21" xfId="0" applyNumberFormat="1" applyFont="1" applyFill="1" applyBorder="1" applyAlignment="1">
      <alignment horizontal="center" vertical="center" wrapText="1"/>
    </xf>
  </cellXfs>
  <cellStyles count="9">
    <cellStyle name="20% - Énfasis3" xfId="4" builtinId="38"/>
    <cellStyle name="40% - Énfasis5" xfId="5" builtinId="47"/>
    <cellStyle name="Hipervínculo" xfId="7" builtinId="8"/>
    <cellStyle name="Millares [0]" xfId="8" builtinId="6"/>
    <cellStyle name="Millares 2" xfId="6"/>
    <cellStyle name="Normal" xfId="0" builtinId="0"/>
    <cellStyle name="Normal 2" xfId="2"/>
    <cellStyle name="Normal 3" xfId="3"/>
    <cellStyle name="Porcentaje" xfId="1" builtinId="5"/>
  </cellStyles>
  <dxfs count="583">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numFmt numFmtId="14" formatCode="0.00%"/>
    </dxf>
    <dxf>
      <border>
        <top style="thin">
          <color indexed="64"/>
        </top>
      </border>
    </dxf>
    <dxf>
      <border>
        <top style="thin">
          <color indexed="64"/>
        </top>
      </border>
    </dxf>
    <dxf>
      <border>
        <top style="thin">
          <color indexed="64"/>
        </top>
      </border>
    </dxf>
    <dxf>
      <border>
        <top style="thin">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dxf>
    <dxf>
      <numFmt numFmtId="0" formatCode="General"/>
    </dxf>
    <dxf>
      <numFmt numFmtId="0" formatCode="Genera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dxf>
    <dxf>
      <numFmt numFmtId="0" formatCode="General"/>
    </dxf>
    <dxf>
      <numFmt numFmtId="0" formatCode="Genera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3" formatCode="0%"/>
    </dxf>
    <dxf>
      <numFmt numFmtId="13"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vertical="center" readingOrder="0"/>
    </dxf>
    <dxf>
      <alignment vertical="bottom" readingOrder="0"/>
    </dxf>
    <dxf>
      <alignment vertical="center" readingOrder="0"/>
    </dxf>
    <dxf>
      <alignment vertical="bottom" readingOrder="0"/>
    </dxf>
    <dxf>
      <font>
        <b/>
      </font>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left"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164" formatCode="0.0%"/>
    </dxf>
    <dxf>
      <alignment vertical="center" readingOrder="0"/>
    </dxf>
    <dxf>
      <alignment vertical="center" readingOrder="0"/>
    </dxf>
    <dxf>
      <alignment horizontal="center" readingOrder="0"/>
    </dxf>
    <dxf>
      <alignment vertical="center" readingOrder="0"/>
    </dxf>
    <dxf>
      <alignment horizontal="general" wrapText="1" readingOrder="0"/>
    </dxf>
    <dxf>
      <alignment horizontal="general" wrapText="1" readingOrder="0"/>
    </dxf>
    <dxf>
      <alignment horizontal="general"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numFmt numFmtId="13" formatCode="0%"/>
    </dxf>
    <dxf>
      <numFmt numFmtId="164" formatCode="0.0%"/>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dxf>
    <dxf>
      <numFmt numFmtId="0" formatCode="General"/>
    </dxf>
    <dxf>
      <numFmt numFmtId="13" formatCode="0%"/>
    </dxf>
    <dxf>
      <numFmt numFmtId="13" formatCode="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fgColor indexed="64"/>
          <bgColor theme="6"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border diagonalUp="0" diagonalDown="0">
        <left style="thin">
          <color indexed="64"/>
        </left>
        <right style="thin">
          <color indexed="64"/>
        </right>
        <top style="thin">
          <color indexed="64"/>
        </top>
        <bottom style="thin">
          <color indexed="64"/>
        </bottom>
      </border>
    </dxf>
    <dxf>
      <numFmt numFmtId="0" formatCode="General"/>
      <fill>
        <patternFill>
          <fgColor indexed="64"/>
          <bgColor theme="5" tint="0.79998168889431442"/>
        </patternFill>
      </fill>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24"/>
        <color theme="0"/>
        <name val="Calibri"/>
        <scheme val="minor"/>
      </font>
      <fill>
        <patternFill patternType="solid">
          <fgColor indexed="64"/>
          <bgColor rgb="FFC0000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222222"/>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double">
          <color indexed="64"/>
        </left>
        <right style="thin">
          <color indexed="64"/>
        </right>
        <top style="thin">
          <color indexed="64"/>
        </top>
        <bottom style="thin">
          <color indexed="64"/>
        </bottom>
        <vertical/>
        <horizontal/>
      </border>
    </dxf>
    <dxf>
      <border outline="0">
        <right style="medium">
          <color indexed="64"/>
        </right>
      </border>
    </dxf>
    <dxf>
      <font>
        <b/>
        <i val="0"/>
        <strike val="0"/>
        <condense val="0"/>
        <extend val="0"/>
        <outline val="0"/>
        <shadow val="0"/>
        <u val="none"/>
        <vertAlign val="baseline"/>
        <sz val="14"/>
        <color auto="1"/>
        <name val="Calibri"/>
        <scheme val="minor"/>
      </font>
      <fill>
        <patternFill patternType="solid">
          <fgColor indexed="64"/>
          <bgColor theme="8"/>
        </patternFill>
      </fill>
      <alignment horizontal="center" vertical="center"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dxf>
    <dxf>
      <numFmt numFmtId="0" formatCode="General"/>
    </dxf>
    <dxf>
      <numFmt numFmtId="0" formatCode="Genera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dxf>
    <dxf>
      <numFmt numFmtId="0" formatCode="General"/>
    </dxf>
    <dxf>
      <numFmt numFmtId="0" formatCode="Genera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3" formatCode="0%"/>
    </dxf>
    <dxf>
      <numFmt numFmtId="13"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vertical="center" readingOrder="0"/>
    </dxf>
    <dxf>
      <alignment vertical="bottom" readingOrder="0"/>
    </dxf>
    <dxf>
      <alignment vertical="center" readingOrder="0"/>
    </dxf>
    <dxf>
      <alignment vertical="bottom" readingOrder="0"/>
    </dxf>
    <dxf>
      <font>
        <b/>
      </font>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0.99</c:v>
                </c:pt>
                <c:pt idx="2">
                  <c:v>0.77825999999999984</c:v>
                </c:pt>
                <c:pt idx="3">
                  <c:v>1</c:v>
                </c:pt>
                <c:pt idx="4">
                  <c:v>1</c:v>
                </c:pt>
                <c:pt idx="5">
                  <c:v>0.99829931972789121</c:v>
                </c:pt>
                <c:pt idx="6">
                  <c:v>1</c:v>
                </c:pt>
                <c:pt idx="7">
                  <c:v>0.79396000000000033</c:v>
                </c:pt>
                <c:pt idx="8">
                  <c:v>0.95000000000000018</c:v>
                </c:pt>
              </c:numCache>
            </c:numRef>
          </c:val>
          <c:extLs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0.97</c:v>
                </c:pt>
                <c:pt idx="2">
                  <c:v>0.94649745358961723</c:v>
                </c:pt>
                <c:pt idx="3">
                  <c:v>1</c:v>
                </c:pt>
                <c:pt idx="4">
                  <c:v>1</c:v>
                </c:pt>
                <c:pt idx="5">
                  <c:v>1</c:v>
                </c:pt>
                <c:pt idx="6">
                  <c:v>1</c:v>
                </c:pt>
                <c:pt idx="7">
                  <c:v>0.85761434857981056</c:v>
                </c:pt>
                <c:pt idx="8">
                  <c:v>0.78260869565217395</c:v>
                </c:pt>
              </c:numCache>
            </c:numRef>
          </c:val>
          <c:extLs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99559040"/>
        <c:axId val="208026336"/>
      </c:barChart>
      <c:catAx>
        <c:axId val="19955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208026336"/>
        <c:crosses val="autoZero"/>
        <c:auto val="1"/>
        <c:lblAlgn val="ctr"/>
        <c:lblOffset val="100"/>
        <c:noMultiLvlLbl val="0"/>
      </c:catAx>
      <c:valAx>
        <c:axId val="20802633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559040"/>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Indicadores!$B$44</c:f>
              <c:strCache>
                <c:ptCount val="1"/>
                <c:pt idx="0">
                  <c:v>2. Oficina de Control Interno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0.99</c:v>
                </c:pt>
              </c:numCache>
            </c:numRef>
          </c:val>
          <c:extLst>
            <c:ext xmlns:c16="http://schemas.microsoft.com/office/drawing/2014/chart" uri="{C3380CC4-5D6E-409C-BE32-E72D297353CC}">
              <c16:uniqueId val="{00000000-ED60-4A9C-A1F9-ED04DE13019A}"/>
            </c:ext>
          </c:extLst>
        </c:ser>
        <c:ser>
          <c:idx val="1"/>
          <c:order val="1"/>
          <c:tx>
            <c:strRef>
              <c:f>Indicadores!$C$44</c:f>
              <c:strCache>
                <c:ptCount val="1"/>
                <c:pt idx="0">
                  <c:v>6. Subdirección Operativa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0.99833333333333329</c:v>
                </c:pt>
              </c:numCache>
            </c:numRef>
          </c:val>
          <c:extLs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758472704"/>
        <c:axId val="1758468960"/>
      </c:barChart>
      <c:catAx>
        <c:axId val="1758472704"/>
        <c:scaling>
          <c:orientation val="minMax"/>
        </c:scaling>
        <c:delete val="1"/>
        <c:axPos val="b"/>
        <c:majorTickMark val="none"/>
        <c:minorTickMark val="none"/>
        <c:tickLblPos val="nextTo"/>
        <c:crossAx val="1758468960"/>
        <c:crosses val="autoZero"/>
        <c:auto val="1"/>
        <c:lblAlgn val="ctr"/>
        <c:lblOffset val="100"/>
        <c:noMultiLvlLbl val="0"/>
      </c:catAx>
      <c:valAx>
        <c:axId val="1758468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8472704"/>
        <c:crosses val="autoZero"/>
        <c:crossBetween val="between"/>
      </c:valAx>
      <c:spPr>
        <a:solidFill>
          <a:schemeClr val="bg1">
            <a:lumMod val="9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06316779469207"/>
          <c:y val="0"/>
          <c:w val="0.70041549409790105"/>
          <c:h val="1"/>
        </c:manualLayout>
      </c:layout>
      <c:doughnut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63DB-4F55-8A4E-1901579201B3}"/>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63DB-4F55-8A4E-1901579201B3}"/>
              </c:ext>
            </c:extLst>
          </c:dPt>
          <c:val>
            <c:numRef>
              <c:f>Indicadores!$CF$15:$CF$16</c:f>
              <c:numCache>
                <c:formatCode>General</c:formatCode>
                <c:ptCount val="2"/>
                <c:pt idx="0">
                  <c:v>85</c:v>
                </c:pt>
                <c:pt idx="1">
                  <c:v>15</c:v>
                </c:pt>
              </c:numCache>
            </c:numRef>
          </c:val>
          <c:extLs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4to trimestre 2018</a:t>
            </a:r>
            <a:endParaRPr lang="es-CO" sz="1400">
              <a:solidFill>
                <a:sysClr val="windowText" lastClr="000000"/>
              </a:solidFill>
            </a:endParaRPr>
          </a:p>
        </c:rich>
      </c:tx>
      <c:layout/>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Tablas!$D$539</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1683-402E-85E0-F2556DDAD567}"/>
              </c:ext>
            </c:extLst>
          </c:dPt>
          <c:dLbls>
            <c:dLbl>
              <c:idx val="9"/>
              <c:delete val="1"/>
              <c:extLs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15:layout/>
              </c:ext>
            </c:extLst>
          </c:dLbls>
          <c:cat>
            <c:numRef>
              <c:f>Tablas!$C$540:$C$549</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Tablas!$D$540:$D$549</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Tablas!$B$552</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1683-402E-85E0-F2556DDAD567}"/>
              </c:ext>
            </c:extLst>
          </c:dPt>
          <c:xVal>
            <c:numRef>
              <c:f>Tablas!$C$553:$C$554</c:f>
              <c:numCache>
                <c:formatCode>General</c:formatCode>
                <c:ptCount val="2"/>
                <c:pt idx="0">
                  <c:v>0</c:v>
                </c:pt>
                <c:pt idx="1">
                  <c:v>0.98543873732279319</c:v>
                </c:pt>
              </c:numCache>
            </c:numRef>
          </c:xVal>
          <c:yVal>
            <c:numRef>
              <c:f>Tablas!$D$553:$D$554</c:f>
              <c:numCache>
                <c:formatCode>General</c:formatCode>
                <c:ptCount val="2"/>
                <c:pt idx="0">
                  <c:v>0</c:v>
                </c:pt>
                <c:pt idx="1">
                  <c:v>0.17003086479712737</c:v>
                </c:pt>
              </c:numCache>
            </c:numRef>
          </c:yVal>
          <c:smooth val="1"/>
          <c:extLs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Institucional 2018 - 4to tri_Consolidado.xlsx]Tablas!Ejecución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Tablas!$B$45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Tablas!$A$46:$A$49</c:f>
              <c:strCache>
                <c:ptCount val="3"/>
                <c:pt idx="0">
                  <c:v>CUMPLIDO</c:v>
                </c:pt>
                <c:pt idx="1">
                  <c:v>PENDIENTE</c:v>
                </c:pt>
                <c:pt idx="2">
                  <c:v>SIN EJECUTAR</c:v>
                </c:pt>
              </c:strCache>
            </c:strRef>
          </c:cat>
          <c:val>
            <c:numRef>
              <c:f>Tablas!$B$46:$B$49</c:f>
              <c:numCache>
                <c:formatCode>General</c:formatCode>
                <c:ptCount val="3"/>
                <c:pt idx="0">
                  <c:v>60</c:v>
                </c:pt>
                <c:pt idx="1">
                  <c:v>11</c:v>
                </c:pt>
                <c:pt idx="2">
                  <c:v>3</c:v>
                </c:pt>
              </c:numCache>
            </c:numRef>
          </c:val>
          <c:extLst>
            <c:ext xmlns:c16="http://schemas.microsoft.com/office/drawing/2014/chart" uri="{C3380CC4-5D6E-409C-BE32-E72D297353CC}">
              <c16:uniqueId val="{00000000-36C2-42A0-A1CC-51B573821641}"/>
            </c:ext>
          </c:extLst>
        </c:ser>
        <c:dLbls>
          <c:dLblPos val="outEnd"/>
          <c:showLegendKey val="0"/>
          <c:showVal val="1"/>
          <c:showCatName val="0"/>
          <c:showSerName val="0"/>
          <c:showPercent val="0"/>
          <c:showBubbleSize val="0"/>
        </c:dLbls>
        <c:gapWidth val="219"/>
        <c:axId val="66056879"/>
        <c:axId val="66046895"/>
      </c:barChart>
      <c:catAx>
        <c:axId val="66056879"/>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46895"/>
        <c:crosses val="autoZero"/>
        <c:auto val="1"/>
        <c:lblAlgn val="ctr"/>
        <c:lblOffset val="100"/>
        <c:noMultiLvlLbl val="0"/>
      </c:catAx>
      <c:valAx>
        <c:axId val="660468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56879"/>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Institucional 2018 - 4to tri_Consolidado.xlsx]Tablas!ProductoVersus</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4to trimestre 2018</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ysClr val="windowText" lastClr="000000">
                <a:lumMod val="50000"/>
                <a:lumOff val="50000"/>
              </a:sysClr>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circle"/>
          <c:size val="5"/>
          <c:spPr>
            <a:solidFill>
              <a:srgbClr val="C00000"/>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dLbl>
          <c:idx val="0"/>
          <c:layout>
            <c:manualLayout>
              <c:x val="0"/>
              <c:y val="0.5310164192053955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w="28575" cap="rnd">
            <a:solidFill>
              <a:srgbClr val="00B050"/>
            </a:solidFill>
            <a:round/>
          </a:ln>
          <a:effectLst/>
        </c:spPr>
        <c:marker>
          <c:symbol val="circle"/>
          <c:size val="5"/>
          <c:spPr>
            <a:solidFill>
              <a:sysClr val="windowText" lastClr="000000"/>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w="28575" cap="rnd">
            <a:solidFill>
              <a:schemeClr val="accent1"/>
            </a:solidFill>
            <a:round/>
          </a:ln>
          <a:effectLst/>
        </c:spPr>
        <c:marker>
          <c:spPr>
            <a:solidFill>
              <a:srgbClr val="C00000"/>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6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7"/>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Tablas!$B$78</c:f>
              <c:strCache>
                <c:ptCount val="1"/>
                <c:pt idx="0">
                  <c:v>Programado 4to trim</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5AA6-4CD9-AF01-9C5F7DF26F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Tablas!$A$79:$A$87</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Tablas!$B$79:$B$87</c:f>
              <c:numCache>
                <c:formatCode>0%</c:formatCode>
                <c:ptCount val="9"/>
                <c:pt idx="0">
                  <c:v>1</c:v>
                </c:pt>
                <c:pt idx="1">
                  <c:v>1</c:v>
                </c:pt>
                <c:pt idx="2">
                  <c:v>1.0000000000000002</c:v>
                </c:pt>
                <c:pt idx="3">
                  <c:v>1</c:v>
                </c:pt>
                <c:pt idx="4">
                  <c:v>1.0000000000000002</c:v>
                </c:pt>
                <c:pt idx="5">
                  <c:v>1</c:v>
                </c:pt>
                <c:pt idx="6">
                  <c:v>1</c:v>
                </c:pt>
                <c:pt idx="7">
                  <c:v>0.99999999999999978</c:v>
                </c:pt>
                <c:pt idx="8">
                  <c:v>1</c:v>
                </c:pt>
              </c:numCache>
            </c:numRef>
          </c:val>
          <c:extLst>
            <c:ext xmlns:c16="http://schemas.microsoft.com/office/drawing/2014/chart" uri="{C3380CC4-5D6E-409C-BE32-E72D297353CC}">
              <c16:uniqueId val="{00000000-D06D-4AAA-B8C2-2C0447AAFA81}"/>
            </c:ext>
          </c:extLst>
        </c:ser>
        <c:ser>
          <c:idx val="1"/>
          <c:order val="1"/>
          <c:tx>
            <c:strRef>
              <c:f>Tablas!$C$78</c:f>
              <c:strCache>
                <c:ptCount val="1"/>
                <c:pt idx="0">
                  <c:v>Avance 4to trim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Tablas!$A$79:$A$87</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Tablas!$C$79:$C$87</c:f>
              <c:numCache>
                <c:formatCode>0%</c:formatCode>
                <c:ptCount val="9"/>
                <c:pt idx="0">
                  <c:v>1</c:v>
                </c:pt>
                <c:pt idx="1">
                  <c:v>0.99</c:v>
                </c:pt>
                <c:pt idx="2">
                  <c:v>0.77826000000000006</c:v>
                </c:pt>
                <c:pt idx="3">
                  <c:v>1</c:v>
                </c:pt>
                <c:pt idx="4">
                  <c:v>1.0000000000000002</c:v>
                </c:pt>
                <c:pt idx="5">
                  <c:v>0.99829931972789121</c:v>
                </c:pt>
                <c:pt idx="6">
                  <c:v>1</c:v>
                </c:pt>
                <c:pt idx="7">
                  <c:v>0.79396000000000011</c:v>
                </c:pt>
                <c:pt idx="8">
                  <c:v>0.95000000000000018</c:v>
                </c:pt>
              </c:numCache>
            </c:numRef>
          </c:val>
          <c:extLst>
            <c:ext xmlns:c16="http://schemas.microsoft.com/office/drawing/2014/chart" uri="{C3380CC4-5D6E-409C-BE32-E72D297353CC}">
              <c16:uniqueId val="{00000001-A7DC-4200-A9C9-2AD447DF2E9C}"/>
            </c:ext>
          </c:extLst>
        </c:ser>
        <c:dLbls>
          <c:dLblPos val="outEnd"/>
          <c:showLegendKey val="0"/>
          <c:showVal val="1"/>
          <c:showCatName val="0"/>
          <c:showSerName val="0"/>
          <c:showPercent val="0"/>
          <c:showBubbleSize val="0"/>
        </c:dLbls>
        <c:gapWidth val="219"/>
        <c:axId val="973227135"/>
        <c:axId val="973227551"/>
      </c:barChart>
      <c:lineChart>
        <c:grouping val="standard"/>
        <c:varyColors val="0"/>
        <c:ser>
          <c:idx val="2"/>
          <c:order val="2"/>
          <c:tx>
            <c:strRef>
              <c:f>Tablas!$D$78</c:f>
              <c:strCache>
                <c:ptCount val="1"/>
                <c:pt idx="0">
                  <c:v> Cumplimiento Producto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Tablas!$A$79:$A$87</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Tablas!$D$79:$D$87</c:f>
              <c:numCache>
                <c:formatCode>0%</c:formatCode>
                <c:ptCount val="9"/>
                <c:pt idx="0">
                  <c:v>1</c:v>
                </c:pt>
                <c:pt idx="1">
                  <c:v>0.99</c:v>
                </c:pt>
                <c:pt idx="2">
                  <c:v>0.77825999999999984</c:v>
                </c:pt>
                <c:pt idx="3">
                  <c:v>1</c:v>
                </c:pt>
                <c:pt idx="4">
                  <c:v>1</c:v>
                </c:pt>
                <c:pt idx="5">
                  <c:v>0.99829931972789121</c:v>
                </c:pt>
                <c:pt idx="6">
                  <c:v>1</c:v>
                </c:pt>
                <c:pt idx="7">
                  <c:v>0.79396000000000033</c:v>
                </c:pt>
                <c:pt idx="8">
                  <c:v>0.95000000000000018</c:v>
                </c:pt>
              </c:numCache>
            </c:numRef>
          </c:val>
          <c:smooth val="0"/>
          <c:extLst>
            <c:ext xmlns:c16="http://schemas.microsoft.com/office/drawing/2014/chart" uri="{C3380CC4-5D6E-409C-BE32-E72D297353CC}">
              <c16:uniqueId val="{00000002-A7DC-4200-A9C9-2AD447DF2E9C}"/>
            </c:ext>
          </c:extLst>
        </c:ser>
        <c:dLbls>
          <c:showLegendKey val="0"/>
          <c:showVal val="0"/>
          <c:showCatName val="0"/>
          <c:showSerName val="0"/>
          <c:showPercent val="0"/>
          <c:showBubbleSize val="0"/>
        </c:dLbls>
        <c:marker val="1"/>
        <c:smooth val="0"/>
        <c:axId val="973227135"/>
        <c:axId val="973227551"/>
      </c:lineChart>
      <c:catAx>
        <c:axId val="97322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551"/>
        <c:crosses val="autoZero"/>
        <c:auto val="1"/>
        <c:lblAlgn val="ctr"/>
        <c:lblOffset val="100"/>
        <c:noMultiLvlLbl val="0"/>
      </c:catAx>
      <c:valAx>
        <c:axId val="973227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135"/>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1er trimestre 2018</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Tablas!$D$539</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C443-416B-9F1B-B65C18218D19}"/>
              </c:ext>
            </c:extLst>
          </c:dPt>
          <c:dLbls>
            <c:dLbl>
              <c:idx val="9"/>
              <c:delete val="1"/>
              <c:extLs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Tablas!$C$540:$C$549</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Tablas!$D$540:$D$549</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Tablas!$B$552</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C443-416B-9F1B-B65C18218D19}"/>
              </c:ext>
            </c:extLst>
          </c:dPt>
          <c:xVal>
            <c:numRef>
              <c:f>Tablas!$C$553:$C$554</c:f>
              <c:numCache>
                <c:formatCode>General</c:formatCode>
                <c:ptCount val="2"/>
                <c:pt idx="0">
                  <c:v>0</c:v>
                </c:pt>
                <c:pt idx="1">
                  <c:v>0.98543873732279319</c:v>
                </c:pt>
              </c:numCache>
            </c:numRef>
          </c:xVal>
          <c:yVal>
            <c:numRef>
              <c:f>Tablas!$D$553:$D$554</c:f>
              <c:numCache>
                <c:formatCode>General</c:formatCode>
                <c:ptCount val="2"/>
                <c:pt idx="0">
                  <c:v>0</c:v>
                </c:pt>
                <c:pt idx="1">
                  <c:v>0.17003086479712737</c:v>
                </c:pt>
              </c:numCache>
            </c:numRef>
          </c:yVal>
          <c:smooth val="1"/>
          <c:extLs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1647825</xdr:colOff>
      <xdr:row>15</xdr:row>
      <xdr:rowOff>119682</xdr:rowOff>
    </xdr:from>
    <xdr:to>
      <xdr:col>10</xdr:col>
      <xdr:colOff>228600</xdr:colOff>
      <xdr:row>39</xdr:row>
      <xdr:rowOff>104775</xdr:rowOff>
    </xdr:to>
    <xdr:grpSp>
      <xdr:nvGrpSpPr>
        <xdr:cNvPr id="4" name="Grupo 3"/>
        <xdr:cNvGrpSpPr/>
      </xdr:nvGrpSpPr>
      <xdr:grpSpPr>
        <a:xfrm>
          <a:off x="8020050" y="3796332"/>
          <a:ext cx="6543675" cy="4557093"/>
          <a:chOff x="6055415" y="253032"/>
          <a:chExt cx="7203385" cy="4360379"/>
        </a:xfrm>
      </xdr:grpSpPr>
      <xdr:graphicFrame macro="">
        <xdr:nvGraphicFramePr>
          <xdr:cNvPr id="3" name="Gráfico 2"/>
          <xdr:cNvGraphicFramePr/>
        </xdr:nvGraphicFramePr>
        <xdr:xfrm>
          <a:off x="6055415" y="253032"/>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Lst>
              </xdr:cNvPr>
              <xdr:cNvSpPr/>
            </xdr:nvSpPr>
            <xdr:spPr bwMode="auto">
              <a:xfrm>
                <a:off x="10781057" y="375616"/>
                <a:ext cx="799271"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Lst>
              </xdr:cNvPr>
              <xdr:cNvSpPr/>
            </xdr:nvSpPr>
            <xdr:spPr bwMode="auto">
              <a:xfrm>
                <a:off x="11778283" y="392182"/>
                <a:ext cx="781464"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Actividades</a:t>
                </a:r>
              </a:p>
            </xdr:txBody>
          </xdr:sp>
        </mc:Choice>
        <mc:Fallback/>
      </mc:AlternateContent>
    </xdr:grpSp>
    <xdr:clientData/>
  </xdr:twoCellAnchor>
  <xdr:twoCellAnchor>
    <xdr:from>
      <xdr:col>1</xdr:col>
      <xdr:colOff>60879</xdr:colOff>
      <xdr:row>44</xdr:row>
      <xdr:rowOff>123827</xdr:rowOff>
    </xdr:from>
    <xdr:to>
      <xdr:col>2</xdr:col>
      <xdr:colOff>2362200</xdr:colOff>
      <xdr:row>51</xdr:row>
      <xdr:rowOff>190500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1646997</xdr:colOff>
      <xdr:row>17</xdr:row>
      <xdr:rowOff>183047</xdr:rowOff>
    </xdr:from>
    <xdr:to>
      <xdr:col>84</xdr:col>
      <xdr:colOff>523875</xdr:colOff>
      <xdr:row>26</xdr:row>
      <xdr:rowOff>38101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82</xdr:col>
      <xdr:colOff>762000</xdr:colOff>
      <xdr:row>18</xdr:row>
      <xdr:rowOff>133350</xdr:rowOff>
    </xdr:from>
    <xdr:to>
      <xdr:col>84</xdr:col>
      <xdr:colOff>114300</xdr:colOff>
      <xdr:row>25</xdr:row>
      <xdr:rowOff>95250</xdr:rowOff>
    </xdr:to>
    <xdr:sp macro="" textlink="$CF$17">
      <xdr:nvSpPr>
        <xdr:cNvPr id="6" name="Elipse 5"/>
        <xdr:cNvSpPr/>
      </xdr:nvSpPr>
      <xdr:spPr>
        <a:xfrm>
          <a:off x="82696050" y="4381500"/>
          <a:ext cx="1200150" cy="1295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114D0C0-6F44-4DA0-827F-CA1DC2DAB70B}" type="TxLink">
            <a:rPr lang="en-US" sz="2400" b="0" i="0" u="none" strike="noStrike" cap="none" spc="0">
              <a:ln w="0"/>
              <a:solidFill>
                <a:schemeClr val="accent1"/>
              </a:solidFill>
              <a:effectLst>
                <a:outerShdw blurRad="38100" dist="25400" dir="5400000" algn="ctr" rotWithShape="0">
                  <a:srgbClr val="6E747A">
                    <a:alpha val="43000"/>
                  </a:srgbClr>
                </a:outerShdw>
              </a:effectLst>
              <a:latin typeface="Bodoni MT Black" panose="02070A03080606020203" pitchFamily="18" charset="0"/>
              <a:cs typeface="Calibri"/>
            </a:rPr>
            <a:pPr algn="ctr"/>
            <a:t>85%</a:t>
          </a:fld>
          <a:endParaRPr lang="es-CO" sz="6600" b="0" cap="none" spc="0">
            <a:ln w="0"/>
            <a:solidFill>
              <a:schemeClr val="accent1"/>
            </a:solidFill>
            <a:effectLst>
              <a:outerShdw blurRad="38100" dist="25400" dir="5400000" algn="ctr" rotWithShape="0">
                <a:srgbClr val="6E747A">
                  <a:alpha val="43000"/>
                </a:srgbClr>
              </a:outerShdw>
            </a:effectLst>
            <a:latin typeface="Bodoni MT Black" panose="02070A03080606020203" pitchFamily="18" charset="0"/>
          </a:endParaRPr>
        </a:p>
      </xdr:txBody>
    </xdr:sp>
    <xdr:clientData/>
  </xdr:twoCellAnchor>
  <xdr:twoCellAnchor>
    <xdr:from>
      <xdr:col>5</xdr:col>
      <xdr:colOff>154472</xdr:colOff>
      <xdr:row>4</xdr:row>
      <xdr:rowOff>134178</xdr:rowOff>
    </xdr:from>
    <xdr:to>
      <xdr:col>6</xdr:col>
      <xdr:colOff>133349</xdr:colOff>
      <xdr:row>14</xdr:row>
      <xdr:rowOff>10354</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419099</xdr:colOff>
      <xdr:row>4</xdr:row>
      <xdr:rowOff>153760</xdr:rowOff>
    </xdr:from>
    <xdr:to>
      <xdr:col>9</xdr:col>
      <xdr:colOff>514350</xdr:colOff>
      <xdr:row>13</xdr:row>
      <xdr:rowOff>609600</xdr:rowOff>
    </xdr:to>
    <xdr:graphicFrame macro="">
      <xdr:nvGraphicFramePr>
        <xdr:cNvPr id="14" name="Ejecució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0</xdr:col>
      <xdr:colOff>809625</xdr:colOff>
      <xdr:row>0</xdr:row>
      <xdr:rowOff>95250</xdr:rowOff>
    </xdr:from>
    <xdr:to>
      <xdr:col>12</xdr:col>
      <xdr:colOff>323850</xdr:colOff>
      <xdr:row>3</xdr:row>
      <xdr:rowOff>180975</xdr:rowOff>
    </xdr:to>
    <xdr:sp macro="" textlink="">
      <xdr:nvSpPr>
        <xdr:cNvPr id="16" name="16 Rectángulo"/>
        <xdr:cNvSpPr/>
      </xdr:nvSpPr>
      <xdr:spPr>
        <a:xfrm>
          <a:off x="809625" y="666750"/>
          <a:ext cx="11201400"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4to TRIMESTRE DE 2018</a:t>
          </a:r>
        </a:p>
      </xdr:txBody>
    </xdr:sp>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Productover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2</xdr:col>
      <xdr:colOff>336173</xdr:colOff>
      <xdr:row>4</xdr:row>
      <xdr:rowOff>78441</xdr:rowOff>
    </xdr:from>
    <xdr:to>
      <xdr:col>4</xdr:col>
      <xdr:colOff>67234</xdr:colOff>
      <xdr:row>14</xdr:row>
      <xdr:rowOff>134471</xdr:rowOff>
    </xdr:to>
    <mc:AlternateContent xmlns:mc="http://schemas.openxmlformats.org/markup-compatibility/2006" xmlns:a14="http://schemas.microsoft.com/office/drawing/2010/main">
      <mc:Choice Requires="a14">
        <xdr:graphicFrame macro="">
          <xdr:nvGraphicFramePr>
            <xdr:cNvPr id="20" name="DEPENDENCIA"/>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3126438" y="840441"/>
              <a:ext cx="2734237" cy="277905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409575</xdr:colOff>
      <xdr:row>4</xdr:row>
      <xdr:rowOff>123825</xdr:rowOff>
    </xdr:from>
    <xdr:to>
      <xdr:col>1</xdr:col>
      <xdr:colOff>2238375</xdr:colOff>
      <xdr:row>9</xdr:row>
      <xdr:rowOff>19050</xdr:rowOff>
    </xdr:to>
    <mc:AlternateContent xmlns:mc="http://schemas.openxmlformats.org/markup-compatibility/2006" xmlns:a14="http://schemas.microsoft.com/office/drawing/2010/main">
      <mc:Choice Requires="a14">
        <xdr:graphicFrame macro="">
          <xdr:nvGraphicFramePr>
            <xdr:cNvPr id="17" name="Estado del Producto 4"/>
            <xdr:cNvGraphicFramePr/>
          </xdr:nvGraphicFramePr>
          <xdr:xfrm>
            <a:off x="0" y="0"/>
            <a:ext cx="0" cy="0"/>
          </xdr:xfrm>
          <a:graphic>
            <a:graphicData uri="http://schemas.microsoft.com/office/drawing/2010/slicer">
              <sle:slicer xmlns:sle="http://schemas.microsoft.com/office/drawing/2010/slicer" name="Estado del Producto 4"/>
            </a:graphicData>
          </a:graphic>
        </xdr:graphicFrame>
      </mc:Choice>
      <mc:Fallback xmlns="">
        <xdr:sp macro="" textlink="">
          <xdr:nvSpPr>
            <xdr:cNvPr id="0" name=""/>
            <xdr:cNvSpPr>
              <a:spLocks noTextEdit="1"/>
            </xdr:cNvSpPr>
          </xdr:nvSpPr>
          <xdr:spPr>
            <a:xfrm>
              <a:off x="809625" y="885825"/>
              <a:ext cx="1828800" cy="12287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400050</xdr:colOff>
      <xdr:row>9</xdr:row>
      <xdr:rowOff>152400</xdr:rowOff>
    </xdr:from>
    <xdr:to>
      <xdr:col>1</xdr:col>
      <xdr:colOff>2228850</xdr:colOff>
      <xdr:row>14</xdr:row>
      <xdr:rowOff>9525</xdr:rowOff>
    </xdr:to>
    <mc:AlternateContent xmlns:mc="http://schemas.openxmlformats.org/markup-compatibility/2006" xmlns:a14="http://schemas.microsoft.com/office/drawing/2010/main">
      <mc:Choice Requires="a14">
        <xdr:graphicFrame macro="">
          <xdr:nvGraphicFramePr>
            <xdr:cNvPr id="19" name="Tipo de Resultado 4"/>
            <xdr:cNvGraphicFramePr/>
          </xdr:nvGraphicFramePr>
          <xdr:xfrm>
            <a:off x="0" y="0"/>
            <a:ext cx="0" cy="0"/>
          </xdr:xfrm>
          <a:graphic>
            <a:graphicData uri="http://schemas.microsoft.com/office/drawing/2010/slicer">
              <sle:slicer xmlns:sle="http://schemas.microsoft.com/office/drawing/2010/slicer" name="Tipo de Resultado 4"/>
            </a:graphicData>
          </a:graphic>
        </xdr:graphicFrame>
      </mc:Choice>
      <mc:Fallback xmlns="">
        <xdr:sp macro="" textlink="">
          <xdr:nvSpPr>
            <xdr:cNvPr id="0" name=""/>
            <xdr:cNvSpPr>
              <a:spLocks noTextEdit="1"/>
            </xdr:cNvSpPr>
          </xdr:nvSpPr>
          <xdr:spPr>
            <a:xfrm>
              <a:off x="800100" y="2247900"/>
              <a:ext cx="1828800" cy="12477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19051</xdr:colOff>
      <xdr:row>0</xdr:row>
      <xdr:rowOff>123825</xdr:rowOff>
    </xdr:from>
    <xdr:to>
      <xdr:col>6</xdr:col>
      <xdr:colOff>1485901</xdr:colOff>
      <xdr:row>4</xdr:row>
      <xdr:rowOff>0</xdr:rowOff>
    </xdr:to>
    <xdr:sp macro="" textlink="">
      <xdr:nvSpPr>
        <xdr:cNvPr id="2" name="16 Rectángulo"/>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4to TRIMESTRE DE 2018 - </a:t>
          </a:r>
          <a:r>
            <a:rPr lang="es-CO" sz="2200" b="1">
              <a:solidFill>
                <a:srgbClr val="FFFF00"/>
              </a:solidFill>
            </a:rPr>
            <a:t>PRODUCTOS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2</xdr:row>
      <xdr:rowOff>1</xdr:rowOff>
    </xdr:from>
    <xdr:to>
      <xdr:col>8</xdr:col>
      <xdr:colOff>1581150</xdr:colOff>
      <xdr:row>5</xdr:row>
      <xdr:rowOff>114301</xdr:rowOff>
    </xdr:to>
    <xdr:sp macro="" textlink="">
      <xdr:nvSpPr>
        <xdr:cNvPr id="2" name="16 Rectángulo"/>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4to TRIMESTRE DE 2018 - </a:t>
          </a:r>
          <a:r>
            <a:rPr lang="es-CO" sz="2200" b="1">
              <a:solidFill>
                <a:srgbClr val="FFFF00"/>
              </a:solidFill>
            </a:rPr>
            <a:t>ACTIVIDADES</a:t>
          </a:r>
        </a:p>
      </xdr:txBody>
    </xdr:sp>
    <xdr:clientData/>
  </xdr:twoCellAnchor>
  <xdr:twoCellAnchor>
    <xdr:from>
      <xdr:col>33</xdr:col>
      <xdr:colOff>658091</xdr:colOff>
      <xdr:row>1</xdr:row>
      <xdr:rowOff>69273</xdr:rowOff>
    </xdr:from>
    <xdr:to>
      <xdr:col>33</xdr:col>
      <xdr:colOff>1143000</xdr:colOff>
      <xdr:row>5</xdr:row>
      <xdr:rowOff>17318</xdr:rowOff>
    </xdr:to>
    <xdr:sp macro="" textlink="">
      <xdr:nvSpPr>
        <xdr:cNvPr id="3" name="Flecha abajo 2"/>
        <xdr:cNvSpPr/>
      </xdr:nvSpPr>
      <xdr:spPr>
        <a:xfrm>
          <a:off x="38896636"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1194955</xdr:colOff>
      <xdr:row>1</xdr:row>
      <xdr:rowOff>69273</xdr:rowOff>
    </xdr:from>
    <xdr:to>
      <xdr:col>36</xdr:col>
      <xdr:colOff>1679864</xdr:colOff>
      <xdr:row>5</xdr:row>
      <xdr:rowOff>17318</xdr:rowOff>
    </xdr:to>
    <xdr:sp macro="" textlink="">
      <xdr:nvSpPr>
        <xdr:cNvPr id="4" name="Flecha abajo 3"/>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37</xdr:col>
      <xdr:colOff>1330037</xdr:colOff>
      <xdr:row>1</xdr:row>
      <xdr:rowOff>31174</xdr:rowOff>
    </xdr:from>
    <xdr:to>
      <xdr:col>37</xdr:col>
      <xdr:colOff>1814946</xdr:colOff>
      <xdr:row>4</xdr:row>
      <xdr:rowOff>169719</xdr:rowOff>
    </xdr:to>
    <xdr:sp macro="" textlink="">
      <xdr:nvSpPr>
        <xdr:cNvPr id="5" name="Flecha abajo 4"/>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538</xdr:row>
      <xdr:rowOff>142874</xdr:rowOff>
    </xdr:from>
    <xdr:to>
      <xdr:col>5</xdr:col>
      <xdr:colOff>2190751</xdr:colOff>
      <xdr:row>552</xdr:row>
      <xdr:rowOff>9525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54">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95%</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282295</xdr:colOff>
      <xdr:row>2</xdr:row>
      <xdr:rowOff>97893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11668579" y="0"/>
          <a:ext cx="5920641" cy="688443"/>
        </a:xfrm>
        <a:prstGeom prst="rect">
          <a:avLst/>
        </a:prstGeom>
      </xdr:spPr>
    </xdr:pic>
    <xdr:clientData/>
  </xdr:twoCellAnchor>
  <xdr:twoCellAnchor>
    <xdr:from>
      <xdr:col>0</xdr:col>
      <xdr:colOff>0</xdr:colOff>
      <xdr:row>0</xdr:row>
      <xdr:rowOff>209550</xdr:rowOff>
    </xdr:from>
    <xdr:to>
      <xdr:col>5</xdr:col>
      <xdr:colOff>479150</xdr:colOff>
      <xdr:row>2</xdr:row>
      <xdr:rowOff>209550</xdr:rowOff>
    </xdr:to>
    <xdr:sp macro="" textlink="">
      <xdr:nvSpPr>
        <xdr:cNvPr id="3" name="2 Rectángulo"/>
        <xdr:cNvSpPr/>
      </xdr:nvSpPr>
      <xdr:spPr>
        <a:xfrm>
          <a:off x="0" y="209550"/>
          <a:ext cx="1036610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a:t>
          </a:r>
          <a:r>
            <a:rPr lang="es-CO" sz="2400">
              <a:solidFill>
                <a:srgbClr val="FFFF00"/>
              </a:solidFill>
              <a:effectLst/>
              <a:latin typeface="+mn-lt"/>
              <a:ea typeface="+mn-ea"/>
              <a:cs typeface="+mn-cs"/>
            </a:rPr>
            <a:t>4to trimestre</a:t>
          </a:r>
          <a:r>
            <a:rPr lang="es-CO" sz="2400" baseline="0">
              <a:solidFill>
                <a:srgbClr val="FFFF00"/>
              </a:solidFill>
              <a:effectLst/>
              <a:latin typeface="+mn-lt"/>
              <a:ea typeface="+mn-ea"/>
              <a:cs typeface="+mn-cs"/>
            </a:rPr>
            <a:t> </a:t>
          </a:r>
          <a:r>
            <a:rPr lang="es-CO" sz="2400">
              <a:solidFill>
                <a:schemeClr val="lt1"/>
              </a:solidFill>
              <a:effectLst/>
              <a:latin typeface="+mn-lt"/>
              <a:ea typeface="+mn-ea"/>
              <a:cs typeface="+mn-cs"/>
            </a:rPr>
            <a:t>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de%20Acci&#243;n%20Institucional%202018%20-%204to%20tri_Reporte%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8"/>
      <sheetName val="Indicadores"/>
      <sheetName val="PLAN DE ACCIÓN 2018 Producto"/>
      <sheetName val="PLAN DE ACCIÓN 2018 Actividades"/>
      <sheetName val="Tablas"/>
      <sheetName val="PLAN DE DESARROLLO 2018"/>
      <sheetName val="Actividades Plan de Desarrollo"/>
      <sheetName val="Plan de Acción Institucional 2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480.679539930556" createdVersion="6" refreshedVersion="6" minRefreshableVersion="3" recordCount="74">
  <cacheSource type="worksheet">
    <worksheetSource ref="A6:BQ80" sheet="PLAN DE ACCIÓN 2018 Producto"/>
  </cacheSource>
  <cacheFields count="70">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7"/>
    </cacheField>
    <cacheField name="Nombre del producto" numFmtId="0">
      <sharedItems/>
    </cacheField>
    <cacheField name="% Ponderación Producto" numFmtId="0">
      <sharedItems containsSemiMixedTypes="0" containsString="0" containsNumber="1" minValue="5.8799999999999998E-2" maxValue="1"/>
    </cacheField>
    <cacheField name="Meta Anual" numFmtId="0">
      <sharedItems containsSemiMixedTypes="0" containsString="0" containsNumber="1" minValue="0.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SemiMixedTypes="0" containsString="0" containsNumber="1" minValue="0" maxValue="11"/>
    </cacheField>
    <cacheField name="2° TRIM" numFmtId="0">
      <sharedItems containsSemiMixedTypes="0" containsString="0" containsNumber="1" minValue="0" maxValue="22"/>
    </cacheField>
    <cacheField name="3° TRIM" numFmtId="0">
      <sharedItems containsSemiMixedTypes="0" containsString="0" containsNumber="1" minValue="0" maxValue="33"/>
    </cacheField>
    <cacheField name="4° TRIM" numFmtId="0">
      <sharedItems containsString="0" containsBlank="1" containsNumber="1" minValue="0" maxValue="44"/>
    </cacheField>
    <cacheField name="META 4° TRIM_x000a_(celda O)" numFmtId="0">
      <sharedItems containsSemiMixedTypes="0" containsString="0" containsNumber="1" minValue="0" maxValue="44"/>
    </cacheField>
    <cacheField name="Programado 4to trimestre" numFmtId="0">
      <sharedItems containsSemiMixedTypes="0" containsString="0" containsNumber="1" minValue="0" maxValue="1"/>
    </cacheField>
    <cacheField name="AVANCE 4° TRIM" numFmtId="0">
      <sharedItems containsSemiMixedTypes="0" containsString="0" containsNumber="1" minValue="0" maxValue="44"/>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longText="1"/>
    </cacheField>
    <cacheField name="Cumplimiento (S7/Q7)" numFmtId="0">
      <sharedItems containsSemiMixedTypes="0" containsString="0" containsNumber="1" minValue="0" maxValue="1"/>
    </cacheField>
    <cacheField name="Tipo de Resultado 4" numFmtId="0">
      <sharedItems/>
    </cacheField>
    <cacheField name="Estado del Producto 4" numFmtId="0">
      <sharedItems count="4">
        <s v="CUMPLIDO"/>
        <s v="PENDIENTE"/>
        <s v="SIN EJECUTAR"/>
        <s v="EN EJECUCIÓN" u="1"/>
      </sharedItems>
    </cacheField>
    <cacheField name="AVANCE PONDERADO 4" numFmtId="9">
      <sharedItems containsSemiMixedTypes="0" containsString="0" containsNumber="1" minValue="0" maxValue="0.99"/>
    </cacheField>
    <cacheField name="AVANCE PONDERADO PERIODO" numFmtId="9">
      <sharedItems containsNonDate="0" containsString="0" containsBlank="1"/>
    </cacheField>
    <cacheField name="META 3° TRIM_x000a_(celda O)2" numFmtId="0">
      <sharedItems containsSemiMixedTypes="0" containsString="0" containsNumber="1" minValue="0" maxValue="33"/>
    </cacheField>
    <cacheField name="Programado 3er trimestre3" numFmtId="0">
      <sharedItems containsSemiMixedTypes="0" containsString="0" containsNumber="1" minValue="0" maxValue="1"/>
    </cacheField>
    <cacheField name="AVANCE 3° TRIM4" numFmtId="0">
      <sharedItems containsMixedTypes="1" containsNumber="1" minValue="0" maxValue="33"/>
    </cacheField>
    <cacheField name="Descripción Avance y/o justificación del incumplimiento5" numFmtId="0">
      <sharedItems longText="1"/>
    </cacheField>
    <cacheField name="Evidencia6" numFmtId="0">
      <sharedItems containsBlank="1" longText="1"/>
    </cacheField>
    <cacheField name="Acción de mejora _x000a_*aplica si no se presentó avance7" numFmtId="0">
      <sharedItems containsBlank="1" longText="1"/>
    </cacheField>
    <cacheField name="Cumplimiento (S7/Q7)8" numFmtId="9">
      <sharedItems containsSemiMixedTypes="0" containsString="0" containsNumber="1" minValue="0" maxValue="1.44"/>
    </cacheField>
    <cacheField name="Tipo de Resultado 39" numFmtId="9">
      <sharedItems/>
    </cacheField>
    <cacheField name="Estado del Producto 310" numFmtId="0">
      <sharedItems/>
    </cacheField>
    <cacheField name="AVANCE PONDERADO 32" numFmtId="9">
      <sharedItems containsSemiMixedTypes="0" containsString="0" containsNumber="1" minValue="0" maxValue="0.85333333333333339"/>
    </cacheField>
    <cacheField name="META 2° TRIM_x000a_(celda O)" numFmtId="0">
      <sharedItems containsSemiMixedTypes="0" containsString="0" containsNumber="1" minValue="0" maxValue="22"/>
    </cacheField>
    <cacheField name="Programado 2do trimestre" numFmtId="9">
      <sharedItems containsSemiMixedTypes="0" containsString="0" containsNumber="1" minValue="0" maxValue="1"/>
    </cacheField>
    <cacheField name="AVANCE 2° TRIM" numFmtId="0">
      <sharedItems containsSemiMixedTypes="0" containsString="0" containsNumber="1" minValue="0" maxValue="22"/>
    </cacheField>
    <cacheField name="Descripción Avance y/o justificación del incumplimiento3" numFmtId="0">
      <sharedItems longText="1"/>
    </cacheField>
    <cacheField name="Evidencia4" numFmtId="0">
      <sharedItems containsBlank="1" longText="1"/>
    </cacheField>
    <cacheField name="Acción de mejora _x000a_*aplica si no se presentó avance5" numFmtId="0">
      <sharedItems containsBlank="1" longText="1"/>
    </cacheField>
    <cacheField name="Cumplimiento% (T7/S7)" numFmtId="9">
      <sharedItems containsSemiMixedTypes="0" containsString="0" containsNumber="1" minValue="0" maxValue="2.1999999999999997"/>
    </cacheField>
    <cacheField name="Tipo de resultado2" numFmtId="9">
      <sharedItems/>
    </cacheField>
    <cacheField name="Estado del Producto2" numFmtId="0">
      <sharedItems/>
    </cacheField>
    <cacheField name="AVENCE PONDERADO 2" numFmtId="9">
      <sharedItems containsSemiMixedTypes="0" containsString="0" containsNumber="1" minValue="0" maxValue="0.92"/>
    </cacheField>
    <cacheField name="META 1° TRIM_x000a_(celda N)" numFmtId="0">
      <sharedItems containsSemiMixedTypes="0" containsString="0" containsNumber="1" minValue="0" maxValue="11"/>
    </cacheField>
    <cacheField name="Programado 1er trimestre" numFmtId="9">
      <sharedItems containsSemiMixedTypes="0" containsString="0" containsNumber="1" minValue="0" maxValue="1"/>
    </cacheField>
    <cacheField name="AVANCE 1° TRIM" numFmtId="0">
      <sharedItems containsMixedTypes="1" containsNumber="1" minValue="0" maxValue="11"/>
    </cacheField>
    <cacheField name="Descripción Avance y/o justificación del incumplimiento2" numFmtId="0">
      <sharedItems containsBlank="1" longText="1"/>
    </cacheField>
    <cacheField name="Evidencia3" numFmtId="0">
      <sharedItems containsBlank="1" longText="1"/>
    </cacheField>
    <cacheField name="Acción de mejora _x000a_*aplica si no se presentó avance4" numFmtId="0">
      <sharedItems containsBlank="1"/>
    </cacheField>
    <cacheField name="Cumplimiento% (AD7/AB7)" numFmtId="9">
      <sharedItems containsSemiMixedTypes="0" containsString="0" containsNumber="1" minValue="0" maxValue="4"/>
    </cacheField>
    <cacheField name="Tipo de resultado5" numFmtId="9">
      <sharedItems/>
    </cacheField>
    <cacheField name="Estado del Producto6" numFmtId="0">
      <sharedItems/>
    </cacheField>
    <cacheField name="AVENCE PONDERADO7" numFmtId="9">
      <sharedItems containsSemiMixedTypes="0" containsString="0" containsNumber="1" minValue="0" maxValue="1"/>
    </cacheField>
    <cacheField name="No.2" numFmtId="0">
      <sharedItems containsSemiMixedTypes="0" containsString="0" containsNumber="1" containsInteger="1" minValue="1" maxValue="1"/>
    </cacheField>
    <cacheField name="ACTIVIDADES DEL PRODUCTO" numFmtId="0">
      <sharedItems longText="1"/>
    </cacheField>
    <cacheField name="% Ponderación Actividades" numFmtId="9">
      <sharedItems containsSemiMixedTypes="0" containsString="0" containsNumber="1" minValue="0.1" maxValue="1"/>
    </cacheField>
    <cacheField name="Fecha Inicio" numFmtId="14">
      <sharedItems containsSemiMixedTypes="0" containsNonDate="0" containsDate="1" containsString="0" minDate="2018-01-01T00:00:00" maxDate="2018-07-02T00:00:00"/>
    </cacheField>
    <cacheField name="Fecha fin" numFmtId="14">
      <sharedItems containsDate="1" containsMixedTypes="1" minDate="2018-02-15T00:00:00" maxDate="2019-01-01T00:00:00"/>
    </cacheField>
    <cacheField name="Reponderación actividad calculo en el periodo" numFmtId="9">
      <sharedItems containsString="0" containsBlank="1" containsNumber="1" minValue="7.1400000000000005E-3" maxValue="1"/>
    </cacheField>
    <cacheField name="Responsable Actividad" numFmtId="0">
      <sharedItems/>
    </cacheField>
    <cacheField name="Avance % _x000a_*En escala de 1 a 100%" numFmtId="0">
      <sharedItems containsString="0" containsBlank="1" containsNumber="1" minValue="0" maxValue="1"/>
    </cacheField>
    <cacheField name="Descripción avance y/o justificación del incumplimiento4" numFmtId="0">
      <sharedItems containsBlank="1" longText="1"/>
    </cacheField>
    <cacheField name="CUMPLIMIENTO ACTIVIDADES" numFmtId="9">
      <sharedItems containsSemiMixedTypes="0" containsString="0" containsNumber="1" minValue="0" maxValue="1"/>
    </cacheField>
    <cacheField name="AVANCE PONDERADO PERIODO EVALUADO PA" numFmtId="9">
      <sharedItems containsString="0" containsBlank="1" containsNumber="1" minValue="0" maxValue="1"/>
    </cacheField>
    <cacheField name="AVANCE PONDERADO ACUMULADO PA" numFmtId="0">
      <sharedItems containsSemiMixedTypes="0" containsString="0" containsNumber="1" minValue="0" maxValue="1"/>
    </cacheField>
    <cacheField name="Cumplimiento 1er tri." numFmtId="0" formula="IFERROR((#NAME?/'Programado 2do trimestre'),0)"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Edgar Andrés Ortiz Vivas" refreshedDate="43490.479383333331" createdVersion="6" refreshedVersion="6" minRefreshableVersion="3" recordCount="226">
  <cacheSource type="worksheet">
    <worksheetSource ref="B7:AL233" sheet="PLAN DE ACCIÓN 2018 Actividades"/>
  </cacheSource>
  <cacheFields count="38">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7"/>
    </cacheField>
    <cacheField name="Nombre del producto" numFmtId="0">
      <sharedItems containsBlank="1"/>
    </cacheField>
    <cacheField name="% Ponderación Producto" numFmtId="0">
      <sharedItems containsString="0" containsBlank="1" containsNumber="1" minValue="5.8799999999999998E-2" maxValue="1"/>
    </cacheField>
    <cacheField name="Meta Anual" numFmtId="0">
      <sharedItems containsString="0" containsBlank="1" containsNumber="1" minValue="0.02" maxValue="100"/>
    </cacheField>
    <cacheField name="Unidad Medida" numFmtId="0">
      <sharedItems containsBlank="1"/>
    </cacheField>
    <cacheField name="Descripción Meta" numFmtId="0">
      <sharedItems containsBlank="1" longText="1"/>
    </cacheField>
    <cacheField name="Responsable Producto" numFmtId="0">
      <sharedItems containsBlank="1"/>
    </cacheField>
    <cacheField name="1° TRIM" numFmtId="0">
      <sharedItems containsString="0" containsBlank="1" containsNumber="1" minValue="0" maxValue="11"/>
    </cacheField>
    <cacheField name="2° TRIM" numFmtId="0">
      <sharedItems containsString="0" containsBlank="1" containsNumber="1" minValue="0" maxValue="22"/>
    </cacheField>
    <cacheField name="3° TRIM" numFmtId="0">
      <sharedItems containsString="0" containsBlank="1" containsNumber="1" minValue="0" maxValue="33"/>
    </cacheField>
    <cacheField name="4° TRIM" numFmtId="0">
      <sharedItems containsString="0" containsBlank="1" containsNumber="1" minValue="0" maxValue="44"/>
    </cacheField>
    <cacheField name="META 1° TRIM_x000a_(celda N)" numFmtId="0">
      <sharedItems containsString="0" containsBlank="1" containsNumber="1" minValue="0" maxValue="11"/>
    </cacheField>
    <cacheField name="AVANCE 1° TRIM" numFmtId="0">
      <sharedItems containsBlank="1" containsMixedTypes="1" containsNumber="1" minValue="0" maxValue="11"/>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cacheField>
    <cacheField name="Cumplimiento% (T8/S8)" numFmtId="9">
      <sharedItems containsString="0" containsBlank="1" containsNumber="1" minValue="0" maxValue="4"/>
    </cacheField>
    <cacheField name="Tipo de resultado" numFmtId="9">
      <sharedItems containsBlank="1"/>
    </cacheField>
    <cacheField name="Estado del Producto" numFmtId="0">
      <sharedItems containsBlank="1"/>
    </cacheField>
    <cacheField name="AVENCE PONDERADO" numFmtId="0">
      <sharedItems containsString="0" containsBlank="1" containsNumber="1" minValue="0" maxValue="1"/>
    </cacheField>
    <cacheField name="No.2" numFmtId="0">
      <sharedItems containsSemiMixedTypes="0" containsString="0" containsNumber="1" containsInteger="1" minValue="1" maxValue="6"/>
    </cacheField>
    <cacheField name="ACTIVIDADES DEL PRODUCTO" numFmtId="0">
      <sharedItems longText="1"/>
    </cacheField>
    <cacheField name="% Ponderación Actividades" numFmtId="9">
      <sharedItems containsSemiMixedTypes="0" containsString="0" containsNumber="1" minValue="0.1" maxValue="0.9"/>
    </cacheField>
    <cacheField name="Fecha Inicio" numFmtId="14">
      <sharedItems containsSemiMixedTypes="0" containsNonDate="0" containsDate="1" containsString="0" minDate="2018-01-01T00:00:00" maxDate="2018-12-09T00:00:00"/>
    </cacheField>
    <cacheField name="Fecha fin" numFmtId="14">
      <sharedItems containsDate="1" containsMixedTypes="1" minDate="2018-02-15T00:00:00" maxDate="2019-01-01T00:00:00"/>
    </cacheField>
    <cacheField name="Reponderación actividad calculo en el periodo" numFmtId="9">
      <sharedItems containsString="0" containsBlank="1" containsNumber="1" minValue="5.8799999999999998E-3" maxValue="0.25"/>
    </cacheField>
    <cacheField name="Responsable Actividad" numFmtId="0">
      <sharedItems containsBlank="1"/>
    </cacheField>
    <cacheField name="Avance % _x000a_*En escala de 1 a 100%" numFmtId="0">
      <sharedItems containsString="0" containsBlank="1" containsNumber="1" minValue="0" maxValue="1"/>
    </cacheField>
    <cacheField name="Descripción avance y/o justificación del incumplimiento2" numFmtId="0">
      <sharedItems containsBlank="1" longText="1"/>
    </cacheField>
    <cacheField name="CUMPLIMIENTO ACTIVIDADES" numFmtId="9">
      <sharedItems containsSemiMixedTypes="0" containsString="0" containsNumber="1" minValue="0" maxValue="0.9"/>
    </cacheField>
    <cacheField name="AVANCE PONDERADO PERIODO EVALUADO PA" numFmtId="9">
      <sharedItems containsSemiMixedTypes="0" containsString="0" containsNumber="1" minValue="0" maxValue="0.24249999999999999"/>
    </cacheField>
    <cacheField name="AVANCE PONDERADO ACUMULADO PA" numFmtId="9">
      <sharedItems containsSemiMixedTypes="0" containsString="0" containsNumber="1" minValue="0" maxValue="0.2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dgar Andrés Ortiz Vivas" refreshedDate="43490.568019444443" createdVersion="6" refreshedVersion="6" minRefreshableVersion="3" recordCount="74">
  <cacheSource type="worksheet">
    <worksheetSource name="Producto"/>
  </cacheSource>
  <cacheFields count="59">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7"/>
    </cacheField>
    <cacheField name="Nombre del producto" numFmtId="0">
      <sharedItems count="74">
        <s v="Revista virtual: &quot;Bomberos Hoy el Magazzine&quot;."/>
        <s v="Bomberos Hoy el Informativo."/>
        <s v="Crónica: Bomberos de corazón."/>
        <s v="Acciones Bomberiles. "/>
        <s v="Foto de la semana"/>
        <s v="Plan anual de auditoria vigencia 2018"/>
        <s v="Flujo de procesos con la integración de los estándares de Gestión de Calidad, Ambiental y Seguridad y Salud en el Trabajo en los Procesos."/>
        <s v="Modificación de la ruta de la calidad"/>
        <s v="*Continuación - Ventanilla única de atención ciudadano. "/>
        <s v="*Continuación - Aplicación móvil para el sistema de información Misional Implementada"/>
        <s v="*Continuación - Herramienta tecnológica para la creación y administración de cursos virtuales en la UEA implementada"/>
        <s v="*Continuación - Entornos de virtualización para la UAECOB Implementados"/>
        <s v="*Continuación - Herramienta tecnológica para la administración y gestión documental de la UAECOB Implementada."/>
        <s v="*Continuación -Dotación Tecnológica para la Estación de Bomberos de Bosa B-8 implementada"/>
        <s v="*Continuación -Levantamiento de inventario de activos de Información de Software, hardware y servicios, cuadro de caracterización documental actualizados"/>
        <s v="Feria Expo académica para la articulación de oferta educativa en la ciudad con los funcionarios de la entidad"/>
        <s v="Actividad de lanzamiento y socialización Guía Buenas Prácticas Saber Hacer Cuerpo Oficial Bomberos de Bogotá"/>
        <s v="Socialización y distribución del Portafolio de servicios de la UAECOB"/>
        <s v="Organización del III Congreso Internacional del Cuerpo Oficial Bomberos de Bogotá"/>
        <s v="Planeación y organización de un evento de intercambio de experiencias con otros cuerpos de bomberos de Colombia sobre la implementación de la resolución 0358 de 2014 de la DNBC"/>
        <s v="Adopción SECOP II en los  procesos, formatos y procedimientos de contratación que se realizan en la Oficina Asesora Jurídica"/>
        <s v="Actualización Manual de Contratación y  Supervisión"/>
        <s v="Creación Procedimientos de Acuerdo Marco de Precios, Otros Instrumentos de agregación de Demanda y Grandes Superficies"/>
        <s v="Creación de procedimiento de pago de sentencias judiciales y conciliaciones"/>
        <s v="Realizar jornadas de sensibilización en las 17 estaciones para el personal uniformado de los cambios normativos en  revisiones técnicas y aglomeración de publico"/>
        <s v="Identificación de nuevos requerimientos en el Sistema de Información Misional - Sub-módulo Revisiones Técnicas y Auto revisiones"/>
        <s v="Formulación y/o Actualización de la Guía Técnica de Pirotecnia y efectos especiales."/>
        <s v="Realizar una actividad de conocimiento  y/o Reducción en riesgos en incendios, búsqueda y rescate y materiales peligrosos incluida en el plan de acción de  los CLGR-CC (Consejos locales de gestión del riesgo y cambio climático)."/>
        <s v="Socialización de tramites y servicios  de la entidad en las 20 localidades._x000a_"/>
        <s v="Socialización de la estrategia de Cambio Climático UAECOB"/>
        <s v="Implementación proyecto de prevención y autoprotección  comunitaria ante incendios forestales."/>
        <s v="Sistematización del procedimiento de capacitación a brigadas contra incendio empresarial"/>
        <s v="Actividad de prevención en el marco de los programas del club bomberitos."/>
        <s v="Revisión y ajuste de la Estrategia de  Sensibilización Y Educación En Prevención De Incendios Y Emergencias Conexas- Club Bomberitos"/>
        <s v="Actualización del material de referencia para  los curso de investigación  de Incendio Básico e Intermedio"/>
        <s v=" Capacitación Básica de investigación de incendios "/>
        <s v="Sensibilización del equipo de investigación de incendios  en las 17 estaciones de la UAECOB."/>
        <s v="Gestionar la realización de un curso para la investigación de incendios forestales para la entidad con entidades externas"/>
        <s v="Ejercicio de aseguramiento de agua en edificios de gran altura."/>
        <s v="Simulacro de rescate vertical"/>
        <s v="Simulacro de rescate por extensión"/>
        <s v="Simulacro de rescate vehicular "/>
        <s v="Simulacro de búsqueda y rescate con caninos en media montaña"/>
        <s v="Realización de Plan Específico de Respuesta (PER) por incendio en entidades públicas distritales o Grandes Superficies o empresas industriales y/o comerciales"/>
        <s v="Ejercicio IEC INSARAG "/>
        <s v="Socialización del árbol de servicios de emergencias de la UAECOB."/>
        <s v="Proceso de clasificación en el marco de la estrategia de búsqueda y rescate de la DNBC"/>
        <s v="Implementación del  proyecto de prevención y autoprotección  comunitaria ante incedios forestales."/>
        <s v="Ejecución de las inspecciones técnicas  de seguridad humana y sistemas de protección contra incendios, solicitadas por los establecimientos, clasificados como riesgo moderado y alto."/>
        <s v="Curso Bomberitos &quot;Nicolas Quevedo Rizo&quot;"/>
        <s v="Definición y formulación de los insumos necesarios para establecer un sistema de información Logístico "/>
        <s v="Formular Estructura Funcional para la Subdirección Logística"/>
        <s v="Documento con el contenido de la ficha técnica del sistema de información requerido para la administración del proceso de Inventarios."/>
        <s v="Capacitaciones documentales "/>
        <s v="Garantizar el Manejo integral de los Residuos que se generan en las dependencias de la UAECOB en cumplimiento a los Programas del PIGA"/>
        <s v="Dar estricto cumplimiento a los objetivos y programas del Plan Institucional de Gestión Ambiental PIGA."/>
        <s v="Dar cumplimiento a la Política de Cero Papel en la Entidad, de conformidad con la Resolución 730 de 2013."/>
        <s v="Socializar a los funcionarios de la Línea 195, sobre la información de los trámites y servicios con los que cuenta la UAECOB."/>
        <s v="Capacitar en lenguaje de señas a los servidores que ejecuten acciones directas de atención a la ciudadanía"/>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 normas actualizadas, con formación certificada por organismos externos "/>
        <s v="Socialización sobre articulación del nuevo Modelo de Planeación y Gestión- MIPG y el Sistema Integrado de Gestión."/>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Desarrollo e Implementación de un programa orientado a promover la práctica de actividad física en el personal de la UAECOB"/>
        <s v=" Desarrollar e implementar un programa para la prevención de Desórdenes Musculoesqueléticos"/>
        <s v="Implementar un plan de reentrenamiento de tres días para servidores de los cargos bombero y cabo"/>
        <s v="realizar las acciones necesarias para la aprobación del PEI de la escuela de Formación Bomberil de la UAECOB ante las autoridades competentes "/>
        <s v="proyectar las acciones necesarias para la  implementación de  una Biblioteca Virtual para la UAE Cuerpo Oficial de Bomberos Bogotá."/>
      </sharedItems>
    </cacheField>
    <cacheField name="% Ponderación Producto" numFmtId="0">
      <sharedItems containsSemiMixedTypes="0" containsString="0" containsNumber="1" minValue="5.8799999999999998E-2" maxValue="1"/>
    </cacheField>
    <cacheField name="Meta Anual" numFmtId="0">
      <sharedItems containsSemiMixedTypes="0" containsString="0" containsNumber="1" minValue="0.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SemiMixedTypes="0" containsString="0" containsNumber="1" minValue="0" maxValue="11"/>
    </cacheField>
    <cacheField name="2° TRIM" numFmtId="0">
      <sharedItems containsSemiMixedTypes="0" containsString="0" containsNumber="1" minValue="0" maxValue="22"/>
    </cacheField>
    <cacheField name="3° TRIM" numFmtId="0">
      <sharedItems containsSemiMixedTypes="0" containsString="0" containsNumber="1" minValue="0" maxValue="33"/>
    </cacheField>
    <cacheField name="4° TRIM" numFmtId="0">
      <sharedItems containsSemiMixedTypes="0" containsString="0" containsNumber="1" minValue="0.02" maxValue="44"/>
    </cacheField>
    <cacheField name="META 4° TRIM_x000a_(celda O)" numFmtId="0">
      <sharedItems containsSemiMixedTypes="0" containsString="0" containsNumber="1" minValue="0.02" maxValue="44"/>
    </cacheField>
    <cacheField name="Programado 4to trimestre" numFmtId="0">
      <sharedItems containsSemiMixedTypes="0" containsString="0" containsNumber="1" minValue="5.8799999999999998E-2" maxValue="1"/>
    </cacheField>
    <cacheField name="AVANCE 4° TRIM" numFmtId="0">
      <sharedItems containsSemiMixedTypes="0" containsString="0" containsNumber="1" minValue="0" maxValue="44"/>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longText="1"/>
    </cacheField>
    <cacheField name="Cumplimiento (S7/Q7)" numFmtId="0">
      <sharedItems containsSemiMixedTypes="0" containsString="0" containsNumber="1" minValue="0" maxValue="1"/>
    </cacheField>
    <cacheField name="Tipo de Resultado 4" numFmtId="0">
      <sharedItems count="3">
        <s v="EXCELENTE"/>
        <s v="MALO"/>
        <s v="REGULAR"/>
      </sharedItems>
    </cacheField>
    <cacheField name="Estado del Producto 4" numFmtId="0">
      <sharedItems count="3">
        <s v="CUMPLIDO"/>
        <s v="PENDIENTE"/>
        <s v="SIN EJECUTAR"/>
      </sharedItems>
    </cacheField>
    <cacheField name="AVANCE PONDERADO 4" numFmtId="9">
      <sharedItems containsSemiMixedTypes="0" containsString="0" containsNumber="1" minValue="0" maxValue="0.99"/>
    </cacheField>
    <cacheField name="AVANCE PONDERADO PERIODO" numFmtId="9">
      <sharedItems containsNonDate="0" containsString="0" containsBlank="1"/>
    </cacheField>
    <cacheField name="META 3° TRIM_x000a_(celda O)2" numFmtId="0">
      <sharedItems containsSemiMixedTypes="0" containsString="0" containsNumber="1" minValue="0" maxValue="33"/>
    </cacheField>
    <cacheField name="Programado 3er trimestre3" numFmtId="0">
      <sharedItems containsSemiMixedTypes="0" containsString="0" containsNumber="1" minValue="0" maxValue="1"/>
    </cacheField>
    <cacheField name="AVANCE 3° TRIM4" numFmtId="0">
      <sharedItems containsMixedTypes="1" containsNumber="1" minValue="0" maxValue="33"/>
    </cacheField>
    <cacheField name="Descripción Avance y/o justificación del incumplimiento5" numFmtId="0">
      <sharedItems longText="1"/>
    </cacheField>
    <cacheField name="Evidencia6" numFmtId="0">
      <sharedItems containsBlank="1" longText="1"/>
    </cacheField>
    <cacheField name="Acción de mejora _x000a_*aplica si no se presentó avance7" numFmtId="0">
      <sharedItems containsBlank="1" longText="1"/>
    </cacheField>
    <cacheField name="Cumplimiento (S7/Q7)8" numFmtId="9">
      <sharedItems containsSemiMixedTypes="0" containsString="0" containsNumber="1" minValue="0" maxValue="1.44"/>
    </cacheField>
    <cacheField name="Tipo de Resultado 39" numFmtId="9">
      <sharedItems/>
    </cacheField>
    <cacheField name="Estado del Producto 310" numFmtId="0">
      <sharedItems/>
    </cacheField>
    <cacheField name="AVANCE PONDERADO 32" numFmtId="9">
      <sharedItems containsSemiMixedTypes="0" containsString="0" containsNumber="1" minValue="0" maxValue="0.85333333333333339"/>
    </cacheField>
    <cacheField name="META 2° TRIM_x000a_(celda O)" numFmtId="0">
      <sharedItems containsSemiMixedTypes="0" containsString="0" containsNumber="1" minValue="0" maxValue="22"/>
    </cacheField>
    <cacheField name="Programado 2do trimestre" numFmtId="9">
      <sharedItems containsSemiMixedTypes="0" containsString="0" containsNumber="1" minValue="0" maxValue="1"/>
    </cacheField>
    <cacheField name="AVANCE 2° TRIM" numFmtId="0">
      <sharedItems containsSemiMixedTypes="0" containsString="0" containsNumber="1" minValue="0" maxValue="22"/>
    </cacheField>
    <cacheField name="Descripción Avance y/o justificación del incumplimiento3" numFmtId="0">
      <sharedItems longText="1"/>
    </cacheField>
    <cacheField name="Evidencia4" numFmtId="0">
      <sharedItems containsBlank="1" longText="1"/>
    </cacheField>
    <cacheField name="Acción de mejora _x000a_*aplica si no se presentó avance5" numFmtId="0">
      <sharedItems containsBlank="1" longText="1"/>
    </cacheField>
    <cacheField name="Cumplimiento% (T7/S7)" numFmtId="9">
      <sharedItems containsSemiMixedTypes="0" containsString="0" containsNumber="1" minValue="0" maxValue="2.1999999999999997"/>
    </cacheField>
    <cacheField name="Tipo de resultado2" numFmtId="9">
      <sharedItems/>
    </cacheField>
    <cacheField name="Estado del Producto2" numFmtId="0">
      <sharedItems/>
    </cacheField>
    <cacheField name="AVENCE PONDERADO 2" numFmtId="9">
      <sharedItems containsSemiMixedTypes="0" containsString="0" containsNumber="1" minValue="0" maxValue="0.92"/>
    </cacheField>
    <cacheField name="META 1° TRIM_x000a_(celda N)" numFmtId="0">
      <sharedItems containsSemiMixedTypes="0" containsString="0" containsNumber="1" minValue="0" maxValue="11"/>
    </cacheField>
    <cacheField name="Programado 1er trimestre" numFmtId="9">
      <sharedItems containsSemiMixedTypes="0" containsString="0" containsNumber="1" minValue="0" maxValue="1"/>
    </cacheField>
    <cacheField name="AVANCE 1° TRIM" numFmtId="0">
      <sharedItems containsMixedTypes="1" containsNumber="1" minValue="0" maxValue="11"/>
    </cacheField>
    <cacheField name="Descripción Avance y/o justificación del incumplimiento2" numFmtId="0">
      <sharedItems containsBlank="1" longText="1"/>
    </cacheField>
    <cacheField name="Evidencia3" numFmtId="0">
      <sharedItems containsBlank="1" longText="1"/>
    </cacheField>
    <cacheField name="Acción de mejora _x000a_*aplica si no se presentó avance4" numFmtId="0">
      <sharedItems containsBlank="1"/>
    </cacheField>
    <cacheField name="Cumplimiento% (AD7/AB7)" numFmtId="9">
      <sharedItems containsSemiMixedTypes="0" containsString="0" containsNumber="1" minValue="0" maxValue="4"/>
    </cacheField>
    <cacheField name="Tipo de resultado5" numFmtId="9">
      <sharedItems/>
    </cacheField>
    <cacheField name="Estado del Producto6" numFmtId="0">
      <sharedItems/>
    </cacheField>
    <cacheField name="AVENCE PONDERADO7" numFmtId="9">
      <sharedItems containsSemiMixedTypes="0" containsString="0" containsNumber="1" minValue="0" maxValue="1"/>
    </cacheField>
    <cacheField name="Cumplimiento 1er tri." numFmtId="0" formula="IFERROR((#NAME?/'Programado 2do trimestre'),0)" databaseField="0"/>
    <cacheField name="Cumplimiento Producto" numFmtId="0" formula="'AVANCE PONDERADO 4'/'Programado 4to trimestr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4">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s v="En el año se realizarán 12 publicaciones, en las cuales se destacará la  información más importante realizada durante el mes en curso, para de esta forma mantener actualizado al personal de la UAECOB."/>
    <s v="Oficina Asesora Prensa y Comunicaciones"/>
    <n v="3"/>
    <n v="6"/>
    <n v="9"/>
    <n v="12"/>
    <n v="12"/>
    <n v="0.2"/>
    <n v="12"/>
    <s v="En el IV Trimestre del año se cumplió el objetivo de realizar las tres edicines siguiente de la Revista Bomberos Hoy."/>
    <s v="https://mail.google.com/mail/u/2/#search/in%3Asent+revista/QgrcJHrtsHBmgDMdRzqVxVMmKxbHqPrgpbG"/>
    <s v="NA"/>
    <n v="1"/>
    <s v="EXCELENTE"/>
    <x v="0"/>
    <n v="0.2"/>
    <m/>
    <n v="9"/>
    <n v="0.2"/>
    <n v="9"/>
    <s v="En el IIl Trimestre del año se cumplo el objetivo de realizar las tres edicines siguiente de la Revista Bomberos Hoy."/>
    <s v="https://mail.google.com/mail/u/1/?tab=wm#search/REVISTA/FMfcgxvzKQqDzdBgxCdMBqsvkNpgXjPB"/>
    <s v="NA"/>
    <n v="1"/>
    <s v="EXCELENTE"/>
    <s v="EN EJECUCIÓN"/>
    <n v="0.2"/>
    <n v="6"/>
    <n v="0.2"/>
    <n v="6"/>
    <s v="En el II Trimestre del año se cumplo el objetivo de realizar las tres edicines siguiente de la Revista Bomberos Hoy."/>
    <s v="Bomberos Hoy: Edición 4. https://mail.google.com/mail/u/0/#search/revista+Bomberos+hoy/16335a7450ca093d?compose=164700ed090cdb9c    Bomberos Hoy: Edición 5.   https://mail.google.com/mail/u/0/#search/revista+Bomberos+hoy/163dbf168e9a3f3c?compose=164700ed090cdb9c Bomberos Hoy: Edición 6.   https://mail.google.com/mail/u/0/#search/revista+Bomberos+hoy/1646737abe78940a?compose=164700ed090cdb9c"/>
    <m/>
    <n v="1"/>
    <s v="EXCELENTE"/>
    <s v="EN EJECUCIÓN"/>
    <n v="0.2"/>
    <n v="3"/>
    <n v="0.2"/>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Recopilación de la información del mes. "/>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Bomberos Hoy el Informativo."/>
    <n v="0.2"/>
    <n v="44"/>
    <s v="Piezas audiovisuales."/>
    <s v="Mediante la divulgación de 44 Noticieros en el año, se pretende informar a la comunidad interna y externa de las actividades realizadas por la UAECOB, en materia operativa y administrativa."/>
    <s v="Oficina Asesora Prensa y Comunicaciones"/>
    <n v="11"/>
    <n v="22"/>
    <n v="33"/>
    <n v="44"/>
    <n v="44"/>
    <n v="0.2"/>
    <n v="44"/>
    <s v="Se dio cumplimiento a los 11 Informativos audiovisuales planteados durante el IV trimestre del año en curso con un total de 131 notas."/>
    <s v="https://www.youtube.com/watch?v=V7Lj3Sywlhg"/>
    <m/>
    <n v="1"/>
    <s v="EXCELENTE"/>
    <x v="0"/>
    <n v="0.2"/>
    <m/>
    <n v="33"/>
    <n v="0.2"/>
    <n v="33"/>
    <s v="Se dio cumplimiento a los 13 Informativos audiovisuales planteados durante el Ill trimestre del año en curso con un total de 129 notas."/>
    <s v="https://www.youtube.com/watch?v=V7Lj3Sywlhg"/>
    <s v="NA"/>
    <n v="1"/>
    <s v="EXCELENTE"/>
    <s v="EN EJECUCIÓN"/>
    <n v="0.2"/>
    <n v="22"/>
    <n v="0.2"/>
    <n v="22"/>
    <s v="Se dio cumplimiento a los 13 Informativos audiovisuales planteados durante el II trimestre del año en curso."/>
    <s v="29 DE JUNIO DE 2018: https://www.youtube.com/watch?v=gx-3QjqP7-o&amp;t=4s                                      22 DE JUNIO DE 2018: https://www.youtube.com/watch?v=XsoHOG_Oa7o&amp;t=525s                               15 DE JUNIO DE 2018: https://www.youtube.com/watch?v=vrUL-jolpWE                                                 8 DE JUNIO DE 2018: 2018https://www.youtube.com/watch?v=oeP_mFapNT4&amp;t=1s                             1 DE JUNIO DE 2018:    https://www.youtube.com/watch?v=idi4BcBHUAw&amp;t=269s                                 25 DE MAYO DE 2018:   https://www.youtube.com/watch?v=OUCcvS2A3QI&amp;t=1s                                   18 DE MAYO DE 2018:  https://www.youtube.com/watch?v=FBS_qcCRwQs                                            11  DE MAYO DE 2018:    https://www.youtube.com/watch?v=SCn4tjLEY4w&amp;t=22s                                     4 DE MAYO DE 2018:  https://www.youtube.com/watch?v=9pgTGhOajSQ                                             27 ABRIL DE 2018:   https://www.youtube.com/watch?v=7Vw5RUnS0_M                                          20 ABRIL DE 2018:   https://www.youtube.com/watch?v=h8UUEVnXVt0&amp;t=7s                                  13 ABRIL DE 2018:  https://www.youtube.com/watch?v=D20VGT92dYQ&amp;t=60s                                 6 ABRIL DE 2018:    https://www.youtube.com/watch?v=0vJrTMreOFc&amp;t=237s"/>
    <m/>
    <n v="1"/>
    <s v="EXCELENTE"/>
    <s v="EN EJECUCIÓN"/>
    <n v="0.2"/>
    <n v="11"/>
    <n v="0.2"/>
    <n v="11"/>
    <s v="Durante el trimestre se realizaron 12 noticieros."/>
    <s v="Noticiero,  Bomberos Hoy,  12 de enero 2018._x000a_https://www.youtube.com/watch?v=dJVMwDCiWgg_x000a_19 de enero 2018._x000a_https://www.youtube.com/watch?v=epwTpxyR94U_x000a_26 de enero 2018._x000a_https://www.youtube.com/watch?v=_nk1HsTr_aI_x000a_2 de febrero  2018._x000a_https://www.youtube.com/watch?v=uT65_eP3iJM_x000a_9 de febrero  2018._x000a_https://www.youtube.com/watch?v=B7bTI76BE4E_x000a_16 de febrero  2018._x000a_https://www.youtube.com/watch?v=nL_-baB05-I_x000a_23 de febrero  2018._x000a_https://www.youtube.com/watch?v=U386vfOsoEc_x000a_2 de marzo  2018._x000a_https://www.youtube.com/watch?v=449PFCluDfs&amp;t=542s_x000a_10 de marzo  2018._x000a_https://www.youtube.com/watch?v=CY2CNCIdvLA&amp;t=358s_x000a_16 de marzo  2018._x000a_https://www.youtube.com/watch?v=aI591FO9hNs_x000a_23 de marzo  2018._x000a_https://www.youtube.com/watch?v=LUhMC631uRk_x000a_30 de marzo  2018._x000a_https://www.youtube.com/watch?v=0a4dEEoZYwM_x000a_"/>
    <s v="NA"/>
    <n v="1"/>
    <s v="EXCELENTE"/>
    <s v="EN EJECUCIÓN"/>
    <n v="0.2"/>
    <n v="1"/>
    <s v="Grabación de la nota.        "/>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Crónica: Bomberos de corazón."/>
    <n v="0.2"/>
    <n v="24"/>
    <s v="Piezas audiovisuales."/>
    <s v="Generar 24 piezas audiovisuales en el año, con el fin de visibilizar las historias de vida laborales y/o personales de los Bomberos de Bogotá."/>
    <s v="Oficina Asesora Prensa y Comunicaciones"/>
    <n v="6"/>
    <n v="12"/>
    <n v="18"/>
    <n v="24"/>
    <n v="24"/>
    <n v="0.2"/>
    <n v="24"/>
    <s v="Se cumplio la meta planteada para el IV trimestre. Los cuales fueron publicados en los respectivos noticieros"/>
    <s v="https://www.youtube.com/watch?v=V7Lj3Sywlhg"/>
    <m/>
    <n v="1"/>
    <s v="EXCELENTE"/>
    <x v="0"/>
    <n v="0.2"/>
    <m/>
    <n v="18"/>
    <n v="0.2"/>
    <n v="18"/>
    <s v="Se cumplio la meta planteada para el lll trimesre."/>
    <s v="CRÓNICA: EN LAS BOTAS DE UN BOMBERO: https://www.youtube.com/watch?v=JQ1MUI1Gxx4"/>
    <s v="NA"/>
    <n v="1"/>
    <s v="EXCELENTE"/>
    <s v="EN EJECUCIÓN"/>
    <n v="0.2"/>
    <n v="12"/>
    <n v="0.2"/>
    <n v="12"/>
    <s v="Fue cumplido la meta planteada para el II trimestre."/>
    <s v="Capacitando a niños:_x000a_https://www.facebook.com/BomberosOficialesdeBogota/videos/1888366311175036/                                                    1er Equipo USAR Pesado en el país integrado por Bomberos Oficiales Bogotáhttps://twitter.com/Pedromanosalvar/status/1009784699072507904     Proteger el ambiente, es tarea de todos https://twitter.com/BomberosBogota/status/1007580597978566656                                          Siembra de Arboles con la comunidad: https://twitter.com/BomberosBogota/status/997432371396915200_x000a_¿Usted no sabe quien soy yo? https://twitter.com/Pedromanosalvar/status/1003666989380927489                 La vida de Daky, quien salva vidas https://twitter.com/BomberosBogota/status/1001875701874790402"/>
    <m/>
    <n v="1"/>
    <s v="EXCELENTE"/>
    <s v="EN EJECUCIÓN"/>
    <n v="0.2"/>
    <n v="6"/>
    <n v="0.2"/>
    <n v="6"/>
    <s v="Durante el trimestre se realizaron 6 Crónicas Bomberos de Corazón."/>
    <s v="12 de Marzo, Clasificación ISARG: https://twitter.com/BomberosBogota/status/973185358652469249?s=20                      8 de marzo Homenaje a la Mujer Bombero: https://twitter.com/BomberosBogota/status/971883562831097856?s=20                    14 de Febrero Padre e Hijo: Bomberos de Corazón https://twitter.com/BomberosBogota/status/963824120910831617?s=20                      1 de Febrero Bomberos en Bicicleta:        https://twitter.com/BomberosBogota/status/959209218631979009?s=20              24 de enero Entrega de Máquinas: https://twitter.com/BomberosBogota/status/956172787873435648?s=20                   11 de Enero: Conmemoración Bomberos Centro Historico por la labor cumplida: https://twitter.com/BomberosBogota/status/951408381599809536?s=20"/>
    <s v="NA"/>
    <n v="1"/>
    <s v="EXCELENTE"/>
    <s v="EN EJECUCIÓN"/>
    <n v="0.2"/>
    <n v="1"/>
    <s v="Investigación del tema.            "/>
    <n v="0.4"/>
    <d v="2018-01-01T00:00:00"/>
    <d v="2018-12-31T00:00:00"/>
    <n v="8.0000000000000016E-2"/>
    <s v="Oficina Asesora Prensa y Comunicaciones"/>
    <n v="1"/>
    <s v="Se cumplio en su totalidad el objetivo."/>
    <n v="0.4"/>
    <n v="8.0000000000000016E-2"/>
    <n v="8.0000000000000016E-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Acciones Bomberiles. "/>
    <n v="0.2"/>
    <n v="24"/>
    <s v="Piezas audiovisuales."/>
    <s v="En 24 publicaciones durante el año, generar un informe de actividades operativas y administrativas de interés general."/>
    <s v="Oficina Asesora Prensa y Comunicaciones"/>
    <n v="6"/>
    <n v="12"/>
    <n v="18"/>
    <n v="24"/>
    <n v="24"/>
    <n v="0.2"/>
    <n v="24"/>
    <s v="se realizarón más de 6 acciones bomberiles durante el IV trimestre."/>
    <s v="https://www.youtube.com/watch?v=V7Lj3Sywlhg"/>
    <m/>
    <n v="1"/>
    <s v="EXCELENTE"/>
    <x v="0"/>
    <n v="0.2"/>
    <m/>
    <n v="18"/>
    <n v="0.2"/>
    <n v="18"/>
    <s v="se realizarón más de 6 acciones bomberiles durante el lll trimestre."/>
    <s v=" 20 DE JULIO:  https://www.youtube.com/watch?v=JQ1MUI1Gxx4 ( 7: 24 AL 8: 31)"/>
    <s v="NA"/>
    <n v="1"/>
    <s v="EXCELENTE"/>
    <s v="EN EJECUCIÓN"/>
    <n v="0.2"/>
    <n v="12"/>
    <n v="0.2"/>
    <n v="12"/>
    <s v="Satisfactoriamente se realizarón las 6 acciones Bomberiles durante el II trimestre."/>
    <s v="Plan  Operativo Restrepo: _x000a_https://www.facebook.com/BomberosOficialesdeBogota/videos/1985125661499100/                                                      El llamado de la comunidad es primordial https://twitter.com/BomberosBogota/status/1004501112626597889       Rescate de un Gatico, llamado Gomita: https://twitter.com/BomberosBogota/status/1002881460892823552       Rescate de 4 personas atrapadas en el asensor: https://twitter.com/BomberosBogota/status/1000161708088922112              Entrenamineto PER  https://twitter.com/BomberosBogota/status/999968797464449025             Recolección de Abejas: https://twitter.com/Pedromanosalvar/status/998200370068369411                Rescate de un Canino, estación Chapinero: https://twitter.com/BomberosBogota/status/997164313172422662_x000a_"/>
    <m/>
    <n v="1"/>
    <s v="EXCELENTE"/>
    <s v="EN EJECUCIÓN"/>
    <n v="0.2"/>
    <n v="6"/>
    <n v="0.2"/>
    <n v="6"/>
    <s v="Durante el trimestre se realizaron 6 Crónicas Acciones Bomberiles."/>
    <s v="21 de marzo https://twitter.com/Citytv/status/976516911688232967?s=20                                             2 de Marzo: https://twitter.com/BomberosBogota/status/969703506767687681?s=20                   16 de Febrero: https://twitter.com/BomberosBogota/status/964547571724234752?s=20                    13 de Febrero: https://twitter.com/BomberosBogota/status/963544804201259009?s=20                   31 de enero: https://twitter.com/Pedromanosalvar/status/958689494529708033?s=20                      5 de enero: https://twitter.com/BomberosBogota/status/949274636054876160?s=20"/>
    <s v="NA"/>
    <n v="1"/>
    <s v="EXCELENTE"/>
    <s v="EN EJECUCIÓN"/>
    <n v="0.2"/>
    <n v="1"/>
    <s v="Recopilación  de la información."/>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Foto de la semana"/>
    <n v="0.2"/>
    <n v="44"/>
    <s v="Pieza gráfica."/>
    <s v="Mediante 44 imágenes, una cada semana, dar a conocer el hecho o atención de emergencia más relevante de la semana en curso."/>
    <s v="Oficina Asesora Prensa y Comunicaciones"/>
    <n v="11"/>
    <n v="22"/>
    <n v="33"/>
    <n v="44"/>
    <n v="44"/>
    <n v="0.2"/>
    <n v="44"/>
    <s v="La meta propuesta de 11 fotos de la semana se cumplieron en su totalidad.  "/>
    <s v="https://twitter.com/BomberosBogota/media"/>
    <m/>
    <n v="1"/>
    <s v="EXCELENTE"/>
    <x v="0"/>
    <n v="0.2"/>
    <m/>
    <n v="33"/>
    <n v="0.2"/>
    <n v="33"/>
    <s v="La meta propuesta de 11 fotos de la semana se cumplieron en su totalidad.  "/>
    <s v="Foto de la semana viernes 06 de julio de 2018https://twitter.com/BomberosBogota/status/1015362290466598912"/>
    <s v="NA"/>
    <n v="1"/>
    <s v="EXCELENTE"/>
    <s v="EN EJECUCIÓN"/>
    <n v="0.2"/>
    <n v="22"/>
    <n v="0.2"/>
    <n v="22"/>
    <s v="La meta propuesta de 11 fotos de la semana se cumplieron en su totalidad.    Nota: las evidencias de esta no aparecen en este documento, debido aque el sistema generó un error, pero se encuentran en el archivo de la oficina en caso de ser requeridas."/>
    <s v="Viernes 22 de Junio:  https://twitter.com/BomberosBogota/status/1010300717964414976           Viernes 15 de junio: https://twitter.com/BomberosBogota/status/1007768628442419201      Viernes 8 de junio: https://twitter.com/BomberosBogota/status/1005229232027590656                 1 de junio:    https://twitter.com/BomberosBogota/status/1002686458220744704        Viernes 25 de mayo: https://twitter.com/BomberosBogota/status/1000149836400873472       Viernes 18 de mayo: https://twitter.com/BomberosBogota/status/997613349427908616              "/>
    <m/>
    <n v="1"/>
    <s v="EXCELENTE"/>
    <s v="EN EJECUCIÓN"/>
    <n v="0.2"/>
    <n v="11"/>
    <n v="0.2"/>
    <n v="11"/>
    <s v="Durante el trimestre se realizaron 11 publicaciones  de la Foto de la Semana."/>
    <s v="Viernes 23 de marzo: https://twitter.com/BomberosBogota/status/977320900201713666?s=20                Viernes 16 de marzo: https://twitter.com/BomberosBogota/status/974790153066737664?s=20          Viernes 10 de marzo: https://twitter.com/BomberosBogota/status/972484032880627713?s=20           Viernes 2 de marzo: https://twitter.com/BomberosBogota/status/969694151196512258?s=20          Viernes 23 de febrero: https://twitter.com/BomberosBogota/status/967159629821169665?s=20          Viernes 16 de febrero: https://twitter.com/BomberosBogota/status/964657664146968580?s=20          Viernes 9 de febrero: https://twitter.com/BomberosBogota/status/962114920564305920?s=20          Viernes 2 de febrero: https://twitter.com/BomberosBogota/status/959562087788896257?s=20          Viernes 26 de enero: https://twitter.com/BomberosBogota/status/957026635882131466?s=20           Viernes 19 de enero: https://twitter.com/BomberosBogota/status/954504759423225856?s=20           Viernes 12 de enero: https://twitter.com/BomberosBogota/status/951952011125252096?s=20"/>
    <s v="NA"/>
    <n v="1"/>
    <s v="EXCELENTE"/>
    <s v="EN EJECUCIÓN"/>
    <n v="0.2"/>
    <n v="1"/>
    <s v="Toma fotográfica de las los incidentes y actividades administrativas de la UAECOB."/>
    <n v="0.5"/>
    <d v="2018-01-01T00:00:00"/>
    <d v="2018-12-31T00:00:00"/>
    <n v="0.1"/>
    <s v="Oficina Asesora Prensa y Comunicaciones"/>
    <n v="1"/>
    <s v="Se cumplio en su totalidad el objetivo."/>
    <n v="0.5"/>
    <n v="0.1"/>
    <n v="0.1"/>
  </r>
  <r>
    <x v="0"/>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n v="1"/>
    <s v="Plan anual de auditoria vigencia 2018"/>
    <n v="1"/>
    <n v="100"/>
    <s v="Porcentaje"/>
    <s v="Cumplir el 100% de las actividades programadas"/>
    <s v="Oficina de Control Interno"/>
    <n v="0.25"/>
    <n v="0.5"/>
    <n v="0.75"/>
    <n v="1"/>
    <n v="1"/>
    <n v="1"/>
    <n v="0.99"/>
    <m/>
    <s v="Actas, reportes electrónicos, correos e informes que reposan el archivo de la Oficina  producto de las diferentes tareas  realizadas."/>
    <s v="Para el 4to trimestre se planearon 30 actividades y se ejecutaron 29 al 100%, lo que da un porcentaje de cumplimiento del 4 trimestre fue del 97%. Al finalizar la vigencia se programaron 129 actividade de las cuales se cumplieron 128 al 100%, lo que nos da un cumplimiento acumulado del 99,22%, se entregó el informe preliminar de la auditoría del Parque Automotor lo anterior debido a las diferentes dificultades para la entrega de información por parte de la SL, el análisis de la información y cruce de la misma con la facturación del contrato de Mantenimiento y el de Lavado y Polichado, sumado a que a partir del 17 de diciembre se generó el cambio de Subdirector Logístico, siendo la única actividad que no se finalizó completamente."/>
    <n v="0.99"/>
    <s v="EXCELENTE"/>
    <x v="0"/>
    <n v="0.99"/>
    <m/>
    <n v="0.75"/>
    <n v="1"/>
    <n v="0.64"/>
    <s v="La OCI  en cumplimiento del plan anual de auditorias, planeó 23 actividades de las cuales ejecutó al 100% 17 actividades para el tercer trimestre de la vigencia. Para los tres trimestre transcurridos se programaron 73 actividades de las cuales se han ejeutado al 100%  61."/>
    <s v="Actas, reportes electrónicos correos e informes que reposan el archivo de la Oficina  producto de las diferentes tareas  realizadas."/>
    <m/>
    <n v="0.85333333333333339"/>
    <s v="BUENO"/>
    <s v="EN EJECUCIÓN"/>
    <n v="0.85333333333333339"/>
    <n v="0.5"/>
    <n v="1"/>
    <n v="0.46"/>
    <s v="La OCI  en cumplimiento del plan anual de auditorias,para el primer semestre planeó 50 actividades  y ejecutó 44 al 100% dentro de los plazos establecidos en el cronograma."/>
    <s v=" Actas, reportes electrónicos correos, informes que reposan el archivo de la Oficina  producto de las diferentes tareas  realizadas, así como crograma de actividades en donde se consignan las fechas en que se realizan las actividades y anota donde se encuentran las evidencias."/>
    <m/>
    <n v="0.92"/>
    <s v="BUENO"/>
    <s v="EN EJECUCIÓN"/>
    <n v="0.92"/>
    <n v="0.25"/>
    <n v="1"/>
    <n v="0.25"/>
    <s v="La OCI  en cumplimiento del plan anual de auditorias, planeó  y ejecutó 27 actividades para el primer trimestre de la vigencia, las cuales se cumplieron al 100% dentro de los plazos establecidos."/>
    <s v=" Actas, reportes electrónicos correos e informes que reposan el archivo de la Oficina  producto de las diferentes tareas  realizadas."/>
    <s v="NA"/>
    <n v="1"/>
    <s v="EXCELENTE"/>
    <s v="EN EJECUCIÓN"/>
    <n v="1"/>
    <n v="1"/>
    <s v="Informes, actas, reportes electrónicos, entre otros"/>
    <n v="1"/>
    <d v="2018-01-01T00:00:00"/>
    <d v="2018-12-31T00:00:00"/>
    <n v="1"/>
    <s v="Oficina Control Interno"/>
    <n v="1"/>
    <s v="Se desarrollaron las tareas concernientes a la eleboración de informes, actas y reportes durante el trimestre."/>
    <n v="1"/>
    <n v="1"/>
    <n v="1"/>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2"/>
    <n v="1"/>
    <s v="Flujo de procesos con la integración de los estándares de Gestión de Calidad, Ambiental y Seguridad y Salud en el Trabajo en los Procesos."/>
    <n v="7.1400000000000005E-2"/>
    <n v="6"/>
    <s v="Unidades"/>
    <s v="Se realizará la modificación en los procesos - objeto de estudio - con el fin de evaluar su desempeño una vez se integren los requisitos de los estándares mencionados en el nombre del producto._x000a_Los procesos que intervenirán serán: Atención de Incendios, Búsqueda y Rescate, Matpel, Infraestructura, Mantenimiento preventivo y Correctivo, Gestión Integrada."/>
    <s v="Líder Grupo de Mejora Continua - Darwin Baquero"/>
    <n v="2"/>
    <n v="4"/>
    <n v="6"/>
    <n v="0"/>
    <n v="6"/>
    <n v="0"/>
    <n v="6"/>
    <s v="finalizado"/>
    <m/>
    <m/>
    <n v="1"/>
    <s v="EXCELENTE"/>
    <x v="0"/>
    <n v="7.1400000000000005E-2"/>
    <m/>
    <n v="6"/>
    <n v="7.1400000000000005E-2"/>
    <n v="6"/>
    <s v="Se ha adelantado la documentación de los procesos misionales que hacen parte de la subdirección Operativa"/>
    <s v="Caracterizaciones de proceso."/>
    <m/>
    <n v="1"/>
    <s v="EXCELENTE"/>
    <s v="EN EJECUCIÓN"/>
    <n v="7.1400000000000005E-2"/>
    <n v="4"/>
    <n v="7.1400000000000005E-2"/>
    <n v="4"/>
    <s v="El avance al respecto ha sido en relación con los procesos de Conocimiento del Riesgo, Gestión Integrada y Gestión de PQRS. Es decir que se han documentado para estos los diagramas de flujo de proceso."/>
    <s v="Diagramas de flujo de proceso de los procesos en mención."/>
    <s v="Aunque se presenta avance para esta actividad, se continuará con la documentación de los diagramas de flujo de proceso del resto de procesos y se analizará la posibilidad de mejorar los ya existentes."/>
    <n v="1"/>
    <s v="EXCELENTE"/>
    <s v="EN EJECUCIÓN"/>
    <n v="7.1400000000000005E-2"/>
    <n v="2"/>
    <n v="7.1400000000000005E-2"/>
    <n v="2"/>
    <s v="Para este trimestre se avanzó con el proceso de Gestión Integrada, en lo relacionado con el diagrama de flujo de proceso y su respectiva caracterización. También se adelantó, en este sentido, lo relacionado con el proceso de Evaluación Independiente._x000a__x000a_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_x000a_"/>
    <s v="Diagramas de flujo de proceso y caracterizaciones."/>
    <s v="NA"/>
    <n v="1"/>
    <s v="EXCELENTE"/>
    <s v="EN EJECUCIÓN"/>
    <n v="7.1400000000000005E-2"/>
    <n v="1"/>
    <s v="Realizar las mesas de trabajo para llevar a cabo la integración de los estándares."/>
    <n v="0.9"/>
    <d v="2018-02-01T00:00:00"/>
    <d v="2018-09-30T00:00:00"/>
    <n v="6.4260000000000012E-2"/>
    <s v="Líder Grupo de Mejora Continua - Darwin Baquero"/>
    <n v="1"/>
    <s v="Se han llevado a cabo la documentación de los procesos, con el propósito de continuar con la actualización propuesta en el anterior plan de acción."/>
    <n v="0.9"/>
    <n v="6.4260000000000012E-2"/>
    <n v="6.4260000000000012E-2"/>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2"/>
    <n v="2"/>
    <s v="Modificación de la ruta de la calidad"/>
    <n v="7.1400000000000005E-2"/>
    <n v="17"/>
    <s v="Unidades"/>
    <s v="La modificación de la ruta de la calidad consiste en adecuar la estructura de las carpetas a la nueva configuración del mapa de procesos. En este sentido se organizarán las 17 carpetas correspondientes a cada uno de los procesos de la entidad."/>
    <s v="Líder Grupo de Mejora Continua - Darwin Baquero"/>
    <n v="5"/>
    <n v="10"/>
    <n v="17"/>
    <n v="0"/>
    <n v="17"/>
    <n v="0"/>
    <n v="17"/>
    <s v="finalizado"/>
    <m/>
    <m/>
    <n v="1"/>
    <s v="EXCELENTE"/>
    <x v="0"/>
    <n v="7.1400000000000005E-2"/>
    <m/>
    <n v="17"/>
    <n v="7.1400000000000005E-2"/>
    <n v="17"/>
    <s v="En este trimestre ya se encuentran organizadas todas las carpetas de los procesos con su respectiva documentación._x000a_Sin embargo, es de aclarar que constantemente se estan realizando modificiones de acuerdo a las solicitudes de los lideres de proceso. "/>
    <s v="ruta de la calidad"/>
    <m/>
    <n v="1"/>
    <s v="EXCELENTE"/>
    <s v="EN EJECUCIÓN"/>
    <n v="7.1400000000000005E-2"/>
    <n v="10"/>
    <n v="7.1400000000000005E-2"/>
    <n v="5"/>
    <s v="Se realizó la organización documental de la ruta de la calidad en los diferentes procesos que se estructuraron. A la fecha aún faltan algunos documentos por subir, a razón de que los líderes de los procesos no han suministrado la actualización pertinente. Algunos de los procesos que se pueden mencionar en este sentido son: Gestión Integrada y Gestión Humana."/>
    <s v="Información documentada en la ruta de la calidad."/>
    <s v="Continuar con el seguimiento de aquellos documentos que aún no han sido revisados y/o actualizados."/>
    <n v="0.5"/>
    <s v="MALO"/>
    <s v="EN EJECUCIÓN"/>
    <n v="3.5700000000000003E-2"/>
    <n v="5"/>
    <n v="7.1400000000000005E-2"/>
    <n v="5"/>
    <s v="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
    <s v="Ruta de la calidad"/>
    <s v="NA"/>
    <n v="1"/>
    <s v="EXCELENTE"/>
    <s v="EN EJECUCIÓN"/>
    <n v="7.1400000000000005E-2"/>
    <n v="1"/>
    <s v="Organizar las carpetas de los procesos misionales en la ruta de la calidad"/>
    <n v="0.5"/>
    <d v="2018-03-01T00:00:00"/>
    <d v="2018-06-30T00:00:00"/>
    <n v="3.5700000000000003E-2"/>
    <s v="Líder Grupo de Mejora Continua - Darwin Baquero"/>
    <n v="1"/>
    <s v="Las carpetas de los procesos misionales ya se encuentran organizadas. Éstas quedaron nombradas como: Gestión para la Búsqueda y Rescate, Gestión Integral de Incendios, Gestión para el Manejo MATPEL, Conocimiento del Riesgo, Reducción del Riesgo. "/>
    <n v="0.5"/>
    <n v="3.5700000000000003E-2"/>
    <n v="3.5700000000000003E-2"/>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3"/>
    <s v="*Continuación - Ventanilla única de atención ciudadano. "/>
    <n v="7.1400000000000005E-2"/>
    <n v="100"/>
    <s v="Porcentaje"/>
    <s v="Implementación de un servicio y/o tramite en la ventanilla única de Atención al Ciudadano."/>
    <s v="Líder Área de Tecnología OAP - Mariano Garrido"/>
    <n v="0.5"/>
    <n v="1"/>
    <n v="1"/>
    <n v="1"/>
    <n v="1"/>
    <n v="7.1400000000000005E-2"/>
    <n v="0.95"/>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Formalización y perfeccionamiento del convenio con Registro y Gestión de la Información de la Secretaría de Hacienda, el Convenio que ya está en su etapa final pero no hay avances por parte de la Secretaría._x000a_2. En espera de la resolución firmada por la entidad correspondiente a la formula que emplea el sistema (SLM) para el cálculo del recibo de liquidación y sus casos especiales."/>
    <s v="Correos electrónicos"/>
    <s v="Se va a presionar a la Secretaría con la intención de poder sacar adelante el convenio"/>
    <n v="0.95"/>
    <s v="EXCELENTE"/>
    <x v="1"/>
    <n v="6.7830000000000001E-2"/>
    <m/>
    <n v="1"/>
    <n v="7.1400000000000005E-2"/>
    <n v="0.8"/>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Formalización y perfeccionamiento del convenio con Registro y Gestión de la Información de la Secretaría de Hacienda, el Convenio que ya está en su etapa final pero no hay avances por parte de la Secretaría._x000a_2. En espera de la resolución firmada por la entidad correspondiente a la formula que emplea el sistema (SLM) para el cálculo del recibo de liquidación y sus casos especiales."/>
    <s v="Correos electrónicos"/>
    <s v="Se va a presionar a la Secretaría con la intención de poder sacar adelante el convenio"/>
    <n v="0.8"/>
    <s v="REGULAR"/>
    <s v="EN EJECUCIÓN"/>
    <n v="5.7120000000000004E-2"/>
    <n v="1"/>
    <n v="7.1400000000000005E-2"/>
    <n v="0.8"/>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la elaboración del convenio con Registro y Gestión de la Información de la Secretaría de Hacienda, reuniones que se detuvieron por el período de ley de garantía. Convenio que ya está en su etapa final._x000a_2. En espera de la resolución firmada por la entidad correspondiente a la formula que emplea el sistema (SLM) para el cálculo del recibo de liquidación y sus casos especiales."/>
    <s v="Desarrollo en puesto de trabajo de las aplicaciones (SALM) y (SLM), Manual del Código fuente, Actas de Mesas de Trabajo sobre el convenio, y pruebas realizadas en ambiente de desarrollo."/>
    <s v="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_x000a__x000a_Posteriormente, se procede a hacer las instalaciones de los sistemas (SALM) y (SLM) en los servidores de producción._x000a__x000a_Es necesario realizar las pruebas en producción con la base de datos de pruebas para la verificación de los cálculos de la formulación."/>
    <n v="0.8"/>
    <s v="REGULAR"/>
    <s v="EN EJECUCIÓN"/>
    <n v="5.7120000000000004E-2"/>
    <n v="0.5"/>
    <n v="7.1400000000000005E-2"/>
    <n v="0.5"/>
    <s v="Se desarrollaron dos sistemas de información: _x000a_1. Sistema Liquidador Misional (SLM)_x000a_2. Sistema de Administración del Sistema Liquidador Misional (SALM)"/>
    <s v="Documentación técnica_x000a_Prototipo_x000a_Sistemas en ambiente de desarrollo"/>
    <m/>
    <n v="1"/>
    <s v="EXCELENTE"/>
    <s v="EN EJECUCIÓN"/>
    <n v="7.1400000000000005E-2"/>
    <n v="1"/>
    <s v="Finalizar el desarrollo y/o prototipo del sistema de información.40%_x000a_"/>
    <n v="0.4"/>
    <d v="2018-02-01T00:00:00"/>
    <d v="2018-03-30T00:00:00"/>
    <n v="2.8560000000000002E-2"/>
    <s v="Luis Alberto Carmon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4"/>
    <s v="*Continuación - Aplicación móvil para el sistema de información Misional Implementada"/>
    <n v="7.1400000000000005E-2"/>
    <n v="100"/>
    <s v="Porcentaje"/>
    <s v="Una aplicación móvil para la gestión de los incidentes atendidos por el personal operativo del UEACOP."/>
    <s v="Líder Área de Tecnología OAP - Mariano Garrido"/>
    <n v="0.5"/>
    <n v="1"/>
    <n v="1"/>
    <n v="1"/>
    <n v="1"/>
    <n v="7.1400000000000005E-2"/>
    <n v="0.95"/>
    <s v="La aplicación ya está desarrollada en 100% y cumplió con la fase de pruebas, sólo hace falta la actualización y configuración del Weblogic para hacer la respectiva puesta en producción"/>
    <s v="Logs del servidor y código fuente"/>
    <s v="En el primer trimestre del año se espera contratar la nueva versión del Weblogic para poder hacer la respectiva puesta en producción"/>
    <n v="0.95"/>
    <s v="EXCELENTE"/>
    <x v="1"/>
    <n v="6.7830000000000001E-2"/>
    <m/>
    <n v="1"/>
    <n v="7.1400000000000005E-2"/>
    <n v="0.95"/>
    <s v="Se actualizó el motor de base de datos a Oracle. _x000a__x000a_Se está llevando a cabo la etapa de pruebas del aplicativo para FURD_x000a__x000a_"/>
    <s v="Logs del servidor"/>
    <s v="La entrega del aplicativo está programada para el viernes 12 de octubre del año en curso."/>
    <n v="0.95"/>
    <s v="EXCELENTE"/>
    <s v="EN EJECUCIÓN"/>
    <n v="6.7830000000000001E-2"/>
    <n v="1"/>
    <n v="7.1400000000000005E-2"/>
    <n v="0.84"/>
    <s v="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
    <s v="Log de instalación y DB"/>
    <m/>
    <n v="0.84"/>
    <s v="BUENO"/>
    <s v="EN EJECUCIÓN"/>
    <n v="5.9976000000000002E-2"/>
    <n v="0.5"/>
    <n v="7.1400000000000005E-2"/>
    <n v="0.5"/>
    <s v="Se presentaron los estudios previos, los cuales fueron aprobados danco como resultado la celbracion del contrato numero 129 de 2018. Cuyo objeto es &quot; Prestar servicios profesionales para la consolidacion de los sistemas de informacion WEB de la Unidad Administrativa Especial de Bomberios  para el desarrollo del sistema de informacion movil -Modulo FURD&quot;"/>
    <s v="Contrato 129 de 2018"/>
    <m/>
    <n v="1"/>
    <s v="EXCELENTE"/>
    <s v="EN EJECUCIÓN"/>
    <n v="7.1400000000000005E-2"/>
    <n v="1"/>
    <s v="Presentación de los estudios previos para la contratación del desarrollo del aplicativo móvil."/>
    <n v="0.2"/>
    <d v="2018-02-01T00:00:00"/>
    <d v="2018-03-30T00:00:00"/>
    <n v="1.4280000000000001E-2"/>
    <s v="Mariano Garrido"/>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5"/>
    <s v="*Continuación - Herramienta tecnológica para la creación y administración de cursos virtuales en la UEA implementada"/>
    <n v="7.1400000000000005E-2"/>
    <n v="100"/>
    <s v="Porcentaje"/>
    <s v="Herramienta implementada"/>
    <s v="Líder Área de Tecnología OAP - Mariano Garrido"/>
    <n v="0.5"/>
    <n v="1"/>
    <n v="1"/>
    <n v="1"/>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s v="EXCELENTE"/>
    <x v="1"/>
    <n v="6.7830000000000001E-2"/>
    <m/>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s v="EXCELENTE"/>
    <s v="EN EJECUCIÓN"/>
    <n v="6.7830000000000001E-2"/>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s v="EXCELENTE"/>
    <s v="EN EJECUCIÓN"/>
    <n v="6.7830000000000001E-2"/>
    <n v="0.5"/>
    <n v="7.1400000000000005E-2"/>
    <n v="0.5"/>
    <s v="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
    <s v="Documento de Instalación que contiene toda la información del servidor de aplicaciones, base de datos, lenguaje de programación  e instalación, configuración de Moodle y documento de Aseguramiento y seguridad del CMS Moodle."/>
    <m/>
    <n v="1"/>
    <s v="EXCELENTE"/>
    <s v="EN EJECUCIÓN"/>
    <n v="7.1400000000000005E-2"/>
    <n v="1"/>
    <s v="Instalación, configuración y desarrollo de los módulos en la herramienta."/>
    <n v="0.5"/>
    <d v="2018-02-01T00:00:00"/>
    <d v="2018-03-30T00:00:00"/>
    <n v="3.5700000000000003E-2"/>
    <s v="Diana Pove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6"/>
    <s v="*Continuación - Entornos de virtualización para la UAECOB Implementados"/>
    <n v="7.1400000000000005E-2"/>
    <n v="100"/>
    <s v="Porcentaje"/>
    <s v="Herramienta implementada"/>
    <s v="Líder Área de Tecnología OAP - Mariano Garrido"/>
    <n v="0.2"/>
    <n v="1"/>
    <n v="1"/>
    <n v="1"/>
    <n v="1"/>
    <n v="7.1400000000000005E-2"/>
    <n v="0.57999999999999996"/>
    <s v="Los estudios previos ya se realizaron._x000a__x000a_El anexo técnico de la contratación ya fue entregado al área jurídica de la OAP."/>
    <s v="Correos electrónicos"/>
    <s v="Se contratará para el primer trimestre del año."/>
    <n v="0.57999999999999996"/>
    <s v="MALO"/>
    <x v="1"/>
    <n v="4.1411999999999997E-2"/>
    <m/>
    <n v="1"/>
    <n v="7.1400000000000005E-2"/>
    <n v="0.57999999999999996"/>
    <s v="Los estudios previos se encuentran en construcción._x000a__x000a_El anexo técnico de la contratación ya fue entregado al área jurídica de la OAP."/>
    <s v="Correos electrónicos"/>
    <s v="Se contratará para el cuarto trimestre."/>
    <n v="0.57999999999999996"/>
    <s v="MALO"/>
    <s v="EN EJECUCIÓN"/>
    <n v="4.1411999999999997E-2"/>
    <n v="1"/>
    <n v="7.1400000000000005E-2"/>
    <n v="0.57999999999999996"/>
    <s v="La Meta  del segundo semestre  se cumplio de acuerdo con la  reprogramacion,  asi  las  cosas, 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s v="Correo electronico solicitando la ampliacion de la meta"/>
    <s v="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n v="0.57999999999999996"/>
    <s v="MALO"/>
    <s v="EN EJECUCIÓN"/>
    <n v="4.1411999999999997E-2"/>
    <n v="0.2"/>
    <n v="7.1400000000000005E-2"/>
    <n v="0.18"/>
    <s v="El incumplimiento del 2% de la Meta final se presento debido a los  largos  tiempos que el Fabricante ORACLE CORPORATION nos remitió a un partner especializado para la realizacion del Alcance del proyecto y los tiempos del Partner especializado en la definicion del diseño final."/>
    <s v="1. Acta-de-Reunion- Eliminacion de Maquinas del OVM_x000a_2. INFORME ELIMINACION DE MAQUINAS VIRTUALES OVM 22 de febrero de 2018_x000a_3. Oficio de Informe 22 de febrero de 2018"/>
    <s v="Se propone ampliar los tiempos de entrega final de los estudios previos para el dia 30 de Mayo de 2018"/>
    <n v="0.89999999999999991"/>
    <s v="BUENO"/>
    <s v="EN EJECUCIÓN"/>
    <n v="6.4259999999999998E-2"/>
    <n v="1"/>
    <s v="Finalización proceso contractual previos para la contratación "/>
    <n v="0.2"/>
    <d v="2018-02-01T00:00:00"/>
    <d v="2018-03-30T00:00:00"/>
    <n v="1.4280000000000001E-2"/>
    <s v="Carlos Teja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7"/>
    <s v="*Continuación - Herramienta tecnológica para la administración y gestión documental de la UAECOB Implementada."/>
    <n v="7.1400000000000005E-2"/>
    <n v="100"/>
    <s v="Porcentaje"/>
    <s v="Implementar una herramienta tecnológica que soporte  la gestión documental en la entidad, bajo la administración de la Subdirección Corporativa."/>
    <s v="Líder Área de Tecnología OAP - Mariano Garrido"/>
    <n v="0.5"/>
    <n v="1"/>
    <n v="1"/>
    <n v="1"/>
    <n v="1"/>
    <n v="7.1400000000000005E-2"/>
    <n v="1"/>
    <s v="El contrato ha sido finalizado a satisfacción, pero no se ha podido poner en producción por parte de la Subdirección Corporativa dado que el área de gestion documental necesita hacer unos ajustes previos de orden logístico previo a la salida a producción de la herramienta de gestión documenta"/>
    <s v="Correos electrónicos"/>
    <s v="Es conveniente que la Subdirección Corporativa de linea para iniciar la puesta en producción de la herramienta."/>
    <n v="1"/>
    <s v="EXCELENTE"/>
    <x v="0"/>
    <n v="7.1400000000000005E-2"/>
    <m/>
    <n v="1"/>
    <n v="7.1400000000000005E-2"/>
    <n v="0.99"/>
    <s v="El contrato ha sido finalizado a satisfacción, pero no se ha podido poner en producción por parte de la Subdirección Corporativa dado que el área de gestion documental necesita hacer unos ajustes previos de orden logístico previo a la salida a producción de la herramienta de gestión documenta"/>
    <s v="Correos electrónicos"/>
    <s v="Es conveniente que la Subdirección Corporativa de linea para iniciar la puesta en producción de la herramienta."/>
    <n v="0.99"/>
    <s v="EXCELENTE"/>
    <s v="EN EJECUCIÓN"/>
    <n v="7.0685999999999999E-2"/>
    <n v="1"/>
    <n v="7.1400000000000005E-2"/>
    <n v="0.99"/>
    <s v="Se ha realizado acompañamiento y soporte en la implementación de la herramienta en atención al contrato N°431 que tiene por objeto la “IMPLEMENTACIÓN DEL SISTEMA DE GESTIÓN DOCUMENTAL DE LA UAE CUERPO OFICIAL DE BOMBEROS” a través del cual se realizará la implementación del Software CONTROLDOC® , de acuerdo al contrato  y al cronograma la ejecución  finaliza el día 15 de Julio del presente año. _x000a__x000a_Se  realizaron actas de reunión y de mesas de trabajo, informes de seguimiento y gestión mensual, debido a que el contrato 431  no ha finalizado aun no se ha hecho entrega y puesta en producción de la herramienta tecnologica._x000a_"/>
    <s v="Actas de reunión, Correos Electronicos, Informes de Gestión y seguimiento  mensuales."/>
    <s v="Debido a que el contrato 431  no ha finalizado aun no se ha realizado la entrega y puesta en producción de la herramienta tecnologica en la UAECOB."/>
    <n v="0.99"/>
    <s v="EXCELENTE"/>
    <s v="EN EJECUCIÓN"/>
    <n v="7.0685999999999999E-2"/>
    <n v="0.5"/>
    <n v="7.1400000000000005E-2"/>
    <n v="0.5"/>
    <s v="De acuerdo a las condiciones contractuales del contrato 431 - 2017 y en concordancia con las fases del proyecto de implementación se realizo la fase 1 (correspondiente a la instalación ) y la fase 2  ( correspondiente al análisis y diseño de la solución)."/>
    <s v="Actas e informe de Seguimiento mensual al contratista."/>
    <m/>
    <n v="1"/>
    <s v="EXCELENTE"/>
    <s v="EN EJECUCIÓN"/>
    <n v="7.1400000000000005E-2"/>
    <n v="1"/>
    <s v="Acompañamiento y soporte en la implementación de la herramienta tecnológica que soporte  la gestión documental en la UAECOB"/>
    <n v="0.8"/>
    <d v="2018-02-01T00:00:00"/>
    <d v="2018-05-30T00:00:00"/>
    <n v="5.7120000000000004E-2"/>
    <s v="Diana Pove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8"/>
    <s v="*Continuación -Dotación Tecnológica para la Estación de Bomberos de Bosa B-8 implementada"/>
    <n v="7.1400000000000005E-2"/>
    <n v="100"/>
    <s v="Porcentaje"/>
    <s v="Implementación de las dotaciones tecnológicas a la Estación Bosa B-8"/>
    <s v="Líder Área de Tecnología OAP - Mariano Garrido"/>
    <n v="0.3"/>
    <n v="1"/>
    <n v="1"/>
    <n v="1"/>
    <n v="1"/>
    <n v="7.1400000000000005E-2"/>
    <n v="1"/>
    <s v="Finalización y entrega del proyecto por parte del contratista a satisfacción de la Entidad"/>
    <s v="Acta de liquidación e informe final"/>
    <m/>
    <n v="1"/>
    <s v="EXCELENTE"/>
    <x v="0"/>
    <n v="7.1400000000000005E-2"/>
    <m/>
    <n v="1"/>
    <n v="7.1400000000000005E-2"/>
    <n v="1"/>
    <s v="Finalización y entrega del proyecto por parte del contratista a satisfacción de la Entidad"/>
    <s v="Acta de liquidación e informe final"/>
    <m/>
    <n v="1"/>
    <s v="EXCELENTE"/>
    <s v="EN EJECUCIÓN"/>
    <n v="7.1400000000000005E-2"/>
    <n v="1"/>
    <n v="7.1400000000000005E-2"/>
    <n v="0.99"/>
    <s v="El avance global del proyecto de ejecución del proyecto supera los compromisos adquiridos. Los trabajos que dependen directamente de ITELCA están próximos a concluir, con un porcentaje de cumplimiento superior al 98%. _x000a_Para finalizar el proyecto están pendientes actividades que involucran directamente al personal de la estación y a funcionarios de la UAECOB. _x000a_ "/>
    <s v="• Acta de reunión Con Fecha Del 30 Mayo De 2018, En La Estación De Bosa._x000a_• Informe No. 3 avance porcentual del proyecto._x000a_• Informe No. 4 avance porcentual del proyecto. _x000a_• Correo electrónico de Configuración servicios de red Estación B8 Bosa del 6 de junio de 2018._x000a_• Correo electrónico de solicitudes para arreglos del 01 de junio de 2018._x000a_• Correo electrónico Configuración Switch LAN Estación Bosa del 08 de mayo de 2018._x000a_"/>
    <s v="• Definir el cronograma para la capacitacion del manejo de los sistemas de CCTV, Control de Acceso, Detención de Incendios y Rutilantes y Voceo Profesional. _x000a_• Construcción del Dintel de la puerta de patio de maniobras para asegurar la correcta operación del Electroimán instalado. (Envió de Memorando por parte de la Oficina Asesora de Planeación a la Subdirección Corporativa para adelantar la construcción.)_x000a__x000a_"/>
    <n v="0.99"/>
    <s v="EXCELENTE"/>
    <s v="EN EJECUCIÓN"/>
    <n v="7.0685999999999999E-2"/>
    <n v="0.3"/>
    <n v="7.1400000000000005E-2"/>
    <n v="0.2"/>
    <s v="según la clausula cuarta del contrato 429 de 2017 la ejecución total termina en junio de 2018, se establece tambien que para el primer trimestre la ejecución total será del 20%. _x000a__x000a_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
    <s v="Cronograma de actividades del contrato 429 de 2017. _x000a_Entrega del primer informe de ejecución de actividades. "/>
    <m/>
    <n v="0.66666666666666674"/>
    <s v="REGULAR"/>
    <s v="EN EJECUCIÓN"/>
    <n v="4.760000000000001E-2"/>
    <n v="1"/>
    <s v="Contratación de la dotación Tecnológica"/>
    <n v="0.3"/>
    <d v="2018-02-01T00:00:00"/>
    <d v="2018-03-31T00:00:00"/>
    <n v="2.1420000000000002E-2"/>
    <s v="Eliana Barrero"/>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9"/>
    <s v="*Continuación -Levantamiento de inventario de activos de Información de Software, hardware y servicios, cuadro de caracterización documental actualizados"/>
    <n v="7.1400000000000005E-2"/>
    <n v="100"/>
    <s v="Porcentaje"/>
    <s v="Cuadro de caracterización documental de los procedimientos actualizados."/>
    <s v="Líder Área de Tecnología OAP - Mariano Garrido"/>
    <n v="0.5"/>
    <n v="1"/>
    <n v="1"/>
    <n v="1"/>
    <n v="1"/>
    <n v="7.1400000000000005E-2"/>
    <n v="0.47"/>
    <s v="Ya se realizó el levantamiento inicial de la información, en este momento la fase de caracterización va en un 30%"/>
    <s v="Actas de reunión y documentos en excel donde se encuentra la información recopilada"/>
    <s v="Se aunarán esfuerzos para acelerar la entrega de la información y se presionará la caracterización de las TVD por parte del área de gestión documental"/>
    <n v="0.47"/>
    <s v="MALO"/>
    <x v="1"/>
    <n v="3.3557999999999998E-2"/>
    <m/>
    <n v="1"/>
    <n v="7.1400000000000005E-2"/>
    <n v="0.16"/>
    <s v="Se reforma la ruta de acción para llevar a cabo el levantamiento de la información, se proyecta terminar el próximo trimestre"/>
    <s v="Actas de reunión y correos electrónicos"/>
    <s v="Se aunarán esfuerzos en la OAP para poder avanzar en este frente mediante la asignación de personal"/>
    <n v="0.16"/>
    <s v="MALO"/>
    <s v="EN EJECUCIÓN"/>
    <n v="1.1424000000000002E-2"/>
    <n v="1"/>
    <n v="7.1400000000000005E-2"/>
    <n v="0.16"/>
    <s v="Se esta a la espera de la terminacion de la actualizacion de los procesos institucionales "/>
    <s v="Actualizacion de los procesos de la entidad"/>
    <s v="Se avanza en la medida que se liberen los procesos"/>
    <n v="0.16"/>
    <s v="MALO"/>
    <s v="EN EJECUCIÓN"/>
    <n v="1.1424000000000002E-2"/>
    <n v="0.5"/>
    <n v="7.1400000000000005E-2"/>
    <n v="0"/>
    <s v="En razon a los cambios y modificaciones que han experimentado los Procesos y procedimientos de la entidad,es necesario ajustar el trabajo que se tenia adelantado. Se informa por parte del area de Mejora Continua de la entidad que el procesod e actualizacion aun esta ejecutandose."/>
    <s v="La informacion que se habia levantado con los procesos y precedimientos anteriores se aprecian en el docuemento excel denominado Activos de Informacion 20017 (1).xls"/>
    <m/>
    <n v="0"/>
    <s v="MALO"/>
    <s v="SIN EJECUTAR"/>
    <n v="0"/>
    <n v="1"/>
    <s v="Levantamiento de información inicial para la construcción del inventario. "/>
    <n v="0.3"/>
    <d v="2018-02-01T00:00:00"/>
    <d v="2018-06-30T00:00:00"/>
    <n v="2.1420000000000002E-2"/>
    <s v="Mariano Garrido"/>
    <m/>
    <m/>
    <n v="0"/>
    <n v="0"/>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0"/>
    <s v="Feria Expo académica para la articulación de oferta educativa en la ciudad con los funcionarios de la entidad"/>
    <n v="7.1400000000000005E-2"/>
    <n v="2"/>
    <s v="Unidades"/>
    <s v="Realizar 2 ferias Expo académica  con el fin de socializar las alianzas con las instituciones académicas y promover espacios de acceso a la oferta de servicios educativos "/>
    <s v="Líder Grupo Cooperación Internacional y Alianzas Estratégicas - Saudy Rojas"/>
    <n v="1"/>
    <n v="0"/>
    <n v="2"/>
    <n v="0"/>
    <n v="2"/>
    <n v="0"/>
    <n v="2"/>
    <s v="finalizado"/>
    <s v="Informe ejecutivo de la actividad. Archivo fotografico cubrimiento prensa"/>
    <m/>
    <n v="1"/>
    <s v="EXCELENTE"/>
    <x v="0"/>
    <n v="7.1400000000000005E-2"/>
    <m/>
    <n v="2"/>
    <n v="7.1400000000000005E-2"/>
    <n v="2"/>
    <s v="Se cumplió con la segunda versión del año de Expoacadémica el 20 y 21 de septiembre"/>
    <s v="Informe ejecutivo de la actividad. Archivo fotografico cubrimiento prensa"/>
    <s v="N/A"/>
    <n v="1"/>
    <s v="EXCELENTE"/>
    <s v="EN EJECUCIÓN"/>
    <n v="7.1400000000000005E-2"/>
    <n v="0"/>
    <n v="0"/>
    <n v="1"/>
    <s v="Se realizó la primera versión del 20018de la feria EXPOACADÉMICA, el 11 y 12 de abril, 2018"/>
    <s v="INFORME IV EXPOACADÉMICA 2018, archivo OAP, CIAE.  Nota Bomberos Hoy 13 de abril."/>
    <m/>
    <n v="1"/>
    <s v="EXCELENTE"/>
    <s v="EN EJECUCIÓN"/>
    <n v="7.1400000000000005E-2"/>
    <n v="1"/>
    <n v="7.1400000000000005E-2"/>
    <n v="0"/>
    <s v="No se presenta Avance"/>
    <s v="NA"/>
    <s v="La gestión de la feria se verá reflejada en el segundo trimestre"/>
    <n v="0"/>
    <s v="MALO"/>
    <s v="SIN EJECUTAR"/>
    <n v="0"/>
    <n v="1"/>
    <s v="Planificación de la Primera jornada, Versión 4 de la feria "/>
    <n v="0.25"/>
    <d v="2018-01-15T00:00:00"/>
    <d v="2018-02-15T00:00:00"/>
    <n v="1.7850000000000001E-2"/>
    <s v="Prof. Esp. Cooperación Internacional y Alianzas Estratégicas - Alexandra Neira"/>
    <n v="1"/>
    <s v="Se efectuaron las actividades de planificación de la primera Feria del 2018, IV EXPO ACADÉMICA"/>
    <n v="0.25"/>
    <n v="1.7850000000000001E-2"/>
    <n v="1.7850000000000001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1"/>
    <s v="Actividad de lanzamiento y socialización Guía Buenas Prácticas Saber Hacer Cuerpo Oficial Bomberos de Bogotá"/>
    <n v="7.1400000000000005E-2"/>
    <n v="1"/>
    <s v="Unidad"/>
    <s v="Programar y realizar una actividad de lanzamiento y socialización de la Guía de Buenas Prácticas Saber Hacer Cuerpo Oficial Bomberos de Bogotá"/>
    <s v="Líder Grupo Cooperación Internacional y Alianzas Estratégicas - Saudy Rojas"/>
    <n v="0"/>
    <n v="1"/>
    <n v="0"/>
    <n v="0"/>
    <n v="1"/>
    <n v="0"/>
    <n v="1"/>
    <s v="finalizado"/>
    <s v="Informe ejecutivo de la actividad. Archivo fotografico cubrimiento prensa"/>
    <m/>
    <n v="1"/>
    <s v="EXCELENTE"/>
    <x v="0"/>
    <n v="7.1400000000000005E-2"/>
    <m/>
    <n v="0"/>
    <n v="0"/>
    <n v="1"/>
    <s v="Finalizado"/>
    <m/>
    <m/>
    <n v="0"/>
    <s v="MALO"/>
    <s v="CUMPLIDO"/>
    <n v="0"/>
    <n v="1"/>
    <n v="7.1400000000000005E-2"/>
    <n v="1"/>
    <s v="En el marco del Foro Gestión del Riesgo con Gases industriales  y medicinales, se realizó el lanzamiento de la Guía de Buenas Prácticas, Mayo 30, 2018"/>
    <s v="Informe Foro Gestión del Riesgo con Gases Industriales y medicinales. Archivo digital OAP - CIAE, carpeta INTERLOCUCIÓN"/>
    <m/>
    <n v="1"/>
    <s v="EXCELENTE"/>
    <s v="CUMPLIDO"/>
    <n v="7.1400000000000005E-2"/>
    <n v="0"/>
    <n v="0"/>
    <n v="0"/>
    <s v="NA"/>
    <s v="NA"/>
    <s v="NA"/>
    <n v="0"/>
    <s v="No aplica"/>
    <s v="SIN EJECUTAR"/>
    <n v="0"/>
    <n v="1"/>
    <s v="Planificación actividad de lanzamiento y socialización de la Guía de Buenas Prácticas"/>
    <n v="0.6"/>
    <d v="2018-03-01T00:00:00"/>
    <d v="2018-05-16T00:00:00"/>
    <n v="4.2840000000000003E-2"/>
    <s v="Líder Grupo Cooperación Internacional y Alianzas Estratégicas - Saudy Rojas"/>
    <n v="0.1"/>
    <s v="Identificación escenariosy/o actividades propicias para el lanzamiento y socialización de la Guía de Buenas Prácticas"/>
    <n v="0.06"/>
    <n v="4.2840000000000005E-3"/>
    <n v="4.2840000000000005E-3"/>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Socialización y distribución del Portafolio de servicios de la UAECOB"/>
    <n v="7.1400000000000005E-2"/>
    <n v="2"/>
    <s v="Unidad"/>
    <s v="Gestionar la participación en 2 actividades de la Entidad para la socialización y distribución del Portafolio de servicios de la UAECOB"/>
    <s v="Líder Grupo Cooperación Internacional y Alianzas Estratégicas - Saudy Rojas"/>
    <n v="0"/>
    <n v="1"/>
    <n v="2"/>
    <n v="0"/>
    <n v="2"/>
    <n v="0"/>
    <n v="2"/>
    <s v="finalizado"/>
    <s v="Informe ejecutivo de la actividad. Archivo fotografico cubrimiento prensa"/>
    <m/>
    <n v="1"/>
    <s v="EXCELENTE"/>
    <x v="0"/>
    <n v="7.1400000000000005E-2"/>
    <m/>
    <n v="2"/>
    <n v="7.1400000000000005E-2"/>
    <n v="2"/>
    <s v="En el marco de la Feria Internacional de Seguridad 2018 realilzada en Corferias, del 22 al 24 de agosto, se socializó y distribuyó el portafolio de servicios UAECOB con la comunidad asistente"/>
    <s v="Informe ejecutivo de la actividad. Archivo fotografico cubrimiento prensa"/>
    <s v="N/A"/>
    <n v="1"/>
    <s v="EXCELENTE"/>
    <s v="EN EJECUCIÓN"/>
    <n v="7.1400000000000005E-2"/>
    <n v="1"/>
    <n v="7.1400000000000005E-2"/>
    <n v="1"/>
    <s v="En el marco del Foro Gestión del Riesgo con Gases industriales  y medicinales, se socializó y entrego a los asistentes el Portafolio de servicios de la UAECOB, Mayo 30, 2018"/>
    <s v="Informe Foro Gestión del Riesgo con Gases Industriales y medicinales. Archivo digital OAP - CIAE, carpeta INTERLOCUCIÓN"/>
    <m/>
    <n v="1"/>
    <s v="EXCELENTE"/>
    <s v="EN EJECUCIÓN"/>
    <n v="7.1400000000000005E-2"/>
    <n v="0"/>
    <n v="0"/>
    <n v="0"/>
    <s v="NA"/>
    <s v="NA"/>
    <s v="NA"/>
    <n v="0"/>
    <s v="No aplica"/>
    <s v="SIN EJECUTAR"/>
    <n v="0"/>
    <n v="1"/>
    <s v="Gestionar la participación en 1 actividad de la Entidad con la comunidad y organizaciones cooperantes para la socialización y distribución del Portafolio de servicios de la UAECOB"/>
    <n v="0.5"/>
    <d v="2018-05-01T00:00:00"/>
    <d v="2018-05-30T00:00:00"/>
    <m/>
    <s v="Prof. Esp. Cooperación Internacional y Alianzas Estratégicas - Alexandra Neira"/>
    <m/>
    <m/>
    <n v="0"/>
    <m/>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Organización del III Congreso Internacional del Cuerpo Oficial Bomberos de Bogotá"/>
    <n v="7.1400000000000005E-2"/>
    <n v="1"/>
    <s v="Unidad"/>
    <s v="Planear y organizar el III Congreso Internacional del Cuerpo Oficial Bomberos de Bogotá"/>
    <s v="Líder Grupo Cooperación Internacional y Alianzas Estratégicas - Saudy Rojas"/>
    <n v="0"/>
    <n v="0"/>
    <n v="1"/>
    <n v="0"/>
    <n v="0"/>
    <n v="0"/>
    <n v="0"/>
    <s v="Se finaliza planeación y presupuesto del III Congreso Internacional de Bomberos. "/>
    <s v="Acta de reunión Sub. Operativa y archivos digitales"/>
    <m/>
    <n v="0"/>
    <s v="MALO"/>
    <x v="2"/>
    <n v="0"/>
    <m/>
    <n v="1"/>
    <n v="7.1400000000000005E-2"/>
    <n v="0"/>
    <s v="Se proyectaron los estudios previos y se presentaron a la subdirección Operativa para su ejecución"/>
    <s v="Archivo estudios previos y presupuesto"/>
    <s v="Queda a consideración de los tiempos de cotratación la ejecución en el 4to trimestre"/>
    <n v="0"/>
    <s v="MALO"/>
    <s v="SIN EJECUTAR"/>
    <n v="0"/>
    <n v="0"/>
    <n v="0"/>
    <n v="0"/>
    <s v="Este trimestre no hay  meta por cumplir"/>
    <s v="Este trimestre no hay  meta por cumplir"/>
    <m/>
    <n v="0"/>
    <s v="No aplica"/>
    <s v="SIN EJECUTAR"/>
    <n v="0"/>
    <n v="0"/>
    <n v="0"/>
    <n v="0"/>
    <s v="NA"/>
    <s v="NA"/>
    <s v="NA"/>
    <n v="0"/>
    <s v="No aplica"/>
    <s v="SIN EJECUTAR"/>
    <n v="0"/>
    <n v="1"/>
    <s v="Planeación del III Congreso Internacional del Cuerpo Oficial Bomberos de Bogotá"/>
    <n v="0.5"/>
    <d v="2018-02-07T00:00:00"/>
    <d v="2018-08-01T00:00:00"/>
    <n v="3.5700000000000003E-2"/>
    <s v="Líder Grupo Cooperación Internacional y Alianzas Estratégicas - Saudy Rojas"/>
    <n v="0"/>
    <s v="No se reporta avance"/>
    <n v="0"/>
    <n v="0"/>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Planeación y organización de un evento de intercambio de experiencias con otros cuerpos de bomberos de Colombia sobre la implementación de la resolución 0358 de 2014 de la DNBC"/>
    <n v="7.1800000000000003E-2"/>
    <n v="1"/>
    <s v="Unidad"/>
    <s v="Planear y organizar el III un evento de intercambio de experiencias con otros cuerpos de bomberos de Colombia sobre la implementación de la resolución 0358 de 2014 de la DNBC"/>
    <s v="Líder Grupo Cooperación Internacional y Alianzas Estratégicas - Saudy Rojas"/>
    <n v="0"/>
    <n v="0"/>
    <n v="0"/>
    <n v="1"/>
    <n v="1"/>
    <n v="7.1800000000000003E-2"/>
    <n v="0"/>
    <s v="Se finaliza planeación, agenda, panelistas y temática. Se establece alianza con USAID OFDA para su realización en 2019."/>
    <s v="Archivo digital, correspondencia electrónica"/>
    <m/>
    <n v="0"/>
    <s v="MALO"/>
    <x v="2"/>
    <n v="0"/>
    <m/>
    <n v="0"/>
    <n v="0"/>
    <n v="0"/>
    <s v="Se gestionó el escenario para la realización del encuentro y la planeación de la agenda del evento"/>
    <s v="Archivo electrónico y correspondencia electrónica"/>
    <m/>
    <n v="0"/>
    <s v="No aplica"/>
    <s v="SIN EJECUTAR"/>
    <n v="0"/>
    <n v="0"/>
    <n v="0"/>
    <n v="0"/>
    <s v="Este trimestre no hay  meta por cumplir"/>
    <s v="Este trimestre no hay  meta por cumplir"/>
    <m/>
    <n v="0"/>
    <s v="No aplica"/>
    <s v="SIN EJECUTAR"/>
    <n v="0"/>
    <n v="0"/>
    <n v="0"/>
    <n v="0"/>
    <s v="NA"/>
    <s v="NA"/>
    <s v="NA"/>
    <n v="0"/>
    <s v="No aplica"/>
    <s v="SIN EJECUTAR"/>
    <n v="0"/>
    <n v="1"/>
    <s v="Planeación de un evento de intercambio de experiencias con otros cuerpos de bomberos de Colombia sobre la implementación de la resolución 0358 de 2014 de la DNBC"/>
    <n v="0.5"/>
    <d v="2018-06-05T00:00:00"/>
    <d v="2018-10-31T00:00:00"/>
    <m/>
    <s v="Líder Grupo Cooperación Internacional y Alianzas Estratégicas - Saudy Rojas"/>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Adopción SECOP II en los  procesos, formatos y procedimientos de contratación que se realizan en la Oficina Asesora Jurídica"/>
    <n v="0.25"/>
    <n v="100"/>
    <s v="Porcentaje"/>
    <s v="Implementación de los procesos de contratación en línea SECOP II"/>
    <s v="Jefe Oficina Asesora Jurídica - Giohana Catarine Gonzalez Turizo"/>
    <n v="0"/>
    <n v="0.33329999999999999"/>
    <n v="0.66659999999999997"/>
    <n v="1"/>
    <n v="1"/>
    <n v="0.25"/>
    <n v="1"/>
    <s v="Procesos, formatos y procedimientos actualizados, publicados en la Ruta de la Calidad de la UAECOB  y socializados"/>
    <m/>
    <m/>
    <n v="1"/>
    <s v="EXCELENTE"/>
    <x v="0"/>
    <n v="0.25"/>
    <m/>
    <n v="0.66659999999999997"/>
    <n v="0.25"/>
    <n v="0.66659999999999997"/>
    <s v="Procedimientos aprobados, firmados y enviados para la publicación en el mes de septiembre de 2018"/>
    <s v="Procedimientos y Formatos"/>
    <m/>
    <n v="1"/>
    <s v="EXCELENTE"/>
    <s v="EN EJECUCIÓN"/>
    <n v="0.25"/>
    <n v="0.33329999999999999"/>
    <n v="0.25"/>
    <n v="0.25"/>
    <s v="Procedimientos Proyectados por la abogada contratista para revisión, aprobación y publicación, la actividad tiene plazo de cumplimiento hasta el 31 de diciembre de 2018, La Oficina Asesora Jurídica se encuentra aunando esfuerzos para crear los procedimientos que no existian en estan modalidades en la Entidad, para el Segundo Trimestre del año 2018 se realizó un avance del 25% teniendo en cuenta que estos procedimientos se deben crear para conocimiento y aplicación de las diferentes Subdrecciones y Oficina Asesora  de la Entidad"/>
    <m/>
    <m/>
    <n v="0.75007500750075007"/>
    <s v="REGULAR"/>
    <s v="EN EJECUCIÓN"/>
    <n v="0.18751875187518752"/>
    <n v="0"/>
    <n v="0"/>
    <s v="NA"/>
    <s v="NA"/>
    <s v="NA"/>
    <s v="NA"/>
    <n v="0"/>
    <s v="No aplica"/>
    <s v="SIN EJECUTAR"/>
    <n v="0"/>
    <n v="1"/>
    <s v="Publicar los procesos, formatos y procedimientos de las diferentes modalidades de selección actualizados en la ruta de la calidad de la UAECOB "/>
    <n v="0.5"/>
    <d v="2018-04-01T00:00:00"/>
    <d v="2018-12-31T00:00:00"/>
    <m/>
    <s v="Jefe Oficina Asesora Jurídica - Giohana Catarine Gonzalez Turizo"/>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Actualización Manual de Contratación y  Supervisión"/>
    <n v="0.25"/>
    <n v="100"/>
    <s v="Porcentaje"/>
    <s v="Manual de Contratación y  Supervisión actualizado"/>
    <s v="Jefe Oficina Asesora Jurídica - Giohana Catarine Gonzalez Turizo"/>
    <n v="0"/>
    <n v="0"/>
    <n v="0.5"/>
    <n v="1"/>
    <n v="1"/>
    <n v="0.25"/>
    <n v="1"/>
    <s v="Manual de Contratación actualizado, publicado y socializado "/>
    <m/>
    <m/>
    <n v="1"/>
    <s v="EXCELENTE"/>
    <x v="0"/>
    <n v="0.25"/>
    <m/>
    <n v="0.5"/>
    <n v="0.25"/>
    <n v="0.72"/>
    <s v="Manual de Contratación para revisión, aprobación y publicación"/>
    <s v="Manual en Revisión"/>
    <m/>
    <n v="1.44"/>
    <s v="EXCELENTE"/>
    <s v="EN EJECUCIÓN"/>
    <n v="0.36"/>
    <n v="0"/>
    <n v="0"/>
    <n v="0"/>
    <s v="No aplica para el periodo"/>
    <m/>
    <m/>
    <n v="0"/>
    <s v="No aplica"/>
    <s v="SIN EJECUTAR"/>
    <n v="0"/>
    <n v="0"/>
    <n v="0"/>
    <s v="NA"/>
    <s v="NA"/>
    <s v="NA"/>
    <s v="NA"/>
    <n v="0"/>
    <s v="No aplica"/>
    <s v="SIN EJECUTAR"/>
    <n v="0"/>
    <n v="1"/>
    <s v="Publicar Manual de Contratación actualizado "/>
    <n v="0.9"/>
    <d v="2018-07-01T00:00:00"/>
    <d v="2018-12-31T00:00:00"/>
    <m/>
    <s v="Jefe Oficina Asesora Jurídica - Giohana Catarine Gonzalez Turizo"/>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Creación Procedimientos de Acuerdo Marco de Precios, Otros Instrumentos de agregación de Demanda y Grandes Superficies"/>
    <n v="0.25"/>
    <n v="100"/>
    <s v="Porcentaje"/>
    <s v="Aplicación de Procedimientos de Colombia Compra Eficiente "/>
    <s v="Jefe Oficina Asesora Jurídica - Giohana Catarine Gonzalez Turizo"/>
    <n v="0.33329999999999999"/>
    <n v="0.66659999999999997"/>
    <n v="1"/>
    <n v="1"/>
    <n v="1"/>
    <n v="0.25"/>
    <n v="1"/>
    <s v="Procedimientos implementados, publicados en la Ruta de la Calidad y socializados "/>
    <m/>
    <m/>
    <n v="1"/>
    <s v="EXCELENTE"/>
    <x v="0"/>
    <n v="0.25"/>
    <m/>
    <n v="1"/>
    <n v="0.25"/>
    <n v="0.95"/>
    <s v="Procedimientos   y formatos aprobados, firmados y publicados en la ruta de la calidad"/>
    <s v="Procedimientos y Formatos"/>
    <m/>
    <n v="0.95"/>
    <s v="EXCELENTE"/>
    <s v="EN EJECUCIÓN"/>
    <n v="0.23749999999999999"/>
    <n v="0.66659999999999997"/>
    <n v="0.25"/>
    <n v="0.7"/>
    <s v="Procedimientos y formatos aprobados"/>
    <m/>
    <m/>
    <n v="1.0501050105010501"/>
    <s v="EXCELENTE"/>
    <s v="EN EJECUCIÓN"/>
    <n v="0.26252625262526252"/>
    <n v="0.33329999999999999"/>
    <n v="0.25"/>
    <n v="0.16500000000000001"/>
    <s v="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los procedimientos de Colombia Compra Eficiente (Acuerdo Marco de Precios, Otros Instrumentos de agregación de Demanda y Grandes Superficies) en la ruta de la calidad  de la UAECOB "/>
    <n v="0.9"/>
    <d v="2018-02-01T00:00:00"/>
    <d v="2018-07-31T00:00:00"/>
    <n v="0.22500000000000001"/>
    <s v="Jefe Oficina Asesora Jurídica - Giohana Catarine Gonzalez Turizo"/>
    <n v="0.5"/>
    <s v="Procedimientos  y formatos proyectados, se encuentran en revisión  para ser aprobados y publicados en la ruta de la calidad"/>
    <n v="0.45"/>
    <n v="0.1125"/>
    <n v="0.11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cedimiento de pago de sentencias judiciales y conciliaciones"/>
    <n v="0.25"/>
    <n v="100"/>
    <s v="Porcentaje"/>
    <s v="Aplicación de Procedimiento de pago de sentencias judiciales y conciliaciones"/>
    <s v="Jefe Oficina Asesora Jurídica - Giohana Catarine Gonzalez Turizo"/>
    <n v="0.33329999999999999"/>
    <n v="0.66659999999999997"/>
    <n v="1"/>
    <m/>
    <n v="1"/>
    <n v="0"/>
    <n v="1"/>
    <s v="Procedimientos implementado, publicado en la Ruta de la Calidad y socializado"/>
    <m/>
    <m/>
    <n v="1"/>
    <s v="EXCELENTE"/>
    <x v="0"/>
    <n v="0.25"/>
    <m/>
    <n v="1"/>
    <n v="0.25"/>
    <n v="0.68"/>
    <s v="Procedimiento aprobado y firmado, se publicará en la ruta de la calidad en el siguiente trimestre"/>
    <s v="Procedimiento"/>
    <m/>
    <n v="0.68"/>
    <s v="REGULAR"/>
    <s v="EN EJECUCIÓN"/>
    <n v="0.17"/>
    <n v="0.66659999999999997"/>
    <n v="0.25"/>
    <n v="0.7"/>
    <s v="Procedimientos y formatos aprobados"/>
    <m/>
    <m/>
    <n v="1.0501050105010501"/>
    <s v="EXCELENTE"/>
    <s v="EN EJECUCIÓN"/>
    <n v="0.26252625262526252"/>
    <n v="0.33329999999999999"/>
    <n v="0.25"/>
    <n v="0.16500000000000001"/>
    <s v="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el procedimiento de pago de sentencias judiciales y conciliaciones en la ruta de la calidad  de la UAECOB "/>
    <n v="0.9"/>
    <d v="2018-02-01T00:00:00"/>
    <d v="2018-07-31T00:00:00"/>
    <n v="0.22500000000000001"/>
    <s v="Jefe Oficina Asesora Jurídica - Giohana Catarine Gonzalez Turizo"/>
    <n v="0.5"/>
    <s v="Procedimiento proyectado y en revisión para ser aprobado y publicado en la ruta de la calidad"/>
    <n v="0.45"/>
    <n v="0.1125"/>
    <n v="0.1125"/>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
    <s v="Realizar jornadas de sensibilización en las 17 estaciones para el personal uniformado de los cambios normativos en  revisiones técnicas y aglomeración de publico"/>
    <n v="7.1400000000000005E-2"/>
    <n v="100"/>
    <s v="Porcentaje"/>
    <s v="Sensibilizar el 100% de las estaciones de bomberos en temas  normativos relacionados con revisiones técnicas y aglomeración de publico."/>
    <s v="Subdirector de Gestión del Riesgo_x000a_Jorge Alberto Pardo Torres"/>
    <n v="0.35"/>
    <n v="0.9"/>
    <n v="1"/>
    <m/>
    <n v="1"/>
    <n v="0"/>
    <n v="1"/>
    <s v="finalizado"/>
    <s v="Actas de reunion de las estaciones"/>
    <m/>
    <n v="1"/>
    <s v="EXCELENTE"/>
    <x v="0"/>
    <n v="7.1400000000000005E-2"/>
    <m/>
    <n v="1"/>
    <n v="7.1400000000000005E-2"/>
    <n v="1"/>
    <s v="Finalizado"/>
    <m/>
    <s v="No Aplica"/>
    <n v="1"/>
    <s v="EXCELENTE"/>
    <s v="EN EJECUCIÓN"/>
    <n v="7.1400000000000005E-2"/>
    <n v="0.9"/>
    <n v="7.1400000000000005E-2"/>
    <n v="1"/>
    <s v="Se realizaron las 34 jornadas de sensibilización en las 17 estaciones dando por finalizada esta acción cumpliendo el 100%"/>
    <s v="actas de reunion"/>
    <s v="No aplica"/>
    <n v="1.1111111111111112"/>
    <s v="EXCELENTE"/>
    <s v="EN EJECUCIÓN"/>
    <n v="7.9333333333333339E-2"/>
    <n v="0.35"/>
    <n v="7.1400000000000005E-2"/>
    <n v="0.35"/>
    <s v="Se realiza presentación para las capacitaciones &quot; _x000a_CRITERIOS  NORMATIVOS APLICABLES A LOS ESTABLECIMIENTOS DE COMERCIO Y EDIFICACIONES (Generalidades y actualización del procedimiento de RT); que se realizaran en las estaciones entre el 09 y 23 de abril de 2018._x000a_Se realiza la programación de la sensibilizacion que se efectuaran en las 17 estaciones  a partir del 09 al 23 de abril de 2018; se envía memorando de información de las mismas con radicado  Nº 2018IE5198"/>
    <s v="Se tiene el material de ayuda  realizado para realizar la sensibilizacion en las estaciones._x000a_memorando de información de las mismas con radicado  Nº 2018IE5198"/>
    <s v="NA"/>
    <n v="1"/>
    <s v="EXCELENTE"/>
    <s v="EN EJECUCIÓN"/>
    <n v="7.1400000000000005E-2"/>
    <n v="1"/>
    <s v="1. Diseño de material pedagógico para sensibilizar."/>
    <n v="0.35"/>
    <d v="2018-01-15T00:00:00"/>
    <d v="2018-02-28T00:00:00"/>
    <n v="2.4990000000000002E-2"/>
    <s v="Ing. Andrea Navarro"/>
    <n v="1"/>
    <s v="Se realiza presentación para las capacitaciones &quot; _x000a_CRITERIOS  NORMATIVOS APLICABLES A LOS ESTABLECIMIENTOS DE COMERCIO Y EDIFICACIONES (Generalidades y actualización del procedimiento de RT); que se realizaran en las estaciones entre el 09 y 23 de abril de 2018"/>
    <n v="0.35"/>
    <n v="2.4990000000000002E-2"/>
    <n v="2.4990000000000002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n v="2"/>
    <s v="Identificación de nuevos requerimientos en el Sistema de Información Misional - Sub-módulo Revisiones Técnicas y Auto revisiones"/>
    <n v="7.1400000000000005E-2"/>
    <n v="100"/>
    <s v="Porcentaje"/>
    <s v="Realizar 1 proceso de mantenimiento evolutivo del Sistema de Información Misional sub-módulo de Revisiones Técnicas y auto revisiones"/>
    <s v="Subdirector de Gestión del Riesgo_x000a_Jorge Alberto Pardo Torres"/>
    <n v="0.25"/>
    <n v="0.5"/>
    <n v="0.75"/>
    <n v="1"/>
    <n v="1"/>
    <n v="7.1400000000000005E-2"/>
    <n v="1"/>
    <s v="Se realizaron las respectivas mesas de trabajo con la oficina asesora de planeación  con la respectiva priorizacion de necesidades y levantamiento de requerimientos para la identificacion de los nuevos requerimiento del Sistema de Informacion Misional"/>
    <s v="Actas de reunion y documentos enviados a la OAP"/>
    <m/>
    <n v="1"/>
    <s v="EXCELENTE"/>
    <x v="0"/>
    <n v="7.1400000000000005E-2"/>
    <m/>
    <n v="0.75"/>
    <n v="7.1400000000000005E-2"/>
    <n v="0.75"/>
    <s v="Se dio continuidad con las mesas de trabajo para el desarrollo del proyecto de virtualización para revisiones técnicas clasificadas como riesgo bajo del 26 de agosto de 2018.Se inicia con el proyecto para el desarrollo de la aplicación web para el registro de empresas de pirotecnia, acta de reunión 07/09/2018 y 21/09/2018.Se actualiza informe diagnostico para el sistema de información misional."/>
    <s v="Acta de Reunion"/>
    <s v="No Aplica"/>
    <n v="1"/>
    <s v="EXCELENTE"/>
    <s v="EN EJECUCIÓN"/>
    <n v="7.1400000000000005E-2"/>
    <n v="0.5"/>
    <n v="7.1400000000000005E-2"/>
    <n v="0.5"/>
    <s v="Se priorizo la necesidad del requerimiento y se ratifica la urgencia mediante memorando enviando a la oficina asesora de planeación para su revisión y viabilidad."/>
    <s v="memorando"/>
    <s v="No aplica"/>
    <n v="1"/>
    <s v="EXCELENTE"/>
    <s v="EN EJECUCIÓN"/>
    <n v="7.1400000000000005E-2"/>
    <n v="0.25"/>
    <n v="7.1400000000000005E-2"/>
    <n v="0.25"/>
    <s v="Se gestionó la primera parte del proceso, realizandoce las actividades determinadas para el trimestre, es de recordar que estas actividades son continuas y se repiten en cada trimestre para la vigencia, de cuerdo a los requerimientos del proceso misional"/>
    <s v="correo electronico"/>
    <s v="NA"/>
    <n v="1"/>
    <s v="EXCELENTE"/>
    <s v="EN EJECUCIÓN"/>
    <n v="7.1400000000000005E-2"/>
    <n v="1"/>
    <s v="1. Mesas de Trabajo"/>
    <n v="0.33"/>
    <d v="2018-01-15T00:00:00"/>
    <d v="2018-12-31T00:00:00"/>
    <n v="2.3562000000000003E-2"/>
    <s v="Ing Jhon Jairo Palacio_x000a_Ing. Andrea Navarro"/>
    <n v="1"/>
    <s v="Se gestionó con la oficina de atención al ciudadano, sobre el informe diagnostico del sistema de información misional, mediante correo electrónico del 15 de marzo 2018"/>
    <n v="0.33"/>
    <n v="2.3562000000000003E-2"/>
    <n v="2.3562000000000003E-2"/>
  </r>
  <r>
    <x v="1"/>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Formulación y/o Actualización de la Guía Técnica de Pirotecnia y efectos especiales."/>
    <n v="7.1400000000000005E-2"/>
    <n v="100"/>
    <s v="Porcentaje"/>
    <s v="Formulación y/o Actualización del 100% la Guía Técnica de Pirotecnia y efectos especiales."/>
    <s v="Subdirector de Gestión del Riesgo_x000a_Jorge Alberto Pardo Torres"/>
    <n v="0"/>
    <n v="0.45"/>
    <n v="0.9"/>
    <n v="1"/>
    <n v="1"/>
    <n v="7.1400000000000005E-2"/>
    <n v="1"/>
    <s v="Se envio mediante correo electronico la Guia Tecnica de Pirotecnia y Efectos Especiales a OAP para su publicacion en la ruta de calidad el dia 21 de diciembre de 2018 y se publico el dia 24 de Diciembre"/>
    <s v="Correo electronico y Guia Publicada en la ruta de la calidad"/>
    <m/>
    <n v="1"/>
    <s v="EXCELENTE"/>
    <x v="0"/>
    <n v="7.1400000000000005E-2"/>
    <m/>
    <n v="0.9"/>
    <n v="7.1400000000000005E-2"/>
    <n v="0.81"/>
    <s v="Revisión y actualización de la Guía Técnica de Pirotecnia   y Efectos Especiales con la normatividad vigente ( Decreto 360 de julio de 2018) lo cual genero que se extendiera el tiempo en la revisión de la guía."/>
    <s v="Borrador de la Guia"/>
    <s v="No Aplica"/>
    <n v="0.9"/>
    <s v="BUENO"/>
    <s v="EN EJECUCIÓN"/>
    <n v="6.4260000000000012E-2"/>
    <n v="0.45"/>
    <n v="7.1400000000000005E-2"/>
    <n v="0.45"/>
    <s v="Se esta revisando la guia de Pirotecnia bajo las siguientes normas tecnicas NTC-5297, NTC 5236, NTC5258 NTC5296 y se tiene un primer borrador de la guia en revision y actualizacion"/>
    <s v="borrador de la guia"/>
    <s v="No aplica"/>
    <n v="1"/>
    <s v="EXCELENTE"/>
    <s v="EN EJECUCIÓN"/>
    <n v="7.1400000000000005E-2"/>
    <n v="0"/>
    <n v="0"/>
    <n v="0"/>
    <s v="NA"/>
    <s v="NA"/>
    <s v="NA"/>
    <n v="0"/>
    <s v="No aplica"/>
    <s v="SIN EJECUTAR"/>
    <n v="0"/>
    <n v="1"/>
    <s v="1. Revisión de la guía  (45%)"/>
    <n v="0.45"/>
    <d v="2018-04-01T00:00:00"/>
    <s v="31/06/2018"/>
    <m/>
    <s v="Ing. Jhon jairo Palacio_x000a_Arq. Sasndy Ibañez"/>
    <m/>
    <m/>
    <n v="0"/>
    <m/>
    <n v="0"/>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4"/>
    <s v="Realizar una actividad de conocimiento  y/o Reducción en riesgos en incendios, búsqueda y rescate y materiales peligrosos incluida en el plan de acción de  los CLGR-CC (Consejos locales de gestión del riesgo y cambio climático)."/>
    <n v="7.1400000000000005E-2"/>
    <n v="100"/>
    <s v="Porcentaje"/>
    <s v="Actividades ejecutadas en el 100% las localidades"/>
    <s v="Subdirector de Gestión del Riesgo_x000a_Jorge Alberto Pardo Torres"/>
    <n v="0.2"/>
    <n v="0.5"/>
    <n v="0.75"/>
    <n v="1"/>
    <n v="1"/>
    <n v="7.1400000000000005E-2"/>
    <n v="1"/>
    <s v="Se realizaron las respectivas actividades de conocimiento  y/o Reducción en riesgos en incendios, búsqueda y rescate y materiales peligrosos incluida en el plan de acción de  los CLGR-CC (Consejos locales de gestión del riesgo y cambio climático). De las 20 localidades"/>
    <s v="Actas de los CLGR-CC y planes de accion."/>
    <m/>
    <n v="1"/>
    <s v="EXCELENTE"/>
    <x v="0"/>
    <n v="7.1400000000000005E-2"/>
    <m/>
    <n v="0.75"/>
    <n v="7.1400000000000005E-2"/>
    <n v="0.75"/>
    <s v="Se continua con la ejecución de las actividades programadas en el plan de acción de los CLGR-CC llegando a 10 localidades en la cuales ya se realizo la actividad."/>
    <s v="Listados de Asistencia y actas de reunion Registro fotografico"/>
    <s v="No Aplica"/>
    <n v="1"/>
    <s v="EXCELENTE"/>
    <s v="EN EJECUCIÓN"/>
    <n v="7.1400000000000005E-2"/>
    <n v="0.5"/>
    <n v="7.1400000000000005E-2"/>
    <n v="0.65"/>
    <s v="Se incluyo la actividad de conocimiento  y/o Reducción en riesgos en incendios, búsqueda y rescate y materiales peligrosos en el plan de acción de  los CLGR-CC (Consejos locales de gestión del riesgo y cambio climático). Y se dio inicio con la ejecución en 6 localidades debido a las dinámicas de cada localidad."/>
    <s v="planes de accion de las localidades"/>
    <s v="No aplica"/>
    <n v="1.3"/>
    <s v="EXCELENTE"/>
    <s v="EN EJECUCIÓN"/>
    <n v="9.2820000000000014E-2"/>
    <n v="0.2"/>
    <n v="7.1400000000000005E-2"/>
    <n v="0.2"/>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s v="acta de reunion del 7 de febrero"/>
    <s v="NA"/>
    <n v="1"/>
    <s v="EXCELENTE"/>
    <s v="EN EJECUCIÓN"/>
    <n v="7.1400000000000005E-2"/>
    <n v="1"/>
    <s v="1. Definición de criterios de inclusión en los planes mediante mesas de trabajo en conjunto con el personal de la Subdirección Operativa (Comandantes y Jefes de Estación) 20%"/>
    <n v="0.2"/>
    <d v="2018-02-01T00:00:00"/>
    <d v="2018-02-28T00:00:00"/>
    <n v="1.4280000000000001E-2"/>
    <s v="Ing. Andres Fierro_x000a_Nelson Osorio"/>
    <n v="1"/>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n v="0.2"/>
    <n v="1.4280000000000001E-2"/>
    <n v="1.428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5"/>
    <s v="Socialización de tramites y servicios  de la entidad en las 20 localidades._x000a_"/>
    <n v="7.1400000000000005E-2"/>
    <n v="100"/>
    <s v="Porcentaje"/>
    <s v="Actividades ejecutadas en el 100% las localidades"/>
    <s v="Subdirector de Gestión del Riesgo_x000a_Jorge Alberto Pardo Torres"/>
    <n v="0.1"/>
    <n v="0.35"/>
    <n v="0.55000000000000004"/>
    <n v="1"/>
    <n v="1"/>
    <n v="7.1400000000000005E-2"/>
    <n v="1"/>
    <s v="Se Realizo la Socializacion del portafolio de servicios en las 20 localidades de Bogotá."/>
    <s v="Actas de reunion de la socilacion y registros fotograficos"/>
    <m/>
    <n v="1"/>
    <s v="EXCELENTE"/>
    <x v="0"/>
    <n v="7.1400000000000005E-2"/>
    <m/>
    <n v="0.55000000000000004"/>
    <n v="7.1400000000000005E-2"/>
    <n v="0.4"/>
    <s v="Se realizo socialización del portafolio de servicios en 3 localidades más durante el tercer trimestre para un total de 6 localidades en el distrito. Lo anterior debido al periodo cesante en los procesos contractuales llevados en la entidad."/>
    <s v="Listados de Asistencia y actas de reunion Registro fotografico"/>
    <s v="No Aplica"/>
    <n v="0.72727272727272729"/>
    <s v="REGULAR"/>
    <s v="EN EJECUCIÓN"/>
    <n v="5.1927272727272732E-2"/>
    <n v="0.35"/>
    <n v="7.1400000000000005E-2"/>
    <n v="0.25"/>
    <s v="Se dio inicio con la socialización del portafolio en 3 localidades y se planifica cubrir las localidades restantes en el segundo semestre."/>
    <s v="actas de socializacion del portafolio"/>
    <s v="No aplica"/>
    <n v="0.7142857142857143"/>
    <s v="REGULAR"/>
    <s v="EN EJECUCIÓN"/>
    <n v="5.1000000000000004E-2"/>
    <n v="0.1"/>
    <n v="7.1400000000000005E-2"/>
    <n v="0.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s v="CUADRO WORD PROPIUESTA ACTIVIDADES Y LAS DOS ACTAS MENSIONADAS."/>
    <s v="NA"/>
    <n v="1"/>
    <s v="EXCELENTE"/>
    <s v="EN EJECUCIÓN"/>
    <n v="7.1400000000000005E-2"/>
    <n v="1"/>
    <s v="1. Definición de lineamientos para actividades de socialización de tramites. 10%"/>
    <n v="0.1"/>
    <d v="2018-01-15T00:00:00"/>
    <d v="2018-02-28T00:00:00"/>
    <n v="7.1400000000000005E-3"/>
    <s v="Ing. Andres Fierro_x000a_Nelson Osorio"/>
    <n v="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n v="0.1"/>
    <n v="7.1400000000000005E-3"/>
    <n v="7.1400000000000005E-3"/>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6"/>
    <s v="Socialización de la estrategia de Cambio Climático UAECOB"/>
    <n v="7.1400000000000005E-2"/>
    <n v="100"/>
    <s v="Porcentaje"/>
    <s v="Socialización de la estrategia de Cambio Climático al 100% de las áreas de la UEACOB"/>
    <s v="Subdirector de Gestión del Riesgo_x000a_Jorge Alberto Pardo Torres"/>
    <n v="0.1"/>
    <n v="0.4"/>
    <n v="0.7"/>
    <n v="1"/>
    <n v="1"/>
    <n v="7.1400000000000005E-2"/>
    <n v="1"/>
    <s v="Se realizo la socialzacion de la estrategia de cambio climatico mediante la divulgacion dela presentacion interactiva enviada a la UAECOB "/>
    <s v="Correo electronico"/>
    <m/>
    <n v="1"/>
    <s v="EXCELENTE"/>
    <x v="0"/>
    <n v="7.1400000000000005E-2"/>
    <m/>
    <n v="0.7"/>
    <n v="7.1400000000000005E-2"/>
    <n v="0.6"/>
    <s v="Se da inicio al ciclo de socialización de la estrategia de cambio climático con la Subdirección de Gestión del Riesgo."/>
    <s v="material socializado"/>
    <s v="No Aplica"/>
    <n v="0.85714285714285721"/>
    <s v="BUENO"/>
    <s v="EN EJECUCIÓN"/>
    <n v="6.1200000000000011E-2"/>
    <n v="0.4"/>
    <n v="7.1400000000000005E-2"/>
    <n v="0.3"/>
    <s v="El avance de la socialización de la estrategia refleja un 30 % en su ejecución correspondiente a la definición de criterios de socialización y elaboración y revisión del materia audiovisual que se proyectara en la ejecución de las socializaciones, se proyecta iniciar estas socializaciones para el segundo semestre del año en curso."/>
    <s v="acta de reunion y documento de lineamientos de la estrategia y material audio visual."/>
    <s v="No aplica"/>
    <n v="0.74999999999999989"/>
    <s v="REGULAR"/>
    <s v="EN EJECUCIÓN"/>
    <n v="5.3549999999999993E-2"/>
    <n v="0.1"/>
    <n v="7.1400000000000005E-2"/>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n v="1"/>
    <s v="1. Definición de lineamientos para actividades de socialización de la estrategia de CC. 10%"/>
    <n v="0.1"/>
    <d v="2018-01-15T00:00:00"/>
    <d v="2018-03-30T00:00:00"/>
    <n v="7.1400000000000005E-3"/>
    <s v="Ing. Maria Angelica Arenas"/>
    <n v="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n v="0.1"/>
    <n v="7.1400000000000005E-3"/>
    <n v="7.1400000000000005E-3"/>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7"/>
    <s v="Implementación proyecto de prevención y autoprotección  comunitaria ante incendios forestales."/>
    <n v="7.1400000000000005E-2"/>
    <n v="100"/>
    <s v="Porcentaje"/>
    <s v="Desarrollar el 100% del proyecto de prevención y autoprotección  comunitaria ante incendios forestales."/>
    <s v="Subdirector de Gestión del Riesgo_x000a_Jorge Alberto Pardo Torres"/>
    <n v="0.2"/>
    <n v="0.5"/>
    <n v="0.7"/>
    <n v="1"/>
    <n v="1"/>
    <n v="7.1400000000000005E-2"/>
    <n v="1"/>
    <s v="Se  consolida y termina el informe final del propyecto con las respectivas estadiscas y conclusiones asi cmo las respectivas recomendaciones para continuar con la implementacion del proyecto en la fase 2 para la vigencia 2019."/>
    <s v="Informe Impreso en la carpeta del proyecto"/>
    <m/>
    <n v="1"/>
    <s v="EXCELENTE"/>
    <x v="0"/>
    <n v="7.1400000000000005E-2"/>
    <m/>
    <n v="0.7"/>
    <n v="7.1400000000000005E-2"/>
    <n v="0.7"/>
    <s v="Se interviene 4 localidades priorizadas en el proyecto en las cuales se interviene 503 personas y se ejecutan el taller 1 y 2 del proyecto."/>
    <s v="actas de reunion _x000a_Registro fotografico"/>
    <s v="No Aplica"/>
    <n v="1"/>
    <s v="EXCELENTE"/>
    <s v="EN EJECUCIÓN"/>
    <n v="7.1400000000000005E-2"/>
    <n v="0.5"/>
    <n v="7.1400000000000005E-2"/>
    <n v="0.5"/>
    <s v="Se han desarrollado las actividades de capacitación y socialización con los diferentes actores de intervención en los territorios, de acuerdo a la planificación de la implementación del proyecto."/>
    <s v="Cronograma, actas de reunion y registro fotografico"/>
    <s v="No aplica"/>
    <n v="1"/>
    <s v="EXCELENTE"/>
    <s v="EN EJECUCIÓN"/>
    <n v="7.1400000000000005E-2"/>
    <n v="0.2"/>
    <n v="7.1400000000000005E-2"/>
    <n v="0.2"/>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s v="Actas de reunion y cronograma"/>
    <s v="NA"/>
    <n v="1"/>
    <s v="EXCELENTE"/>
    <s v="EN EJECUCIÓN"/>
    <n v="7.1400000000000005E-2"/>
    <n v="1"/>
    <s v="1. Planificación de la implementación del proyecto (20%)"/>
    <n v="0.2"/>
    <d v="2018-01-15T00:00:00"/>
    <d v="2018-03-30T00:00:00"/>
    <n v="1.4280000000000001E-2"/>
    <s v="Sociólogo Juan Carlos Prieto_x000a_Ing. Maria Angelica Arenas_x000a_"/>
    <n v="1"/>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n v="0.2"/>
    <n v="1.4280000000000001E-2"/>
    <n v="1.4280000000000001E-2"/>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8"/>
    <s v="Sistematización del procedimiento de capacitación a brigadas contra incendio empresarial"/>
    <n v="7.1400000000000005E-2"/>
    <n v="100"/>
    <s v="Porcentaje"/>
    <s v="Realizar 1 proceso de Levantamiento de requerimientos para  un sistema de Información Misional sub-módulo de Capacitación empresarial"/>
    <s v="Subdirector de Gestión del Riesgo_x000a_Jorge Alberto Pardo Torres"/>
    <n v="0"/>
    <n v="0.33"/>
    <n v="0.66"/>
    <n v="1"/>
    <n v="1"/>
    <n v="7.1400000000000005E-2"/>
    <n v="1"/>
    <s v="Se realizó el dia 6 de Diciembre de 2018, una reunión con la Oficina Asesora de Planeación-OAP en donde se presentan las evidencias producto de los compromisos adquiridos en reunión del dia 10 octubre de 2018. _x000a_Los productos son los siguientes: _x000a_OAP- diagrama de flujo de proceso del procedimiento de capacitación brigadas contra incendios clase uno, ajustado en concordancia con los lineamientos dados por la SGR. Diseño de fase de etapas de las actividades a sistematizar.._x000a_SGR: productos o salidas principales del proceso. Se entrega la identificación los productos que se requiere obtener del sistema. Entre ellos: Número de empresas capacitadas, Número de brigadas contra incendios, No brigadistas que aprobaron el curso, Número de horas capacitadas, localidades capacitadas, sectores económicos capacitadas, etc. _x000a_Se detalla cada una de las actividades principales del procedimiento como insumo para el diseño del diagrama del proceso, _x000a_Con los productos anteriores se cierra el compromiso de la meta Plan de Acción 2018. _x000a__x000a_"/>
    <s v="Actas de reunion, digramacion del proceso, correos electronicos"/>
    <m/>
    <n v="1"/>
    <s v="EXCELENTE"/>
    <x v="0"/>
    <n v="7.1400000000000005E-2"/>
    <m/>
    <n v="0.66"/>
    <n v="7.1400000000000005E-2"/>
    <n v="0.66"/>
    <s v="Se dio continuidad a las mesas de trabajo con la oficina asesora de planeación de fechas 21 de agosto, 11 de septiembre y 24 de septiembre en donde se reviso y ajusto de diagrama de proceso y se aporto la información al personal de desarrollo del sistema de la OAP, como resultado de estas mesas se envió memorando rad nº 2018IE714780 a la oficina asesora de planeación solicitando el aplicativo para la sistematización del procedimiento de brigadas contra incendio clase I. en este contexto la SGR tiene el compromiso de reportar el detalle paso a paso con los temas objetos de sistematización."/>
    <s v="actas de reunion y memorando"/>
    <s v="No Aplica"/>
    <n v="1"/>
    <s v="EXCELENTE"/>
    <s v="EN EJECUCIÓN"/>
    <n v="7.1400000000000005E-2"/>
    <n v="0.33"/>
    <n v="7.1400000000000005E-2"/>
    <n v="0.66"/>
    <s v="Se han desarrollado las acciones planificadas en las mesas de trabajo con la oficina asesora de planeación para priorizarlas necesidades de sistematización del proceso de capacitación de bragadas contra incendio empresarial."/>
    <s v="actas de reunion y memorando"/>
    <s v="No aplica"/>
    <n v="2"/>
    <s v="EXCELENTE"/>
    <s v="EN EJECUCIÓN"/>
    <n v="0.14280000000000001"/>
    <n v="0"/>
    <n v="0"/>
    <n v="0.2"/>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s v="Acta de reunion"/>
    <s v="NA"/>
    <n v="1"/>
    <s v="EXCELENTE"/>
    <s v="EN EJECUCIÓN"/>
    <n v="7.1400000000000005E-2"/>
    <n v="1"/>
    <s v="1. Mesas de Trabajo  (33%)"/>
    <n v="0.33"/>
    <d v="2018-01-15T00:00:00"/>
    <d v="2018-04-30T00:00:00"/>
    <n v="2.3562000000000003E-2"/>
    <s v="Cecilia Camacho"/>
    <n v="0.6"/>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n v="0.19800000000000001"/>
    <n v="1.4137200000000001E-2"/>
    <n v="1.4137200000000003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9"/>
    <s v="Actividad de prevención en el marco de los programas del club bomberitos."/>
    <n v="7.1400000000000005E-2"/>
    <n v="100"/>
    <s v="Porcentaje"/>
    <s v="Desarrollo de 1 actividades de prevención en el marco de los programas del club bomberitos"/>
    <s v="Subdirector de Gestión del Riesgo_x000a_Jorge Alberto Pardo Torres"/>
    <n v="0.5"/>
    <n v="1"/>
    <n v="1"/>
    <m/>
    <n v="1"/>
    <n v="0"/>
    <n v="1"/>
    <s v="finalizado"/>
    <m/>
    <m/>
    <n v="1"/>
    <s v="EXCELENTE"/>
    <x v="0"/>
    <n v="7.1400000000000005E-2"/>
    <m/>
    <n v="1"/>
    <n v="7.1400000000000005E-2"/>
    <n v="1"/>
    <s v="Finalizado"/>
    <m/>
    <m/>
    <n v="1"/>
    <s v="EXCELENTE"/>
    <s v="CUMPLIDO"/>
    <n v="7.1400000000000005E-2"/>
    <n v="1"/>
    <n v="7.1400000000000005E-2"/>
    <n v="1"/>
    <s v="Esta actividad se llevo a cabo el día 12 de Abril en el PRD el salitre en un horario de 9:00 a 1:00pm con los niños del centro crecer de Usme. "/>
    <s v="actividad documentada"/>
    <s v="No aplica"/>
    <n v="1"/>
    <s v="EXCELENTE"/>
    <s v="CUMPLIDO"/>
    <n v="7.1400000000000005E-2"/>
    <n v="0.5"/>
    <n v="7.1400000000000005E-2"/>
    <n v="1"/>
    <s v="Se cumplió con las actividades programadas para el 1er trimestre."/>
    <s v="actas de reunion Y correo electronico"/>
    <s v="NA"/>
    <n v="1"/>
    <s v="EXCELENTE"/>
    <s v="EN EJECUCIÓN"/>
    <n v="7.1400000000000005E-2"/>
    <n v="1"/>
    <s v="1. Planificación de la actividad de prevención (día del niño)25%"/>
    <n v="0.25"/>
    <d v="2018-01-15T00:00:00"/>
    <d v="2018-02-28T00:00:00"/>
    <n v="1.7850000000000001E-2"/>
    <s v="Carolina Suarez"/>
    <n v="1"/>
    <s v="Se llevo a cabo reunión con las personas encargadas del contrato 396 de 2017 para la planificación de las actividades a realizar en la celebración del día del niño, el día 12 de Abril de 2018 en el coliseo del PRD el salitre. "/>
    <n v="0.25"/>
    <n v="1.7850000000000001E-2"/>
    <n v="1.7850000000000001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0"/>
    <s v="Revisión y ajuste de la Estrategia de  Sensibilización Y Educación En Prevención De Incendios Y Emergencias Conexas- Club Bomberitos"/>
    <n v="7.1400000000000005E-2"/>
    <n v="100"/>
    <s v="Porcentaje"/>
    <s v="Realizar el 100% de la revisión y ajuste de la estrategia de Sensibilización Y Educación En Prevención De Incendios Y Emergencias Conexas- Club Bomberitos"/>
    <s v="Subdirector de Gestión del Riesgo_x000a_Jorge Alberto Pardo Torres"/>
    <n v="0.1"/>
    <n v="0.4"/>
    <n v="0.7"/>
    <n v="1"/>
    <n v="1"/>
    <n v="7.1400000000000005E-2"/>
    <n v="1"/>
    <s v="Se Actualizo el documento soporte de la estrategia de sensibilizacion Y Educación En Prevención De Incendios Y Emergencias Conexas- Club Bomberitos, el cual se público en la ruta de la calidad el 12 de diciembre (PROD-RR-03 Sensibilización y Educación en Prevención de Incendios.pdf) "/>
    <s v="Procedimiento publicado en la ruta de la calidad con los ajustes realziados a la estrategia."/>
    <m/>
    <n v="1"/>
    <s v="EXCELENTE"/>
    <x v="0"/>
    <n v="7.1400000000000005E-2"/>
    <m/>
    <n v="0.7"/>
    <n v="7.1400000000000005E-2"/>
    <n v="0.7"/>
    <s v="Se actualiza los instructivos y procedimiento de la estrategia de SENSIBILIZACIÓN Y EDUCACIÓN EN"/>
    <s v="Formatos de Instructivos "/>
    <s v="No Aplica"/>
    <n v="1"/>
    <s v="EXCELENTE"/>
    <s v="EN EJECUCIÓN"/>
    <n v="7.1400000000000005E-2"/>
    <n v="0.4"/>
    <n v="7.1400000000000005E-2"/>
    <n v="0.4"/>
    <s v="Se realizaron reunión con los referentes de las diferentes estaciones para los programas de bomberitos con el fin de recoger las inquietudes para la actualización de los documento de la estrategia y se han generado diagramas de flujo actualizados"/>
    <s v="diagramas de flujo"/>
    <s v="No aplica"/>
    <n v="1"/>
    <s v="EXCELENTE"/>
    <s v="EN EJECUCIÓN"/>
    <n v="7.1400000000000005E-2"/>
    <n v="0.1"/>
    <n v="7.1400000000000005E-2"/>
    <n v="0.1"/>
    <s v="Se realiza un diagnostico con los referentes de cada una de las estaciones del Club bomberitos (programas y curso) Se observan cuales han sido las debilidades, dificultades, amenazas, sus fortalezas y se realizan mesas de trabajo para reestructuración de los mismo"/>
    <s v="documento diagnostico"/>
    <s v="NA"/>
    <n v="1"/>
    <s v="EXCELENTE"/>
    <s v="EN EJECUCIÓN"/>
    <n v="7.1400000000000005E-2"/>
    <n v="1"/>
    <s v="1. Diagnostico de los documentos de la estrategia 10%"/>
    <n v="0.1"/>
    <d v="2018-01-15T00:00:00"/>
    <d v="2018-03-31T00:00:00"/>
    <n v="7.1400000000000005E-3"/>
    <s v="Carolina Suarez_x000a_Juliana Patiño_x000a_Cristian Castañeda"/>
    <n v="1"/>
    <s v="Se realiza un diagnostico con los referentes de cada una de las estaciones del Club bomberitos (programas y curso) Se observan cuales han sido las debilidades, dificultades, amenazas, sus fortalezas y se realizan mesas de trabajo para reestructuración de los mismo"/>
    <n v="0.1"/>
    <n v="7.1400000000000005E-3"/>
    <n v="7.1400000000000005E-3"/>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1"/>
    <s v="Actualización del material de referencia para  los curso de investigación  de Incendio Básico e Intermedio"/>
    <n v="7.1400000000000005E-2"/>
    <n v="100"/>
    <s v="Porcentaje"/>
    <s v="Realizar la actualización del material de  referencia para los cursos de investigación básico e intermedio"/>
    <s v="Subdirector de Gestión del Riesgo_x000a_Jorge Alberto Pardo Torres"/>
    <n v="0.25"/>
    <n v="0.5"/>
    <n v="0.75"/>
    <n v="1"/>
    <n v="1"/>
    <n v="7.1400000000000005E-2"/>
    <n v="1"/>
    <s v="Se actualizaron los materiales de referencia de los cursos basico e intermedio del equipo de investigacion de incendios y se presento al  proceso de Gestión del talento Humano área de capacitación y entrenamiento.  Con el raricado 2018IE18118 del 7 de Diciembre de 2018 para su conocimiento."/>
    <s v="*Actas de reunion _x000a_ *2 dvd con la informcion_x000a_*Memrando Rad Nº 2018IE18118"/>
    <m/>
    <n v="1"/>
    <s v="EXCELENTE"/>
    <x v="0"/>
    <n v="7.1400000000000005E-2"/>
    <m/>
    <n v="0.75"/>
    <n v="7.1400000000000005E-2"/>
    <n v="0.75"/>
    <s v="Se aprobó el material por parte del jefe del equipo de investigación y se utilizo en la realización del curso básico de investigación."/>
    <s v="Actas de Reunion."/>
    <s v="No Aplica"/>
    <n v="1"/>
    <s v="EXCELENTE"/>
    <s v="EN EJECUCIÓN"/>
    <n v="7.1400000000000005E-2"/>
    <n v="0.5"/>
    <n v="7.1400000000000005E-2"/>
    <n v="0.5"/>
    <s v="Se esta trabajando en la actualziacion del material de la capacitacion para el curso basico e intermedio con el cambio de la metodologia para su desarrollo"/>
    <s v="actas de reunion"/>
    <s v="No aplica"/>
    <n v="1"/>
    <s v="EXCELENTE"/>
    <s v="EN EJECUCIÓN"/>
    <n v="7.1400000000000005E-2"/>
    <n v="0.25"/>
    <n v="7.1400000000000005E-2"/>
    <n v="0.25"/>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s v="Acta de reunion"/>
    <m/>
    <n v="1"/>
    <s v="EXCELENTE"/>
    <s v="EN EJECUCIÓN"/>
    <n v="7.1400000000000005E-2"/>
    <n v="1"/>
    <s v="1. Revisión del proceso de formalización y estandarización (Material de referencia) para los cursos de investigación básico e intermedio  20%"/>
    <n v="0.2"/>
    <d v="2018-02-01T00:00:00"/>
    <d v="2018-04-30T00:00:00"/>
    <n v="1.4280000000000001E-2"/>
    <s v="Sto. Yimer Arias"/>
    <n v="1"/>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n v="0.2"/>
    <n v="1.4280000000000001E-2"/>
    <n v="1.428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2"/>
    <s v=" Capacitación Básica de investigación de incendios "/>
    <n v="7.1400000000000005E-2"/>
    <n v="100"/>
    <s v="Porcentaje"/>
    <s v="Realizar un (1) cursos de  capacitación  Básica de Investigación de incendios dirigido a el personal operativo de la UAECOB."/>
    <s v="Subdirector de Gestión del Riesgo_x000a_Jorge Alberto Pardo Torres"/>
    <n v="0.25"/>
    <n v="0.5"/>
    <n v="0.75"/>
    <n v="1"/>
    <n v="1"/>
    <n v="7.1400000000000005E-2"/>
    <n v="1"/>
    <s v="Se realiza curso Básico de Investigación del 25 al 27 de septiembre, se tiene evidencia del informe realizado para el curso y enviado el 3 de octubre de 2018 rad. Nº 2018IE15278 dirigido a la subdireccion de gestion Humana"/>
    <s v="Informe del curso _x000a_listados de asistencia _x000a_registro fotografico."/>
    <m/>
    <n v="1"/>
    <s v="EXCELENTE"/>
    <x v="0"/>
    <n v="7.1400000000000005E-2"/>
    <m/>
    <n v="0.75"/>
    <n v="7.1400000000000005E-2"/>
    <n v="1"/>
    <s v="Se realiza curso Básico de Investigación del 25 al 27 de septiembre, se tiene evidencia del informe realizado para el curso"/>
    <s v="Informe del curso _x000a_listados de asistencia _x000a_registro fotografico."/>
    <s v="No Aplica"/>
    <n v="1.3333333333333333"/>
    <s v="EXCELENTE"/>
    <s v="EN EJECUCIÓN"/>
    <n v="9.5200000000000007E-2"/>
    <n v="0.5"/>
    <n v="7.1400000000000005E-2"/>
    <n v="0.55000000000000004"/>
    <s v="Se elaboro plan de trabajo y cronograma para la realziacion del curos basico"/>
    <s v="actas de reunion y memorando"/>
    <s v="No aplica"/>
    <n v="1.1000000000000001"/>
    <s v="EXCELENTE"/>
    <s v="EN EJECUCIÓN"/>
    <n v="7.8540000000000013E-2"/>
    <n v="0.25"/>
    <n v="7.1400000000000005E-2"/>
    <n v="0.25"/>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s v="Acta de reunion"/>
    <s v="NA"/>
    <n v="1"/>
    <s v="EXCELENTE"/>
    <s v="EN EJECUCIÓN"/>
    <n v="7.1400000000000005E-2"/>
    <n v="1"/>
    <s v="1, Diseño de la  capacitación  Básico 25%"/>
    <n v="0.25"/>
    <d v="2018-01-15T00:00:00"/>
    <d v="2018-02-28T00:00:00"/>
    <n v="1.7850000000000001E-2"/>
    <s v="Sto. William Rene Diaz"/>
    <n v="1"/>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n v="0.25"/>
    <n v="1.7850000000000001E-2"/>
    <n v="1.785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3"/>
    <s v="Sensibilización del equipo de investigación de incendios  en las 17 estaciones de la UAECOB."/>
    <n v="7.1400000000000005E-2"/>
    <n v="100"/>
    <s v="Porcentaje"/>
    <s v="100% de las estaciones de bomberos de la UAECOB sensibilizadas por el equipo de investigación de Incendios."/>
    <s v="Subdirector de Gestión del Riesgo_x000a_Jorge Alberto Pardo Torres"/>
    <n v="0.25"/>
    <n v="0.5"/>
    <n v="0.75"/>
    <n v="1"/>
    <n v="1"/>
    <n v="7.1400000000000005E-2"/>
    <n v="1"/>
    <s v="finalizado"/>
    <s v="actas de sensibilizacion_x000a_Cronograma_x000a_Informe de las Sensibilizacion"/>
    <m/>
    <n v="1"/>
    <s v="EXCELENTE"/>
    <x v="0"/>
    <n v="7.1400000000000005E-2"/>
    <m/>
    <n v="0.75"/>
    <n v="7.1400000000000005E-2"/>
    <n v="1"/>
    <s v="Finalizado"/>
    <s v="actas de sensibilizacion_x000a_Cronograma_x000a_Informe de las Sensibilizacion"/>
    <s v="No Aplica"/>
    <n v="1.3333333333333333"/>
    <s v="EXCELENTE"/>
    <s v="EN EJECUCIÓN"/>
    <n v="9.5200000000000007E-2"/>
    <n v="0.5"/>
    <n v="7.1400000000000005E-2"/>
    <n v="1"/>
    <s v="Se da por finalizado esta acción ya que se culmino con las 17 sensibilizaciones programadas para las estaciones cumpliendo con la meta de esta acción"/>
    <s v="actas de sensibilizacion_x000a_Cronograma_x000a_Informe de las Sensibilizacion"/>
    <s v="No aplica"/>
    <n v="2"/>
    <s v="EXCELENTE"/>
    <s v="EN EJECUCIÓN"/>
    <n v="0.14280000000000001"/>
    <n v="0.25"/>
    <n v="7.1400000000000005E-2"/>
    <n v="0.25"/>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s v="Acta de reunion"/>
    <s v="NA"/>
    <n v="1"/>
    <s v="EXCELENTE"/>
    <s v="EN EJECUCIÓN"/>
    <n v="7.1400000000000005E-2"/>
    <n v="1"/>
    <s v="1. Diseño de material pedagógico para sensibilizar. (35%)"/>
    <n v="0.35"/>
    <d v="2018-01-15T00:00:00"/>
    <d v="2018-05-31T00:00:00"/>
    <n v="2.4990000000000002E-2"/>
    <s v="Cabo Hernando Martinez"/>
    <n v="0.71"/>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n v="0.24849999999999997"/>
    <n v="1.7742899999999999E-2"/>
    <n v="1.7742899999999999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4"/>
    <s v="Gestionar la realización de un curso para la investigación de incendios forestales para la entidad con entidades externas"/>
    <n v="7.1800000000000003E-2"/>
    <n v="100"/>
    <s v="Porcentaje"/>
    <s v="un (1) Curso Gestionado ante la entidad correspondiente"/>
    <s v="Subdirector de Gestión del Riesgo_x000a_Jorge Alberto Pardo Torres"/>
    <n v="0.25"/>
    <n v="0.5"/>
    <n v="0.75"/>
    <n v="1"/>
    <n v="1"/>
    <n v="7.1800000000000003E-2"/>
    <n v="1"/>
    <s v="Se presenta la justficacion del diagnostico a la direccion mediante memorando rad nº 2018IE6259 del 8 de agosto de 2018,   Se realiza reunion con eduardo cruz (academia) solicitando gestion del curso con una entidad externa de fecha 18 de Septiembre ,   se evidencia correo electronico del 19 de Septiembre de la entidad externa dando repuesta y realizado la gestion correspondiente."/>
    <s v="Actas de reunion y correos electronicos"/>
    <m/>
    <n v="1"/>
    <s v="EXCELENTE"/>
    <x v="0"/>
    <n v="7.1800000000000003E-2"/>
    <m/>
    <n v="0.75"/>
    <n v="7.1800000000000003E-2"/>
    <n v="0.75"/>
    <s v="Se envía el diagnostico de necesidad curso investigación incendios forestales a la dirección."/>
    <s v="Memorando"/>
    <s v="No Aplica"/>
    <n v="1"/>
    <s v="EXCELENTE"/>
    <s v="EN EJECUCIÓN"/>
    <n v="7.1800000000000003E-2"/>
    <n v="0.5"/>
    <n v="7.1800000000000003E-2"/>
    <n v="0.5"/>
    <s v="Se envía mediante correo electrónico del 27 de junio el diagnostico de  la necesidad del curso de investigación de Incendios Forestales terminado"/>
    <s v="Diagnostico de la Necesidad "/>
    <s v="No aplica"/>
    <n v="1"/>
    <s v="EXCELENTE"/>
    <s v="EN EJECUCIÓN"/>
    <n v="7.1800000000000003E-2"/>
    <n v="0.25"/>
    <n v="7.1800000000000003E-2"/>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n v="1"/>
    <s v="1. Realizar un diagnostico de la necesidad del curso de investigación de Incendios Forestales 50%."/>
    <n v="0.5"/>
    <d v="2018-01-15T00:00:00"/>
    <d v="2018-06-30T00:00:00"/>
    <n v="3.5900000000000001E-2"/>
    <s v="Sto. Omar Bedoya"/>
    <n v="0.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n v="0.25"/>
    <n v="1.7950000000000001E-2"/>
    <n v="1.7950000000000001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Ejercicio de aseguramiento de agua en edificios de gran altura."/>
    <n v="8.3333333333333329E-2"/>
    <n v="100"/>
    <s v="Porciento"/>
    <s v="Realizar un (1) ejercicio   de aseguramiento de agua en edificios de gran altura, con la participación minima de 6 funcionarios de la Subdirección Operativa (mín.6 por compañía)."/>
    <s v="CTE. CIA. 5"/>
    <n v="0.25"/>
    <n v="0.5"/>
    <n v="0.75"/>
    <n v="1"/>
    <n v="1"/>
    <n v="8.3333333333333329E-2"/>
    <n v="1"/>
    <s v="Se realizó un (1) ejercicio  de aseguramiento de agua en edificios de gran altura, con la participación minima de 6 funcionarios de la Subdirección Operativa (mín.6 por compañía), en el edificio Torre KRYSTAL,  ubicado en la localidad de Usaquén, el 13 de junio de 2018. "/>
    <s v="Lista de verificación Google Drive"/>
    <m/>
    <n v="1"/>
    <s v="EXCELENTE"/>
    <x v="0"/>
    <n v="8.3333333333333329E-2"/>
    <m/>
    <n v="0.75"/>
    <n v="8.3333333333333329E-2"/>
    <n v="0.9"/>
    <s v="Se realizó el ejercicio de aseguramiento de aguas en edificios de gran altura el 13 de junio de 2018, en el edificio TORRE KRYSTAL de la localidad de Usaquén.  En el ejercicio participaron mínimo 6 uniformados de las cinco Compañías.  Se encuentra en proceso la elaboración del informe final para presentar a la Sub.Operativa."/>
    <s v="Documentos compartidos en herramienta Lista de Verificación"/>
    <m/>
    <n v="1.2"/>
    <s v="EXCELENTE"/>
    <s v="EN EJECUCIÓN"/>
    <n v="9.9999999999999992E-2"/>
    <n v="0.5"/>
    <n v="8.3333333333333329E-2"/>
    <n v="0.9"/>
    <s v="Se realizó el ejercicio de aseguramiento de aguas en edificios de gran altura el 13 de junio de 2018, en el edificio TORRE KRYSTAL de la localidad de Usaquén.  En el ejercicio participaron mínimo 6 uniformados de las cinco Compañías.  Está pendiente la entrega del informe final a la Subdirección Operativa."/>
    <s v="Herramienta &quot;lista de verificación 2018&quot;"/>
    <m/>
    <n v="1.8"/>
    <s v="EXCELENTE"/>
    <s v="EN EJECUCIÓN"/>
    <n v="0.15"/>
    <n v="0.25"/>
    <n v="8.3333333333333329E-2"/>
    <n v="0.25"/>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s v="Actas de reunion del 23 de enero y 13 de marzo  de 2018"/>
    <s v="NA"/>
    <n v="1"/>
    <s v="EXCELENTE"/>
    <s v="EN EJECUCIÓN"/>
    <n v="8.3333333333333329E-2"/>
    <n v="1"/>
    <s v="Planeación."/>
    <n v="0.25"/>
    <d v="2018-02-01T00:00:00"/>
    <d v="2018-03-31T00:00:00"/>
    <n v="2.0833333333333332E-2"/>
    <s v="CTE. CIA. 5"/>
    <n v="1"/>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2"/>
    <s v="Simulacro de rescate vertical"/>
    <n v="8.3333333333333329E-2"/>
    <n v="100"/>
    <s v="Porciento"/>
    <s v="Realizar un (1) simulacro de rescate vertical  con la participación de 15 funcionarios de la Subdirección Operativa, (3 por CIA)."/>
    <s v="Lider del grupo de rescate técnico"/>
    <n v="0.25"/>
    <n v="0.5"/>
    <n v="0.75"/>
    <n v="1"/>
    <n v="1"/>
    <n v="8.3333333333333329E-2"/>
    <n v="1"/>
    <s v="Se realizó un (1) simulacro de rescate vertical , el 17 de agosto de  2018, en el Centro Comercial Centro Mayor, con la participación de 15 funcionarios de la Subdirección Operativa, (3 por CIA)."/>
    <s v="Lista de verificación Google Drive"/>
    <m/>
    <n v="1"/>
    <s v="EXCELENTE"/>
    <x v="0"/>
    <n v="8.3333333333333329E-2"/>
    <m/>
    <n v="0.75"/>
    <n v="8.3333333333333329E-2"/>
    <n v="0.75"/>
    <s v="Se Realizo la ejecución del rescate el 07 de agosto de 2018 en el Centro Comercial Centro Mayor y dentro de las actividades se realizo el inventario del equipo metalico y textil que se utilizó en el simulacro."/>
    <s v="Documentos compartidos en herramienta Lista de Verificación"/>
    <m/>
    <n v="1"/>
    <s v="EXCELENTE"/>
    <s v="EN EJECUCIÓN"/>
    <n v="8.3333333333333329E-2"/>
    <n v="0.5"/>
    <n v="8.3333333333333329E-2"/>
    <n v="0.25"/>
    <s v="En este II trimestre 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
    <s v="Herramienta &quot;lista de verificación 2018&quot;"/>
    <s v="Ejecutar el simulacro dentro del termino establecido para la etapa de ejecución."/>
    <n v="0.5"/>
    <s v="MALO"/>
    <s v="EN EJECUCIÓN"/>
    <n v="4.1666666666666664E-2"/>
    <n v="0.25"/>
    <n v="8.3333333333333329E-2"/>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n v="2.0833333333333332E-2"/>
    <s v="Lider del grupo de rescate técnico"/>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3"/>
    <s v="Simulacro de rescate por extensión"/>
    <n v="8.3333333333333329E-2"/>
    <n v="100"/>
    <s v="Porciento"/>
    <s v="Realizar un (1)  simulacro de rescate por extensión con la participación minima de 17  funcionarios de la Subdirección Operativa, (1 por estación)."/>
    <s v="CTE.CIA 1 y _x000a_Lider del grupo de rescate y salvamento acuatico"/>
    <n v="0.25"/>
    <n v="0.5"/>
    <n v="0.75"/>
    <n v="1"/>
    <n v="1"/>
    <n v="8.3333333333333329E-2"/>
    <n v="1"/>
    <s v="Se realizo la ejecución del simulacro de rescate por extensión  el 07 de noviembre de 2018, en el Lago del Parque Metropolitano Simón Bolivar, con la participación de personal de todas las estaciones de la UAECOB."/>
    <s v="Lista de verificación Google Drive"/>
    <m/>
    <n v="1"/>
    <s v="EXCELENTE"/>
    <x v="0"/>
    <n v="8.3333333333333329E-2"/>
    <m/>
    <n v="0.75"/>
    <n v="8.3333333333333329E-2"/>
    <n v="0"/>
    <s v="Se encuentra aplazado para el 11 de octubre de 2018 por temas logisticos"/>
    <m/>
    <s v="Se realizara el 11 de octubre de 2018."/>
    <n v="0"/>
    <s v="MALO"/>
    <s v="SIN EJECUTAR"/>
    <n v="0"/>
    <n v="0.5"/>
    <n v="8.3333333333333329E-2"/>
    <n v="0.25"/>
    <s v="En este II trimestre se evidencia acta del 25 de marzo de 2018 en el cual se enuncian los posibles escenarios para la realización del simulacro y  tambien se compartio mediante drive el documento borrador del ejercicio de entrenamiento (simulaciones y simulacros) realizado por el equipo de rescate acuáatico de la estación B5, en el cual se observan los siguientes capitulos:justificación, objetivo gral y especifico, estrategia, esquema de organización del ejercicio, recursos, escenarios, guión y evaluación del riesgo.  La ejecución del simulacro se tiene planeada para agosto de 2018."/>
    <s v="Herramienta &quot;lista de verificación 2018&quot;"/>
    <s v="Ejecutar el simulacro dentro del termino establecido para la etapa de ejecución."/>
    <n v="0.5"/>
    <s v="MALO"/>
    <s v="EN EJECUCIÓN"/>
    <n v="4.1666666666666664E-2"/>
    <n v="0.25"/>
    <n v="8.3333333333333329E-2"/>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n v="2.0833333333333332E-2"/>
    <s v="CTE.CIA 1 y _x000a_Lider del grupo de rescate y salvamento acuatico"/>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4"/>
    <s v="Simulacro de rescate vehicular "/>
    <n v="8.3333333333333329E-2"/>
    <n v="100"/>
    <s v="Porciento"/>
    <s v="Realizar un (1) simulacro de rescate vehicular (electrico o hibrido o combustible) con la participación de 30 funcionarios de la Subdirección Operativa, (6 por CIA)."/>
    <s v="SUBCTE. CIA 1 y _x000a_Lider del Grupo de rescate técnico"/>
    <n v="0.25"/>
    <n v="0.5"/>
    <n v="0.75"/>
    <n v="1"/>
    <n v="1"/>
    <n v="8.3333333333333329E-2"/>
    <n v="1"/>
    <s v="Se realizo un (1) simulacro de rescate vehicular (electrico o hibrido o combustible) con la participación de 30 funcionarios de la Subdirección Operativa, (6 por CIA), actividad que se realizo el 29 de octubre de 2018 en las instalaciones de SIDENAL en Tocancipá, Cundinamarca."/>
    <s v="Lista de verificación Google Drive"/>
    <m/>
    <n v="1"/>
    <s v="EXCELENTE"/>
    <x v="0"/>
    <n v="8.3333333333333329E-2"/>
    <m/>
    <n v="0.75"/>
    <n v="8.3333333333333329E-2"/>
    <n v="0"/>
    <s v="Se encuentra aplazado el simulacro para el 29 de octubre de 2018 por temas logísticos"/>
    <m/>
    <s v="Se realizara el 29 de octubre de 2018."/>
    <n v="0"/>
    <s v="MALO"/>
    <s v="SIN EJECUTAR"/>
    <n v="0"/>
    <n v="0.5"/>
    <n v="8.3333333333333329E-2"/>
    <n v="0.25"/>
    <s v="Se evidencia acta del 15 de marzo de 2018 en el cual se observa la planeación del ejercicio;  Acta del 01 de abril de 2018 en cual se inicia el guión para el ejercicio y revisión del procedimiento; Acta del 20 de abril de 2018 en el cual se realizó la proyección del guión y simulación del ejercicio con esquema del equipamento del vehículo híbrido.  El 25 de junio de 2018 , se envío mediante correo electrónico al Subcomandante Galindo, el guíon de siete páginas,para revisión y aprobación por último se observa acta del 17 de junio de 2018 en el cual quedó pendiente que se definan las fechas y lugar para la realización del simulacro."/>
    <s v="Herramienta &quot;lista de verificación 2018&quot;"/>
    <s v="Ejecutar el simulacro dentro del termino establecido para la etapa de ejecución."/>
    <n v="0.5"/>
    <s v="MALO"/>
    <s v="EN EJECUCIÓN"/>
    <n v="4.1666666666666664E-2"/>
    <n v="0.25"/>
    <n v="8.3333333333333329E-2"/>
    <n v="0.25"/>
    <s v="Se realizo la planeación del simulacro de rescate vehicular a cargo del lider de rescate técnico y el grupo de trabajo, se evidencia acta del 28 de marzo de 2018."/>
    <s v="Acta de reunion del 28 de marzo de 2018"/>
    <s v="NA"/>
    <n v="1"/>
    <s v="EXCELENTE"/>
    <s v="EN EJECUCIÓN"/>
    <n v="8.3333333333333329E-2"/>
    <n v="1"/>
    <s v="Planeación."/>
    <n v="0.25"/>
    <d v="2018-02-01T00:00:00"/>
    <d v="2018-03-31T00:00:00"/>
    <n v="2.0833333333333332E-2"/>
    <s v="SUBCTE. CIA 1 y _x000a_Lider del Grupo de rescate técnico"/>
    <n v="1"/>
    <s v="Se realizo la planeación del simulacro de rescate vehicular a cargo del lider de rescate técnico y el grupo de trabajo, se evidencia acta del 28 de marzo de 2018."/>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5"/>
    <s v="Simulacro de búsqueda y rescate con caninos en media montaña"/>
    <n v="8.3333333333333329E-2"/>
    <n v="100"/>
    <s v="Pociento"/>
    <s v="Ejecutar un (1) simulacro de rescate con caninos en media montaña con la participación de 17 funcionarios de la Subdirección Operativa, (1 por estación)."/>
    <s v="Lider del grupo BRAE"/>
    <n v="0.25"/>
    <n v="0.5"/>
    <n v="0.75"/>
    <n v="1"/>
    <n v="1"/>
    <n v="8.3333333333333329E-2"/>
    <n v="1"/>
    <s v="Se realizó un (1) simulacro de rescate con caninos en media montaña con la participación de funcionarios de la Subdirección Operativa de todas las estaciones, el 08 de agosto de 2018 en los Tanques del Silencio, ubicados en el parque Nacional por la avenida Circunvalar con calle 33 en los cerros de la capital."/>
    <s v="Lista de verificación Google Drive"/>
    <m/>
    <n v="1"/>
    <s v="EXCELENTE"/>
    <x v="0"/>
    <n v="8.3333333333333329E-2"/>
    <m/>
    <n v="0.75"/>
    <n v="8.3333333333333329E-2"/>
    <n v="0.75"/>
    <s v="Se realizo el simulacro de rescate en media montaña el 08 de agosto de 2018 en los tanques cerca del  Parque Nacional por la Avenida Circunvalar."/>
    <s v="Documentos compartidos en herramienta Lista de Verificación"/>
    <m/>
    <n v="1"/>
    <s v="EXCELENTE"/>
    <s v="EN EJECUCIÓN"/>
    <n v="8.3333333333333329E-2"/>
    <n v="0.5"/>
    <n v="8.3333333333333329E-2"/>
    <n v="0.35"/>
    <s v="Se realizó documento con pautas para realizar el simulacro de rescate en media montaña en el cual se evidencia: justificación, objetivos, estrategia, alcance, capacidad operativa, participantes, convocatoria, preparaci{on del ejercicio, ventajas-desventajas, plan de contingencia, requerimientos, cronograma y guión."/>
    <s v="Documento radicado No.2018ER4319 del 29 de mayo de 2018."/>
    <s v="Ejecutar el simulacro dentro del termino establecido para la etapa de ejecución."/>
    <n v="0.7"/>
    <s v="REGULAR"/>
    <s v="EN EJECUCIÓN"/>
    <n v="5.8333333333333327E-2"/>
    <n v="0.25"/>
    <n v="8.3333333333333329E-2"/>
    <n v="0.25"/>
    <s v="Se evidencia acta de reunión del equipo BRAE del 20 de febrero de  de 2018, en la cual se trata el tema de planeación del Simulacro de búsqueda y rescate con caninos en media montaña y se establecen roles del equipo."/>
    <s v="Acta de reunión del 20 de febrero de 2018"/>
    <s v="NA"/>
    <n v="1"/>
    <s v="EXCELENTE"/>
    <s v="EN EJECUCIÓN"/>
    <n v="8.3333333333333329E-2"/>
    <n v="1"/>
    <s v="Planeación."/>
    <n v="0.25"/>
    <d v="2018-02-01T00:00:00"/>
    <d v="2018-03-31T00:00:00"/>
    <n v="2.0833333333333332E-2"/>
    <s v="Lider del grupo BRAE"/>
    <n v="1"/>
    <s v="Se evidencia acta de reunión del equipo BRAE del 20 de febrero de  de 2018, en la cual se trata el tema de planeación del Simulacro de búsqueda y rescate con caninos en media montaña y se establecen roles del equipo."/>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6"/>
    <s v="Realización de Plan Específico de Respuesta (PER) por incendio en entidades públicas distritales o Grandes Superficies o empresas industriales y/o comerciales"/>
    <n v="8.3333333333333329E-2"/>
    <n v="100"/>
    <s v="Porciento"/>
    <s v="Realizar un (1) Plan Especifico de Respuesta con la participación de 34 funcionarios de la Subdirección Operativa, (2 por estación)."/>
    <s v="CTE.CIA 1"/>
    <n v="0.25"/>
    <n v="0.5"/>
    <n v="0.75"/>
    <n v="1"/>
    <n v="1"/>
    <n v="8.3333333333333329E-2"/>
    <n v="1"/>
    <s v="Se realizó el PER en la Alcaldía Local de Teusaquillo con la participación de dos funcionarios por estación, actividad que fue realizada del 17 de mayo de 2018."/>
    <s v="Lista de verificación Google Drive"/>
    <m/>
    <n v="1"/>
    <s v="EXCELENTE"/>
    <x v="0"/>
    <n v="8.3333333333333329E-2"/>
    <m/>
    <n v="0.75"/>
    <n v="8.3333333333333329E-2"/>
    <n v="0.9"/>
    <s v="Se realizó el PER en la Alcaldía Local de Teusaquillo con la participación de dos funcionarios por estación, actividad que fue realizada del 17 de mayo de 2018. Falta la entrega del informe a la Subdirección Operativa."/>
    <s v="Documentos compartidos en herramienta Lista de Verificación"/>
    <m/>
    <n v="1.2"/>
    <s v="EXCELENTE"/>
    <s v="EN EJECUCIÓN"/>
    <n v="9.9999999999999992E-2"/>
    <n v="0.5"/>
    <n v="8.3333333333333329E-2"/>
    <n v="0.9"/>
    <s v="Se realizó el PER en la Alcaldía Local de Teusaquillo con la participación de dos funcionarios por estación, actividad que fue realizada del 17 de mayo de 2018. Falta la entrega del informe a la Subdirección Operativa."/>
    <s v="Herramienta &quot;lista de verificación 2018&quot;"/>
    <m/>
    <n v="1.8"/>
    <s v="EXCELENTE"/>
    <s v="EN EJECUCIÓN"/>
    <n v="0.15"/>
    <n v="0.25"/>
    <n v="8.3333333333333329E-2"/>
    <n v="0"/>
    <s v="No hay evidencias de avance durante el primer trimestre de 2018"/>
    <s v="NA"/>
    <s v="Realizar la actividad de planeación del ejercicio PER antes de finalizar el segundo trimestre de 2018."/>
    <n v="0"/>
    <s v="MALO"/>
    <s v="SIN EJECUTAR"/>
    <n v="0"/>
    <n v="1"/>
    <s v="Planeación."/>
    <n v="0.25"/>
    <d v="2018-02-01T00:00:00"/>
    <d v="2018-03-31T00:00:00"/>
    <n v="2.0833333333333332E-2"/>
    <s v="CTE.CIA 1"/>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7"/>
    <s v="Ejercicio IEC INSARAG "/>
    <n v="8.3333333333333329E-2"/>
    <n v="100"/>
    <s v="Porciento"/>
    <s v="Coordinar y participar en el ejercicio para la clasificación y acreditación de  INSARAG IEC"/>
    <s v="SUBCTE. CIA.3 y_x000a_ Lider del proceso USAR"/>
    <n v="0.25"/>
    <n v="0.5"/>
    <n v="0.75"/>
    <n v="1"/>
    <n v="1"/>
    <n v="8.3333333333333329E-2"/>
    <n v="1"/>
    <s v="Se realizo preejercicio el 05 de febrero de 2018 en el municipio de Tacurrumbi-Montenegro Quindio, al cual asistieron los integrantes del ejercicio de clasificación.  La participación por parte del equipo de USAR en el proceso de clasificacion y acreditación se realizó  durante los dias 05 al 09 de marzo de 2018. Resultado el Certificado CALL-1 ante la pagina de INSARAG de las Naciones Unidas."/>
    <s v="Lista de verificación Google Drive"/>
    <m/>
    <n v="1"/>
    <s v="EXCELENTE"/>
    <x v="0"/>
    <n v="8.3333333333333329E-2"/>
    <m/>
    <n v="0.75"/>
    <n v="8.3333333333333329E-2"/>
    <n v="0.75"/>
    <s v="Esta actividad se culminño durante el primer trimestre de 2018"/>
    <s v="Documentos compartidos en herramienta Lista de Verificación"/>
    <m/>
    <n v="1"/>
    <s v="EXCELENTE"/>
    <s v="EN EJECUCIÓN"/>
    <n v="8.3333333333333329E-2"/>
    <n v="0.5"/>
    <n v="8.3333333333333329E-2"/>
    <n v="1"/>
    <s v="Esta actividad se culminó durante el primer trimestre de 2018."/>
    <s v="Herramienta &quot;lista de verificación 2018&quot;"/>
    <m/>
    <n v="2"/>
    <s v="EXCELENTE"/>
    <s v="EN EJECUCIÓN"/>
    <n v="0.16666666666666666"/>
    <n v="0.25"/>
    <n v="8.3333333333333329E-2"/>
    <n v="1"/>
    <s v="Se realizo preejercicio el 05 de febrero de 2018 en el municipio de Tacurrumbi-Montenegro Quindio, al cual asistieron los integrantes del equipo USAR   como parte de las actividades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_x000a__x000a_Participación por parte del equipo de USAR en el proceso de clasificacion y acreditación durante los dias 05 al 09 de marzo de 2018. Resultado el Certificado CALL-1 ante la pagina de INSARAG de las Naciones Unidas."/>
    <s v="Comisiones de personal al departamento del Quindío. _x000a_Certificado de Acreditación emitido por INSARAG: USAR COL-1"/>
    <s v="NA"/>
    <n v="4"/>
    <s v="EXCELENTE"/>
    <s v="EN EJECUCIÓN"/>
    <n v="0.33333333333333331"/>
    <n v="1"/>
    <s v="Coordinación del ejercicio para clasificación y acreditación."/>
    <n v="0.3"/>
    <d v="2018-02-01T00:00:00"/>
    <d v="2018-02-28T00:00:00"/>
    <n v="2.4999999999999998E-2"/>
    <s v="SUBCTE. CIA.3 y_x000a_ Lider del proceso USAR"/>
    <n v="1"/>
    <s v="Se realizo preejercicio el 05 de febrero de 2018 en el municipio de Tacurrumbi-Montenegro Quindio, al cual asistieron los integrantes del ejercicio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n v="0.3"/>
    <n v="2.4999999999999998E-2"/>
    <n v="2.4999999999999998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8"/>
    <s v="Socialización del árbol de servicios de emergencias de la UAECOB."/>
    <n v="8.3333333333333329E-2"/>
    <n v="17"/>
    <s v="estaciones"/>
    <s v="Actualizar y socializar el  árbol de servicios  en las diecisiete  (17) estaciones de la Subdirección Operativa  (al 50% del personal operativo)."/>
    <s v="Lider de la Central de Coordinación y Comuniaciones"/>
    <n v="1"/>
    <n v="7"/>
    <n v="13"/>
    <n v="17"/>
    <n v="17"/>
    <n v="8.3333333333333329E-2"/>
    <n v="17"/>
    <s v="Se socializó y actualizó el arbol de servicios en las estaciones de la UAECOB al 50% del personal (para un total de 384 funcionarios).  Se encuentra actualizado y publicado en ruta de calidad."/>
    <s v="Lista de verificación Google Drive"/>
    <m/>
    <n v="1"/>
    <s v="EXCELENTE"/>
    <x v="0"/>
    <n v="8.3333333333333329E-2"/>
    <m/>
    <n v="13"/>
    <n v="8.3333333333333329E-2"/>
    <n v="17"/>
    <s v="Se realizó la socialización del árbol de servicios en todas las 17 estaciones de bomberos de la siguiente forma TURNO 1: 175 funcionarios; TURNO 2: 195 funcionarios y C.C.C.:14 funcionarios para un total de 384 personas."/>
    <s v="Documentos compartidos en herramienta Lista de Verificación"/>
    <m/>
    <n v="1.3076923076923077"/>
    <s v="EXCELENTE"/>
    <s v="EN EJECUCIÓN"/>
    <n v="0.10897435897435898"/>
    <n v="7"/>
    <n v="8.3333333333333329E-2"/>
    <n v="0"/>
    <s v="En este II trimestre se presento el  material de socialización  de trabajo del  árbol de servicios en las 17 estaciones. Está pendiente la actualización del procedimiento para poder iniciar la actividad de socialización."/>
    <s v="Herramienta &quot;lista de verificación 2018&quot;"/>
    <s v="Actualización del procedimiento y ejecución de las actividades de socialización, durante el segundo semestre de 2018."/>
    <n v="0"/>
    <s v="MALO"/>
    <s v="SIN EJECUTAR"/>
    <n v="0"/>
    <n v="1"/>
    <n v="8.3333333333333329E-2"/>
    <n v="0"/>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s v="Actas de reunión del 22  de febrero y 25 de marzo de 2018."/>
    <s v="Realizar la actividad de material de socialización para las 17 estaciones antes de finalizar el segundo trimestre de 2018."/>
    <n v="0"/>
    <s v="MALO"/>
    <s v="SIN EJECUTAR"/>
    <n v="0"/>
    <n v="1"/>
    <s v="Cronograma."/>
    <n v="0.15"/>
    <d v="2018-02-01T00:00:00"/>
    <d v="2018-03-15T00:00:00"/>
    <n v="1.2499999999999999E-2"/>
    <s v="Lider de la Central de Coordinación y Comuniaciones"/>
    <n v="1"/>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n v="0.15"/>
    <n v="1.2499999999999999E-2"/>
    <n v="1.2499999999999999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9"/>
    <s v="Proceso de clasificación en el marco de la estrategia de búsqueda y rescate de la DNBC"/>
    <n v="8.3333333333333329E-2"/>
    <n v="100"/>
    <s v="Porciento"/>
    <s v="Cumplir  los  factores de evaluación de la lista de chequeo de la estrategia de búsqueda y rescate de la DNBC en las 17 estaciones."/>
    <s v="CTES. de las  CINCO COMPAÑIAS y JEFES DE ESTACION"/>
    <n v="0.25"/>
    <n v="0.5"/>
    <n v="0.75"/>
    <n v="1"/>
    <n v="1"/>
    <n v="8.3333333333333329E-2"/>
    <n v="1"/>
    <s v="Se cumplio con los factores de la lista de evaluación y chequeo de la Dirección Nacional de Bomberos de Colombia, actividad que fue presentada el 28-dic-2018 ante esta entidad, realizaa en las 17 estaciones de la UAECOB, mediante los siete (7) tomos que contenian dichos documentos."/>
    <s v="Lista de verificación Google Drive"/>
    <m/>
    <n v="1"/>
    <s v="EXCELENTE"/>
    <x v="0"/>
    <n v="8.3333333333333329E-2"/>
    <m/>
    <n v="0.75"/>
    <n v="8.3333333333333329E-2"/>
    <n v="0.75"/>
    <s v="Se realizo la  socialización del proceso y se  esta terminando la etapa de implementación de la estrategia, porque aun faltan completar las hojas de vida de las estaciones B5, B6, B7, B9, B10 y B11."/>
    <s v="Documentos y Presentación de la plataforma del BRU, Hojas de vida y documentación relacionada con la resolución 074-2017 de la DNBC para cada una de las estaciones, compartida mediante herramienta Lista de Verificación."/>
    <s v="Completar la documentación faltante"/>
    <n v="1"/>
    <s v="EXCELENTE"/>
    <s v="EN EJECUCIÓN"/>
    <n v="8.3333333333333329E-2"/>
    <n v="0.5"/>
    <n v="8.3333333333333329E-2"/>
    <n v="0.3"/>
    <s v="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
    <s v="Herramienta &quot;lista de verificación 2018&quot;"/>
    <s v="Dar cumplimiento al cronograma de trabajo establecido para avanzar con este producto."/>
    <n v="0.6"/>
    <s v="MALO"/>
    <s v="EN EJECUCIÓN"/>
    <n v="4.9999999999999996E-2"/>
    <n v="0.25"/>
    <n v="8.3333333333333329E-2"/>
    <n v="0.25"/>
    <s v="Reunión con el equipo de la Subdirección Operativa para establecer los lineamientos de la estrategia con la DNBC y presentación de la estrategia."/>
    <s v="Acta de reunión del 22 de marzo de 2018."/>
    <s v="NA"/>
    <n v="1"/>
    <s v="EXCELENTE"/>
    <s v="EN EJECUCIÓN"/>
    <n v="8.3333333333333329E-2"/>
    <n v="1"/>
    <s v="Socialización "/>
    <n v="0.3"/>
    <d v="2018-02-01T00:00:00"/>
    <d v="2018-03-31T00:00:00"/>
    <n v="2.4999999999999998E-2"/>
    <s v="CTES. de las  CINCO COMPAÑIAS y JEFES DE ESTACION"/>
    <n v="1"/>
    <s v="Reunión con el equipo de la Subdirección Operativa para establecer los lineamientos de la estrategia con la DNBC y presentación de la estrategia."/>
    <n v="0.3"/>
    <n v="2.4999999999999998E-2"/>
    <n v="2.4999999999999998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0"/>
    <s v="Implementación del  proyecto de prevención y autoprotección  comunitaria ante incedios forestales."/>
    <n v="8.3333333333333329E-2"/>
    <n v="20"/>
    <s v="Unidades"/>
    <s v="Ejecutar las  tres (3) actividades del proyecto de prevención y autoprotección  comunitaria ante incedios forestales en veinte (20) comunidades objeto del proyecto."/>
    <s v="CTES. de las  CIA 3, 4 Y 5 y _x000a_JEFES DE ESTACION"/>
    <n v="5"/>
    <n v="10"/>
    <n v="15"/>
    <n v="20"/>
    <n v="20"/>
    <n v="8.3333333333333329E-2"/>
    <n v="20"/>
    <s v="Se ejecutaron las tres actividades del proyecto de prevención y autoprotección comunitaria ante incendios forestales en las  veinte (20) comunidades objeto del proyecto, en las localidades de Santafé; San Cristobal; Usme; Ciudad Bolivar y en la cual participaron cuatro (4) estaciones con vocación forestal (B9; B10; B11 y B17)."/>
    <s v="Lista de verificación Google Drive"/>
    <m/>
    <n v="1"/>
    <s v="EXCELENTE"/>
    <x v="0"/>
    <n v="8.3333333333333329E-2"/>
    <m/>
    <n v="15"/>
    <n v="8.3333333333333329E-2"/>
    <n v="8"/>
    <s v="Se ha realizado las tres actividades del proyecto de prevención a 8 comunidades del proyecto."/>
    <s v="Documentación del Proyecto de Prevención, herramienta google drive"/>
    <s v="En ejecución las comunidades faltantes."/>
    <n v="0.53333333333333333"/>
    <s v="MALO"/>
    <s v="EN EJECUCIÓN"/>
    <n v="4.4444444444444439E-2"/>
    <n v="10"/>
    <n v="8.3333333333333329E-2"/>
    <n v="0"/>
    <s v="Esta actividad se realizo de manera altera con la Subdirección de Gestión del Riesgo._x000a_Las actividades que corresponden a la Sub.Operativa son  a.Georeferenciación: la cual a la fecha se ha realizado a 3 estaciones (B10; B11 Y B17) de las cuatro elegidas para el proyecto, tal como se observa en el documento de seguimiento a la ejecución del proyecto._x000a_b.Taller 1, este taller consiste en dar pautas de prevención a las 20 comunidades elegidas para tal fin, de las 20 elegidas a la fecha solamente se esta programado realizar el taller 1 en 5 comunidades,  lo anterior, dado que los talleres 1 y 2 son las últimas actividades del proyecto que se realizarán y tienen mayor importancia.  Las fechas establecidas para realizar el taller 1 a las 5 primeras comunidades se ejecutara durante el segundo semestre y son: 14 julio 2018(comunidad Arborizadora Alta);  15 de julio 2018 (comunidad Monterrey); 24 julio 2018 (comunidad Bella Flor); 28 julio 2018 (Comunidad Quiba Alta) y 11 de agosto 2018 (comunidad Mochuelo Alto) y el personal encargado  de la estación B11 se encuentra en la relación expedida por el Jefe de estación: Tte.Jairo Bolaños Aguilar._x000a_"/>
    <s v="Documentación del Proyecto de Prevención, herramienta google drive"/>
    <s v="A pesar que esta actividad presenta en avance de producto cero, vale la pena resaltar que se han ejecutado las actividades que la conforman y que a la fecha no se han completado por lo cual el resultado."/>
    <n v="0"/>
    <s v="MALO"/>
    <s v="SIN EJECUTAR"/>
    <n v="0"/>
    <n v="5"/>
    <n v="8.3333333333333329E-2"/>
    <n v="0"/>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_x000a_"/>
    <s v="Actas de reunión"/>
    <s v="NA"/>
    <n v="0"/>
    <s v="MALO"/>
    <s v="SIN EJECUTAR"/>
    <n v="0"/>
    <n v="1"/>
    <s v="Ejecución de las tres (03) actividades del proyecto  _x000a_(a.georeferenciación de zonas con afluencia de público; _x000a_b.taller 1, capacitación y_x000a_c.taller 2, simulacro de evacuación) _x000a_definidas para  cuatro (4) estaciones en la fase I _x000a_(B9; B10; B11; B17)."/>
    <n v="0.7"/>
    <d v="2018-03-01T00:00:00"/>
    <d v="2018-11-30T00:00:00"/>
    <n v="5.8333333333333327E-2"/>
    <s v="CTES. de las  CIA 3, 4 Y 5 y _x000a_JEFES DE ESTACION"/>
    <n v="0.5"/>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
    <n v="0.35"/>
    <n v="2.9166666666666664E-2"/>
    <n v="2.9166666666666664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1"/>
    <s v="Ejecución de las inspecciones técnicas  de seguridad humana y sistemas de protección contra incendios, solicitadas por los establecimientos, clasificados como riesgo moderado y alto."/>
    <n v="8.3333333333333329E-2"/>
    <n v="98"/>
    <s v="Porciento"/>
    <s v="Ejecutar el 98% de las inspecciones técnicas  de seguridad humana y sistemas de protección contra incendios, asignadas  mediante el SIM, de los establecimientos clasificados como riesgo moderado y alto"/>
    <s v="CTES. de las  CINCO COMPAÑIAS y JEFES DE ESTACION"/>
    <n v="0.25"/>
    <n v="0.5"/>
    <n v="0.75"/>
    <n v="0.98"/>
    <n v="0.98"/>
    <n v="8.3333333333333329E-2"/>
    <n v="0.96"/>
    <s v="Se ejecutaron el 96% de las inspecciones técnicas  de seguridad humana y sistemas de protección contra incendios, asignadas  mediante el SIM, de los establecimientos clasificados como riesgo moderado y alto."/>
    <s v="Registro del SIM."/>
    <m/>
    <n v="0.97959183673469385"/>
    <s v="EXCELENTE"/>
    <x v="0"/>
    <n v="8.1632653061224483E-2"/>
    <m/>
    <n v="0.75"/>
    <n v="8.3333333333333329E-2"/>
    <n v="0.75"/>
    <s v="Se ejecutaron o atendieron las inspecciones tecnicas allegadas durante el tercer trimestre  a las 17 estaciones."/>
    <s v="Listado de atención de solicitudes expedido del SIM"/>
    <m/>
    <n v="1"/>
    <s v="EXCELENTE"/>
    <s v="EN EJECUCIÓN"/>
    <n v="8.3333333333333329E-2"/>
    <n v="0.5"/>
    <n v="8.3333333333333329E-2"/>
    <n v="0.5"/>
    <s v="Se ejecutaron las inspecciones tecnicas del segundo trimestre allegadas en las 17 estaciones"/>
    <s v="Listado de atención de solicitudes expedido del SIM "/>
    <m/>
    <n v="1"/>
    <s v="EXCELENTE"/>
    <s v="EN EJECUCIÓN"/>
    <n v="8.3333333333333329E-2"/>
    <n v="0.25"/>
    <n v="8.3333333333333329E-2"/>
    <n v="0.25"/>
    <s v="Se ejecutaron  las inspecciones programadas en el trimestre"/>
    <s v="Listado del SIM"/>
    <s v="NA"/>
    <n v="1"/>
    <s v="EXCELENTE"/>
    <s v="EN EJECUCIÓN"/>
    <n v="8.3333333333333329E-2"/>
    <n v="1"/>
    <s v="Programación de las inspecciones en cada una de las 17 estaciones."/>
    <n v="0.4"/>
    <d v="2018-02-01T00:00:00"/>
    <d v="2018-12-20T00:00:00"/>
    <n v="3.3333333333333333E-2"/>
    <s v="CTES. de las  CINCO COMPAÑIAS y JEFES DE ESTACION"/>
    <n v="1"/>
    <s v="Se realiza la programación de las inspecciónes tecnicas en cada estación, solicitadas durante el primer trimestre de 2018, equivalentes a un 24,5% del total programado."/>
    <n v="0.4"/>
    <n v="3.3333333333333333E-2"/>
    <n v="3.3333333333333333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2"/>
    <s v="Curso Bomberitos &quot;Nicolas Quevedo Rizo&quot;"/>
    <n v="8.3333333333333329E-2"/>
    <n v="26"/>
    <s v="Unidades"/>
    <s v="Realizar un curso de Bomberitos semestral  &quot;Nicolas Quevedo Rizo&quot;   en 13 estaciones de la UAECOB (B1, B2,B3,B4, B5, B6,B7,B8, B12, B13, B14, B15 Y B16),  en el marco de los programas de la estrategia de sensibilización y Educación en Prevención de incendios y emergencias conexas- Club Bomberitos, de conformidad con lo planificado y acordado con la S.G.R."/>
    <s v="CTES. de las  CINCO COMPAÑIAS y JEFES DE ESTACION"/>
    <n v="0"/>
    <n v="13"/>
    <n v="0"/>
    <n v="26"/>
    <n v="26"/>
    <n v="8.3333333333333329E-2"/>
    <n v="26"/>
    <s v="Se realizaro un curso de Bomberitos semestral (junio y noviembre) en las estaciones de la UAECOB, actividad que se desarrollo de manera conjunta con la Subdirección de Gestión del Riesgo."/>
    <s v="Lista de verificación Google Drive"/>
    <m/>
    <n v="1"/>
    <s v="EXCELENTE"/>
    <x v="0"/>
    <n v="8.3333333333333329E-2"/>
    <m/>
    <n v="0"/>
    <n v="0"/>
    <n v="0"/>
    <s v="Es producto tendra el ultimo avance al final del segundo semestre, teniendo en cuenta que se lleva a cabo dos veces al año 2018."/>
    <s v="N/A"/>
    <m/>
    <n v="0"/>
    <s v="No aplica"/>
    <s v="SIN EJECUTAR"/>
    <n v="0"/>
    <n v="13"/>
    <n v="8.3333333333333329E-2"/>
    <n v="13"/>
    <s v="Se realizó la convocatoria y ejecución del curso de Bomberitos &quot;Nicolás Quevedo Rizo&quot; en todas las 17 estaciones, solamente se presentara para las 13 establecidas, al corte de este, se encuentra pendiente la presentación del informe a la Subdirección Operativa."/>
    <s v="Google Drive"/>
    <m/>
    <n v="1"/>
    <s v="EXCELENTE"/>
    <s v="EN EJECUCIÓN"/>
    <n v="8.3333333333333329E-2"/>
    <n v="0"/>
    <n v="0"/>
    <n v="0"/>
    <s v="Es producto tendra avance a partir del segundo trimestre, debido a que la convocatoria se hace en mayo para ejecutar el curso en junio de 2018."/>
    <m/>
    <s v="N/A"/>
    <n v="0"/>
    <s v="No aplica"/>
    <s v="SIN EJECUTAR"/>
    <n v="0"/>
    <n v="1"/>
    <s v="Convocatoria."/>
    <n v="0.1"/>
    <d v="2018-05-26T00:00:00"/>
    <d v="2018-06-07T00:00:00"/>
    <m/>
    <s v="CTES. de las  CINCO COMPAÑIAS y JEFES DE ESTACION"/>
    <m/>
    <m/>
    <n v="0"/>
    <m/>
    <n v="0"/>
  </r>
  <r>
    <x v="0"/>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n v="1"/>
    <s v="Definición y formulación de los insumos necesarios para establecer un sistema de información Logístico "/>
    <n v="0.5"/>
    <n v="100"/>
    <s v="Porcentaje"/>
    <s v="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
    <s v="Líder Grupo de Parque Automotor_x000a_Líder Grupo Equipo Menor_x000a_Líder Grupo Suministros"/>
    <n v="0.3"/>
    <n v="0.6"/>
    <n v="0.9"/>
    <n v="1"/>
    <n v="1"/>
    <n v="0.5"/>
    <n v="1"/>
    <s v="Se desarrollo proyecto para la creacion de la Herramienta de informacion de la Subdireccion Logistica , se realizo la solicitud  de inclusion de linea presupuestal para la adquisicion de la misma en la Oficina Asesora de Planeacion."/>
    <s v="Archivo word con la Secuencia Logica, ubicada en el PC de la Profesional Liliana Diaz C:\Users\Ldiaz\Documents\INSTITUCIONAL\PLAN DE ACCION\FORMULACION PLAN DE ACCION 2018\AVANCES PLAN DE ACCION 2018\Sistema de Informacion  Logistico/Documento a OAP Necesidades y justificacion y MEMORANDO A PLANEACION HERRAMIENTA DE INFORMACION"/>
    <m/>
    <n v="1"/>
    <s v="EXCELENTE"/>
    <x v="0"/>
    <n v="0.5"/>
    <m/>
    <n v="0.9"/>
    <n v="0.5"/>
    <n v="0.9"/>
    <s v="Se realizaron mesas de trabajo con el personal de la Subdireccion Logistica en donde se establecen los criterios que se deben tener en cuenta para la conformacion de un sistema de información logistico. _x000a_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_x000a_Se  desarrollo Secuencia logica de la herramienta de informacion que se quiere implementar en la Subdireccion Logistica, con el fin de organizar la informacion de cada uno de los grupos que se manejan en la misma."/>
    <s v="El archivo CRITERIOS SISTEMA DE INFORMACION LOGISTICO se encuentra ubicado en el pc de la profesional Liliana Diaz  C:\Users\Ldiaz\Documents\INSTITUCIONAL\PLAN DE ACCION\FORMULACION PLAN DE ACCION 2018\AVANCES PLAN DE ACCION 2018\Sistema de Informacion Logistico_x000a_Bases de datos de Parque Automotor,Equipo Menor, Suministros, siniestros, Revisiones Tecnico Mecanicas, Soat ubicadas en los diferentes PC del equipo de trabajo de la Subdireccion Logistica.(Andres Orobio, Hernan Gomez, Alfonso Salazar, Sargento Ortiz, Jeimy Rios)_x000a_Igualmente se encuentra en el PC  de Liliana Diaz en_x000a_C:\Users\Ldiaz\Documents\INSTITUCIONAL\PLAN DE ACCION\FORMULACION PLAN DE ACCION 2018\AVANCES PLAN DE ACCION 2018\Sistema de Informacion Logistico_x000a_Archivo word con la Secuencia Logica, ubicada en el PC de la Profesional Liliana Diaz _x000a_C:\Users\Ldiaz\Documents\INSTITUCIONAL\PLAN DE ACCION\FORMULACION PLAN DE ACCION 2018\AVANCES PLAN DE ACCION 2018\Sistema de Informacion Logistico / Secuencia Logica"/>
    <m/>
    <n v="1"/>
    <s v="EXCELENTE"/>
    <s v="EN EJECUCIÓN"/>
    <n v="0.5"/>
    <n v="0.6"/>
    <n v="0.5"/>
    <n v="0.6"/>
    <s v="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
    <s v="Bases de datos de Parque Automotor,Equipo Menor, Suministros, siniestros, Revisiones Tecnico Mecanicas, Soat ubicadas en los diferentes PC del equipo de trabajo de la Subdireccion Logistica.(Andres Orobio, Hernan Gomez, Alfonso Salazar, Sargento Ortiz, Jeimy Rios)_x000a_Igualmente se encuentra en el PC  de Liliana Diaz en_x000a_C:\Users\Ldiaz\Documents\INSTITUCIONAL\PLAN DE ACCION\FORMULACION PLAN DE ACCION 2018\AVANCES PLAN DE ACCION 2018\Sistema de Informacion Logistico"/>
    <m/>
    <n v="1"/>
    <s v="EXCELENTE"/>
    <s v="EN EJECUCIÓN"/>
    <n v="0.5"/>
    <n v="0.3"/>
    <n v="0.5"/>
    <n v="0.3"/>
    <s v="Se realizaron mesas de trabajo con el personal de la Subdireccion Logistica en donde se establecen los criterios que se deben tener en cuenta para la conformacion de un sistema de información logistico. "/>
    <s v="El archivo CRITERIOS SISTEMA DE INFORMACION LOGISTICO se encuentra ubicado en el pc de la profesional Liliana Diaz  C:\Users\Ldiaz\Documents\INSTITUCIONAL\PLAN DE ACCION\FORMULACION PLAN DE ACCION 2018\AVANCES PLAN DE ACCION 2018\Sistema de Informacion Logistico"/>
    <s v="NA"/>
    <n v="1"/>
    <s v="EXCELENTE"/>
    <s v="EN EJECUCIÓN"/>
    <n v="0.5"/>
    <n v="1"/>
    <s v="Establecer los criterios que aspiramos  sean controlados a través de la conformación de un sistema de información logístico para Parque Automotor, Heas y Suministros "/>
    <n v="0.3"/>
    <d v="2018-01-31T00:00:00"/>
    <d v="2018-04-30T00:00:00"/>
    <n v="0.15"/>
    <s v="Líder Grupo de Parque Automotor_x000a_Líder Grupo Equipo Menor_x000a_Líder Grupo Suministros"/>
    <n v="1"/>
    <s v="Se realiza la primer actividad en donde se realizaron mesas de trabajo con el personal de la Subdireccion Logistica en donde se establecen los criterios que se deben tener en cuenta para la conformacion de un sistema de información logistico. "/>
    <n v="0.3"/>
    <n v="0.15"/>
    <n v="0.15"/>
  </r>
  <r>
    <x v="0"/>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n v="2"/>
    <s v="Formular Estructura Funcional para la Subdirección Logística"/>
    <n v="0.5"/>
    <n v="100"/>
    <s v="Porcentaje"/>
    <s v="Generar una Propuesta de la Estructura Funcional  de la Subdirección Logística"/>
    <s v="Líder Grupo de Parque Automotor_x000a_Líder Grupo Equipo Menor_x000a_Líder Grupo Suministros"/>
    <n v="0.25"/>
    <n v="0.5"/>
    <n v="0.75"/>
    <n v="1"/>
    <n v="1"/>
    <n v="0.5"/>
    <n v="1"/>
    <s v="Se realiza Nueva propuesta de Estructura Funcional  de la Subdireccion Logistica, elaborando organigrama y descripcion del mismo."/>
    <s v="Archivo word con la Secuencia Logica, ubicada en el PC de la Profesional Liliana Diaz _x000a_C:\Users\Ldiaz\Documents\INSTITUCIONAL\PLAN DE ACCION\FORMULACION PLAN DE ACCION 2018\AVANCES PLAN DE ACCION 2018\Estructura Funcional Logistica"/>
    <m/>
    <n v="1"/>
    <s v="EXCELENTE"/>
    <x v="0"/>
    <n v="0.5"/>
    <m/>
    <n v="0.75"/>
    <n v="0.5"/>
    <n v="0.75"/>
    <s v="Se definieron los Procedimientos  para la Subdireccion Logistica , los cuales son: Mantenimiento Correctivo del  Equipo Automotor, Mantenimiento de Equipo Menor, Registro y Control de Elementos para Emergencias, Revisión Diaria de Parque Automotor, Logística para Suministros en Emergencias, Préstamo de Parque Automotor, Servicio de Transporte, Préstamo de HEA’S en Emergencias, Solicitud y Entrega de Suministro de Combustible y se indica el objetivo de cada procedimiento"/>
    <s v="El archivo  Procedimientos Subdireccion Logistica se encuentra ubicado  en el pc de la profesional Liliana Diaz   C:\Users\Ldiaz\Documents\INSTITUCIONAL\PLAN DE ACCION\FORMULACION PLAN DE ACCION 2018\AVANCES PLAN DE ACCION 2018\Estructura Funcional Logistica/ 3. PROCEDIMIENTOS SUBDIRECCION LOGISTICA_x000a_"/>
    <m/>
    <n v="1"/>
    <s v="EXCELENTE"/>
    <s v="EN EJECUCIÓN"/>
    <n v="0.5"/>
    <n v="0.5"/>
    <n v="0.5"/>
    <n v="0.5"/>
    <s v="Se definieron dos Procesos para la Subdireccion Logistica, los cuales son: 1. GESTIÓN INTEGRAL DEL PARQUE AUTOMOTOR Y HERRAMIENTAS, EQUIPOS Y ACCESORIOS - HEA´S y  2. GESTIÓN LOGÍSTICA PARA EMERGENCIAS "/>
    <s v="Se encuentran los 2 procesos publicados en la Ruta de la Calidad de la UAECOB_x000a_\\172.16.92.9\Ruta de la Calidad\03. PROCESOS DE APOYO\GESTIÓN INTEGRAL DE PARQUE AUTOMOTOR Y HEAS  Y _x000a_\\172.16.92.9\Ruta de la Calidad\03. PROCESOS DE APOYO\GESTIÓN LOGÍSTICA EN EMERGENCIAS"/>
    <m/>
    <n v="1"/>
    <s v="EXCELENTE"/>
    <s v="EN EJECUCIÓN"/>
    <n v="0.5"/>
    <n v="0.25"/>
    <n v="0.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n v="1"/>
    <s v="Realizar Diagnostico del estado actual de la Estructura Funcional"/>
    <n v="0.25"/>
    <d v="2018-01-31T00:00:00"/>
    <d v="2018-04-30T00:00:00"/>
    <n v="0.125"/>
    <s v="Líder Grupo de Parque Automotor_x000a_Líder Grupo Equipo Menor_x000a_Líder Grupo Suministros"/>
    <n v="1"/>
    <s v="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
    <n v="0.25"/>
    <n v="0.125"/>
    <n v="0.12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ocumento con el contenido de la ficha técnica del sistema de información requerido para la administración del proceso de Inventarios."/>
    <n v="5.8799999999999998E-2"/>
    <n v="100"/>
    <s v="Porcentaje"/>
    <s v="Elaboración y Radicación del documento &quot;Ficha técnica de las necesidades del sistema para la administración del proceso de Inventarios&quot;."/>
    <s v="Coordinador Área de Compras, Seguros e inventarios - William Arrubla"/>
    <n v="0.3"/>
    <n v="1"/>
    <n v="1"/>
    <m/>
    <n v="1"/>
    <n v="0"/>
    <n v="1"/>
    <s v="finalizado"/>
    <m/>
    <m/>
    <n v="1"/>
    <s v="EXCELENTE"/>
    <x v="0"/>
    <n v="5.8799999999999998E-2"/>
    <m/>
    <n v="1"/>
    <n v="5.8799999999999998E-2"/>
    <n v="1"/>
    <s v="Finalizado"/>
    <m/>
    <m/>
    <n v="1"/>
    <s v="EXCELENTE"/>
    <s v="CUMPLIDO"/>
    <n v="5.8799999999999998E-2"/>
    <n v="1"/>
    <n v="5.8799999999999998E-2"/>
    <n v="1"/>
    <s v="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
    <s v="\\172.16.92.9\Ruta de la Calidad\03. PROCESOS DE APOYO\GESTIÓN DE COMPRAS\03. PROCEDIMIENTOS"/>
    <m/>
    <n v="1"/>
    <s v="EXCELENTE"/>
    <s v="CUMPLIDO"/>
    <n v="5.8799999999999998E-2"/>
    <n v="0.3"/>
    <n v="5.8799999999999998E-2"/>
    <n v="0.3"/>
    <s v="Se lleva a cabo la reunión con los participantes, Coordnador área de compras y personal a cargo,para realizar ala lluvia de ideas del producto"/>
    <s v="Acta de reunión 18 de Marzo 2018"/>
    <s v="NA"/>
    <n v="1"/>
    <s v="EXCELENTE"/>
    <s v="EN EJECUCIÓN"/>
    <n v="5.8799999999999998E-2"/>
    <n v="1"/>
    <s v="Llevar a cabo las mesas de trabajo para identificar necesidades de los usuarios en inventarios, seguros y  almacén"/>
    <n v="0.5"/>
    <d v="2018-01-15T00:00:00"/>
    <d v="2018-04-15T00:00:00"/>
    <n v="2.9399999999999999E-2"/>
    <s v="Coordinador Área de Compras, Seguros e Inventarios - William Arrubla"/>
    <n v="1"/>
    <s v="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Capacitaciones documentales "/>
    <n v="5.8799999999999998E-2"/>
    <n v="1"/>
    <s v="Porcentaje"/>
    <s v="Sensibilizar al 75% personal uniformado y administrativo en temas de gestión documental"/>
    <s v="Coordinador Gestión Documental - Francisco Rubiano"/>
    <n v="0.1"/>
    <n v="0.35"/>
    <n v="0.7"/>
    <n v="1"/>
    <n v="1"/>
    <n v="5.8799999999999998E-2"/>
    <n v="0.5"/>
    <s v="No se da por finalizado, dado que no se pudo verificar la meta descrita"/>
    <m/>
    <m/>
    <n v="0.5"/>
    <s v="MALO"/>
    <x v="0"/>
    <n v="2.9399999999999999E-2"/>
    <m/>
    <n v="0.7"/>
    <n v="5.8799999999999998E-2"/>
    <n v="1"/>
    <s v="Se realizaron 6 capacitaciones en los temas relacionados: Organización de archivos de Gestión, aplicación de la tabla de retención documental TRD y preparación de las transferencias primarias; a las dependencias de: Atención al ciudadano, oficina de control interno disciplinario, gestión ambiental, oficina asesora de juridica y gestión documental. Estas capacitaciones se realizaron en los meses de julio, agosto y septiembre."/>
    <s v="Actas de las capacitaciones"/>
    <m/>
    <n v="1.4285714285714286"/>
    <s v="EXCELENTE"/>
    <s v="EN EJECUCIÓN"/>
    <n v="8.4000000000000005E-2"/>
    <n v="0.35"/>
    <n v="5.8799999999999998E-2"/>
    <n v="0.35"/>
    <s v="Realización de seis (6) jornadas de capacitación al personal adaministrativo y operativo de la Unidad."/>
    <s v="*Actas de Reunión Abril 10 y 20, Mayo 17 y 24, Junio 22 y 27"/>
    <m/>
    <n v="1"/>
    <s v="EXCELENTE"/>
    <s v="EN EJECUCIÓN"/>
    <n v="5.8799999999999998E-2"/>
    <n v="0.1"/>
    <n v="5.8799999999999998E-2"/>
    <n v="0.1"/>
    <s v="Se llevó a cabo la elaboración de cronograma para realización de capacitaciones en las estaciones y Sede Comando."/>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s v="NA"/>
    <n v="1"/>
    <s v="EXCELENTE"/>
    <s v="EN EJECUCIÓN"/>
    <n v="5.8799999999999998E-2"/>
    <n v="1"/>
    <s v="Elaboración de cronograma para realización de capacitaciones."/>
    <n v="0.5"/>
    <d v="2018-02-01T00:00:00"/>
    <d v="2018-07-30T00:00:00"/>
    <n v="2.9399999999999999E-2"/>
    <s v="Coordinador Gestión Documental - Francisco Rubiano"/>
    <n v="1"/>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3"/>
    <s v="Garantizar el Manejo integral de los Residuos que se generan en las dependencias de la UAECOB en cumplimiento a los Programas del PIGA"/>
    <n v="5.8799999999999998E-2"/>
    <n v="1"/>
    <s v="Porcentaje"/>
    <s v=" 100% de los residuos generados con manejo integral"/>
    <s v="Coordinador Sistema de Gestión ambiental - Jesús Rojas"/>
    <n v="0.25"/>
    <n v="0.5"/>
    <n v="0.75"/>
    <n v="1"/>
    <n v="1"/>
    <n v="5.8799999999999998E-2"/>
    <n v="1"/>
    <s v="Se adelantaron las actividades descritas para el cumplimiento de la meta, como se describen en las actividades."/>
    <s v="Evidencia del Acuerdo de corresponsabilidad 150 de Marzo 28 2018,Actas que Evidencian el seguimiento,  Evidencias que reposan en la carpeta de Disposicion de Residuos peligrosos RESPEL, contrato 188 de 2018, la carpetada reposa en el archivo de Gestion Ambiental"/>
    <m/>
    <n v="1"/>
    <s v="EXCELENTE"/>
    <x v="0"/>
    <n v="5.8799999999999998E-2"/>
    <m/>
    <n v="0.75"/>
    <n v="5.8799999999999998E-2"/>
    <n v="0.75"/>
    <s v="El  pasado 28 de marzo la UAECOB, suscribio con la Organización de recicladores de Puerta de Oro el acuerdo de corresponsabilidad 150 de 2018 para la clasificación y correcta disposición de los residuos aprovechables,  generados por las estaciones y edificio comando._x000a_Se realizó seguimiento trimestral al contrato 394 de 2017 que realiza el Mantenimiento de Parque automotor de la Entidad, por parte de la empresa Reimpodiesel, en el cumplimiento a los aspectos ambientales en la ejecución del contrato (disposición de RESPEL).  Los días 23 de agosto de 2018 y 24 de septiembre de 2018. _x000a_Se entregó a ECOCAPITAL, los días 07  y 23 de julio de 2018, y el 04 y 18 de agosto de 2018, residuos biológicos generados por el grupo BRAE._x000a_Se suscribió el contrato No. 188 de 2018 el día 26 de julio de 2018, con acta de inicio del 13 de agosto de 2018., con la empresa Inversiones y Suministros LM SAS, por valor de $50.972.931, actualmente se encuentra en ejecución._x000a__x000a_"/>
    <m/>
    <m/>
    <n v="1"/>
    <s v="EXCELENTE"/>
    <s v="EN EJECUCIÓN"/>
    <n v="5.8799999999999998E-2"/>
    <n v="0.5"/>
    <n v="5.8799999999999998E-2"/>
    <n v="0.5"/>
    <s v="Se vienen adelantando las gestiones pertinentes para dar cumplimiento a las actividades descritas que conlleven a la consecución del producto, de acuerdo a la planeación definida para la vigencia"/>
    <s v="Cto N° 150 de 2018_x000a_Acta de Inicio_x000a_Acta de reunión 17 de mayo del 2018, en donde se verificó el cumplimiento a los aspectos ambientales en la ejecución del contrato (disposición de RESPEL).  _x000a_Comprobante No. 3720776 de ECOCAPITAL. _x000a_Reporte de Movilización de Aceites No. 3031 de la empresa A&amp;A Ingeniería SCS._x000a_Ordenes de trabajo 1018 y 1019 del 23/04/2018 de entrega de RAEES a la empresa MegaServicios PLUS SAS_x000a_Tirilla de entrega a COORDINADORA MERCANTIL, quien transporta para la empresa SUMIMAX._x000a_Ver proceso UAECOB-SASI-002-2018, en la plataforma SECOP II"/>
    <m/>
    <n v="1"/>
    <s v="EXCELENTE"/>
    <s v="EN EJECUCIÓN"/>
    <n v="5.8799999999999998E-2"/>
    <n v="0.25"/>
    <n v="5.8799999999999998E-2"/>
    <n v="0.25"/>
    <s v="La Organización de recicladores de Puerta de Oro, está recogiendo  los residuos de carácter aprovechable  generados por las estaciones y edificio comando."/>
    <s v="Soportes de entrega a la Asociación Puerta de Oro."/>
    <s v="NA"/>
    <n v="1"/>
    <s v="EXCELENTE"/>
    <s v="EN EJECUCIÓN"/>
    <n v="5.8799999999999998E-2"/>
    <n v="1"/>
    <s v="Firmar el acuerdo de Corresponsabilidad con una organización de Recicladores debidamente constituida e inscrita en el RUOR."/>
    <n v="0.25"/>
    <d v="2018-01-02T00:00:00"/>
    <d v="2018-03-30T00:00:00"/>
    <n v="1.47E-2"/>
    <s v="Coordinador Sistema de Gestión ambiental - Jesus Rojas"/>
    <n v="1"/>
    <s v="Se firmó el acuerdo de corresponsabilidad entre la UAECOB y la Organización de recicladores de Puerta de Oro  el 28 de marzo de 2018 con el número 150 de 2018. "/>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4"/>
    <s v="Dar estricto cumplimiento a los objetivos y programas del Plan Institucional de Gestión Ambiental PIGA."/>
    <n v="5.8799999999999998E-2"/>
    <n v="0.02"/>
    <s v="Porcentaje"/>
    <s v="Disminuir en un 2% el consumo de los servicios públicos (agua, energía y Gas) en las 17 Estaciones y el Edificio Comando de la UAECOB"/>
    <s v="Coordinador Sistema de Gestión ambiental - Jesús Rojas"/>
    <n v="5.0000000000000001E-3"/>
    <n v="0.01"/>
    <n v="1.4999999999999999E-2"/>
    <n v="0.02"/>
    <n v="0.02"/>
    <n v="5.8799999999999998E-2"/>
    <n v="0.02"/>
    <s v="Se realizaron instalaciones de dispositivos ahorradores y de bajo consumo en los sistemas hidrosanitarios y eléctricos. En el alumbrado eléctrico se ha implementado tecnología LED y se fortalecio la realizacion de  las campañas ambientales de Ahorro de los  servicios públicos (agua, energía y Gas) en las dependencias de la UAECOB"/>
    <s v="Las evidencias reposan en el archivo de Gestión Ambiental"/>
    <m/>
    <n v="1"/>
    <s v="EXCELENTE"/>
    <x v="1"/>
    <n v="5.8799999999999998E-2"/>
    <m/>
    <n v="1.4999999999999999E-2"/>
    <n v="5.8799999999999998E-2"/>
    <n v="1.0999999999999999E-2"/>
    <s v="El día 4 de julio de 2018, se verificó la instalación del 100% de los sistemas ahorradores solicitados al área de infraestructura el día 9 de enero de 2018., Actualmente se realiza un nuevo inventario de sistemas ahorradores para realizar la solicitud al área de infraestructura en el mes de noviembre de 2018._x000a_Se viene realizando campañas de sensibilización a través del hidrante de la UAECOB, y en las estaciones frente al consumo moderado de recursos. Se tiene previsto continuar con dichas campañas durante el siguiente trimestre."/>
    <m/>
    <m/>
    <n v="0.73333333333333328"/>
    <s v="REGULAR"/>
    <s v="EN EJECUCIÓN"/>
    <n v="4.3119999999999999E-2"/>
    <n v="0.01"/>
    <n v="5.8799999999999998E-2"/>
    <n v="0.01"/>
    <s v="En cada una de las 17 estaciones y la Sede Comando, el área de Infraestructura en coordinación con el área de Gestión ambiental han venido realizando las instalaciones de dispositivos ahorradores y de bajo consumo en los sistemas hidrosanitarios y eléctricos. En el alumbrado eléctrico se ha implementado tecnología LED."/>
    <s v="Bomberos Hoy: Edición No 104 _x000a_Hidrante 1 de Junio de 2018-Energia_x000a_Hidrante del 25 de mayo del 2018- Agua_x000a_Correo electrónico enviado sobre Circular 010 de 2017 umplimiento de los Programas del Plan Institucional de Gestión Ambiental PIGA , enviado desde  el correo del coordiandor de Gestión Ambiental._x000a_Órdenes de trabajo que reposan en el Archivo del área de Infraestructura.."/>
    <s v="Continuar la implementación (15%) de los dispositivos ahorradores en todas y cada una de las sedes. "/>
    <n v="1"/>
    <s v="EXCELENTE"/>
    <s v="EN EJECUCIÓN"/>
    <n v="5.8799999999999998E-2"/>
    <n v="5.0000000000000001E-3"/>
    <n v="5.8799999999999998E-2"/>
    <n v="0"/>
    <s v="Debido a que las solicitudes al área de infraestructura para instalar sistemas ahorradores de agua y luz en las dependencias de la UAECOB, se realizaron durante el primer trimestre, es apresurado evidenciar la disminución en el consumo de los sservicios públicos._x000a_*Agua: Aumentó el consumo debido a posibles fugas, lecturas promedio para B-1 por imposibilidad de lectura real, no existencia de sistema ahorradores en todas las baterias de baños y cocinas en las estaciones._x000a_*Energía: Uso de equipos eléctricos empleados por el área de infraestructura en el desarrollo de actividades de mantenimiento  y adecuaciones locativas, que se estan adelantando en todas las sedes de la entidad (Proyecto RINO)_x000a_*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
    <s v="Facturación de servicios públicos."/>
    <s v="Actualizar el inventario de los sistemas ahorradores  y fortalecer la campaña de ahorro y uso eficiente de energía y agua, así como el apagón ambiental."/>
    <n v="0"/>
    <s v="MALO"/>
    <s v="SIN EJECUTAR"/>
    <n v="0"/>
    <n v="1"/>
    <s v="Solicitar la Instalación de sistemas ahorradores de Agua y Luz en las dependencias de la UAECOB."/>
    <n v="0.25"/>
    <d v="2018-01-02T00:00:00"/>
    <d v="2018-06-30T00:00:00"/>
    <n v="1.47E-2"/>
    <s v="Coordinador Sistema de Gestión ambiental - Jesus Rojas"/>
    <n v="1"/>
    <s v="Se solicitó al área de infraestructura  el cambio e intalación a sistemas ahorradores de energía y agua, en las estaciones que aún no están al 100% con sistemas ahorradores."/>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5"/>
    <s v="Dar cumplimiento a la Política de Cero Papel en la Entidad, de conformidad con la Resolución 730 de 2013."/>
    <n v="5.8799999999999998E-2"/>
    <n v="0.2"/>
    <s v="Porcentaje"/>
    <s v="Disminuir en un 20 % el consumo de papel en las 17 Estaciones y el Edificio Comando de la UAECOB"/>
    <s v="Coordinador Sistema de Gestión ambiental - Jesús Rojas"/>
    <n v="0.05"/>
    <n v="0.1"/>
    <n v="0.15"/>
    <n v="0.2"/>
    <n v="0.2"/>
    <n v="5.8799999999999998E-2"/>
    <n v="0.2"/>
    <s v="Se difundio semanalmente a travez del medio de comunicacion el Hidrante las campañas de ahorro de papel, igualmente por medio del Contrato 149 de 2018 de compra de papel, se viene llevando la estadistica de consumo por dependencias. "/>
    <s v="Las evidencias se encuentran en el archivo de gestión Ambiental y en la supervisión del contrato."/>
    <m/>
    <n v="1"/>
    <s v="EXCELENTE"/>
    <x v="0"/>
    <n v="5.8799999999999998E-2"/>
    <m/>
    <n v="0.15"/>
    <n v="5.8799999999999998E-2"/>
    <n v="0.15"/>
    <s v="Se viene realizando campañas de sensibilización a través del hidrante de la UAECOB, y en las estaciones la sensibilización frente al consumo moderado de papel.  Se tiene previsto continuar con dichas campañas durante el siguiente trimestre._x000a_Se esta actualizando la política cero papel, con la que cuenta la UAECOB, para revisión y aprobación de la Dirección._x000a_Desde la Subdirección de Gestión Corporativa, quien es la encargada de suministrar el papel a todas las áreas de la entidad,  se establece  la reducción en el consumo del papel, como se evidencia en el historial de entrega de elementos de papelería._x000a_"/>
    <m/>
    <m/>
    <n v="1"/>
    <s v="EXCELENTE"/>
    <s v="EN EJECUCIÓN"/>
    <n v="5.8799999999999998E-2"/>
    <n v="0.1"/>
    <n v="5.8799999999999998E-2"/>
    <n v="0.1"/>
    <s v="Contrato N°193 de 2017, el cual en relación con la vigencia anterior tiene un 20% menos de solicitud de papelería."/>
    <s v="Relación de entrega de pepelería en el marco del contrato No. 193 de 2017"/>
    <m/>
    <n v="1"/>
    <s v="EXCELENTE"/>
    <s v="EN EJECUCIÓN"/>
    <n v="5.8799999999999998E-2"/>
    <n v="0.05"/>
    <n v="5.8799999999999998E-2"/>
    <n v="0.05"/>
    <s v="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
    <s v="Relación de entrega de pepelería en el marco de los contratos N° 193 de 2017  y Cto N° 149 de 2018"/>
    <s v="NA"/>
    <n v="1"/>
    <s v="EXCELENTE"/>
    <s v="EN EJECUCIÓN"/>
    <n v="5.8799999999999998E-2"/>
    <n v="1"/>
    <s v="Fortalecer las campañas de Ahorro de Papel en las dependencias de la UAECOB."/>
    <n v="0.5"/>
    <d v="2018-01-02T00:00:00"/>
    <d v="2018-12-31T00:00:00"/>
    <n v="2.9399999999999999E-2"/>
    <s v="Coordinador Sistema de Gestión ambiental - Jesus Rojas"/>
    <n v="1"/>
    <s v="Se realizó el diseño y difusión de la campaña de ahorro de ahorro de papel  en coordinación con el área de comunicaciones de la entidad, en cumplimiento de la política de cero papel de la entidad, esta campaña se divulgó durante el  mes de enero de 2018."/>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de PQRS"/>
    <x v="7"/>
    <n v="6"/>
    <s v="Socializar a los funcionarios de la Línea 195, sobre la información de los trámites y servicios con los que cuenta la UAECOB."/>
    <n v="5.8799999999999998E-2"/>
    <n v="2"/>
    <s v="socializaciones"/>
    <s v="Fortalecimiento el Chat Distrital de la Línea 195, teniendo en cuenta que la Entidad genera información a la ciudadanía a través de este medio"/>
    <s v="Coordinador Área de Servicio a la Ciudadanía - José William Arrubla "/>
    <n v="0"/>
    <n v="1"/>
    <n v="0"/>
    <n v="2"/>
    <n v="2"/>
    <n v="5.8799999999999998E-2"/>
    <n v="2"/>
    <s v="Se realizó socialización a 26 partcipantes de la linea 195 el pasado 27 de noviembre 2018 en las instalaciones del KR 29C  75 65, y se evaluó la socialización."/>
    <s v="E:\UAECOB\INSTITUCIONAL\Plan de Acción"/>
    <m/>
    <n v="1"/>
    <s v="EXCELENTE"/>
    <x v="0"/>
    <n v="5.8799999999999998E-2"/>
    <m/>
    <n v="0"/>
    <n v="0"/>
    <s v="NO APLICA"/>
    <s v="NO APLICA"/>
    <s v="NO APLICA"/>
    <s v="No Aplica"/>
    <n v="0"/>
    <s v="No aplica"/>
    <s v="SIN EJECUTAR"/>
    <n v="0"/>
    <n v="1"/>
    <n v="5.8799999999999998E-2"/>
    <n v="1"/>
    <s v="Se desarrolla actividad con 84 participantes de la línea 195 con fecha 19 y 20 de abril en las instalaciones del Edificio Carvajal Calle 26 con AV Cali."/>
    <s v="* Se cuenta con la presentación institucional para el desarrollo de la socialización de trámites y servicios de la UAECOB_x000a_* Se cuenta con las actas de asistencia de los participantes_x000a_* Se cuenta con el formulario de evaluación diligenciado y la estadística de satisfacción de la misma."/>
    <m/>
    <n v="1"/>
    <s v="EXCELENTE"/>
    <s v="EN EJECUCIÓN"/>
    <n v="5.8799999999999998E-2"/>
    <n v="0"/>
    <n v="0"/>
    <n v="0"/>
    <s v="Se inicia la programación de ejecución hasta el segundo trimestre "/>
    <s v="NA"/>
    <s v="NA"/>
    <n v="0"/>
    <s v="No aplica"/>
    <s v="SIN EJECUTAR"/>
    <n v="0"/>
    <n v="1"/>
    <s v="Preparación del material para realización de las socializaciones"/>
    <n v="0.2"/>
    <d v="2018-02-15T00:00:00"/>
    <d v="2018-03-31T00:00:00"/>
    <n v="1.176E-2"/>
    <s v="Coordinador Área de Servicio a la Ciudadanía - José William Arrubla."/>
    <n v="1"/>
    <s v="Se crea material para la socialización de los trámites y servicios de la Entidad. Se esta realizando el respectivo proceso de cotizaciónes para poder realizar lo estudios previos "/>
    <n v="0.2"/>
    <n v="1.176E-2"/>
    <n v="1.176E-2"/>
  </r>
  <r>
    <x v="0"/>
    <s v="71. Incrementar a un 90% la sostenibilidad del SIG en el Gobierno Distrital"/>
    <s v="4. Fortalecer la capacidad de gestión y desarrollo institucional e interinstitucional, para consolidar la modernización de la UAECOB y llevarla a la excelencia"/>
    <s v="Gestión de PQRS"/>
    <x v="7"/>
    <n v="7"/>
    <s v="Capacitar en lenguaje de señas a los servidores que ejecuten acciones directas de atención a la ciudadanía"/>
    <n v="5.8799999999999998E-2"/>
    <n v="2"/>
    <s v="Talleres"/>
    <s v="Asegurar la inclusión de la población diferencial en los puntos de atención de la UAECOB en el Distrito."/>
    <s v="Coordinador Área de Servicio a la Ciudadanía "/>
    <n v="0"/>
    <n v="1"/>
    <n v="2"/>
    <n v="0"/>
    <n v="2"/>
    <n v="0"/>
    <n v="2"/>
    <s v="finalizado"/>
    <m/>
    <m/>
    <n v="1"/>
    <s v="EXCELENTE"/>
    <x v="0"/>
    <n v="5.8799999999999998E-2"/>
    <m/>
    <n v="2"/>
    <n v="5.8799999999999998E-2"/>
    <n v="2"/>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je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s v="* Se cuenta con una presentación con los módulos para los 2 talleres_x000a_* Se cuenta con dos 2 actos del desarrollo de las actividades de los dos 2 talleres_x000a_* Se cuenta con las dos 2 actas de asistencia de los dos 2 talleres."/>
    <m/>
    <n v="1"/>
    <s v="EXCELENTE"/>
    <s v="EN EJECUCIÓN"/>
    <n v="5.8799999999999998E-2"/>
    <n v="1"/>
    <n v="5.8799999999999998E-2"/>
    <n v="2"/>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je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s v="* Se cuenta con una presentación con los módulos para los 2 talleres_x000a_* Se cuenta con dos 2 actos del desarrollo de las actividades de los dos 2 talleres_x000a_* Se cuenta con las dos 2 actas de asistencia de los dos 2 talleres."/>
    <m/>
    <n v="2"/>
    <s v="EXCELENTE"/>
    <s v="EN EJECUCIÓN"/>
    <n v="0.1176"/>
    <n v="0"/>
    <n v="0"/>
    <n v="0"/>
    <s v="Se inicia la programación de ejecución hasta el Tercer trimestre "/>
    <s v="NA"/>
    <s v="NA"/>
    <n v="0"/>
    <s v="No aplica"/>
    <s v="SIN EJECUTAR"/>
    <n v="0"/>
    <n v="1"/>
    <s v="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
    <n v="0.4"/>
    <d v="2018-02-01T00:00:00"/>
    <d v="2018-05-30T00:00:00"/>
    <n v="2.3519999999999999E-2"/>
    <s v="Coordinador Área de Servicio a la Ciudadanía - José William Arrubla."/>
    <n v="0.2"/>
    <s v="Se esta realizando el respectivo proceso de cotizaciónes para poder realizar los estudios previos "/>
    <n v="8.0000000000000016E-2"/>
    <n v="4.7039999999999998E-3"/>
    <n v="4.7040000000000007E-3"/>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8"/>
    <s v=" Desarrollo académico de socialización y prevención disciplinaria a través del proceso de inducción y reinducción Coordinado por la OCDI"/>
    <n v="5.8799999999999998E-2"/>
    <n v="20"/>
    <s v="Capacitaciones"/>
    <s v="20 Capacitaciones según programación"/>
    <s v="Coordinador Oficina de Control Disciplinario Interno - Blanca Irene Delgadillo"/>
    <n v="0.25"/>
    <n v="0.5"/>
    <n v="0.75"/>
    <n v="1"/>
    <n v="1"/>
    <n v="5.8799999999999998E-2"/>
    <n v="1"/>
    <s v="Se realizaron 41 capacitaciones a las estaciones y el Edificio Comando. "/>
    <s v="Los listados de asistencia de cada turno se encuentran en el archivo de la Oficina de Asuntos Disciplinarios."/>
    <m/>
    <n v="1"/>
    <s v="EXCELENTE"/>
    <x v="0"/>
    <n v="5.8799999999999998E-2"/>
    <m/>
    <n v="0.75"/>
    <n v="5.8799999999999998E-2"/>
    <n v="0.63"/>
    <s v="Para el tercer trimestre del año en curso, no se presenta avance en la realización de las capacitaciones, debido a coyuntura en la contratación de personal para el área. De igual forma, se replantea el cronograma anterior acordado con la secretaria Jurídica Distrital para el adelantamiento de las actividades de capacitación. Se determinó procedente realizarlas de manera continua en la primera semana de mes de noviembre, para ello así se establecieron los días determinados 07 y 08 de noviembre, teniéndose en cuenta la agenda de dicha entidad."/>
    <s v="Actas de Reunión y Copia de Escarapelas Asistencia"/>
    <m/>
    <n v="0.84"/>
    <s v="BUENO"/>
    <s v="EN EJECUCIÓN"/>
    <n v="4.9391999999999998E-2"/>
    <n v="0.5"/>
    <n v="5.8799999999999998E-2"/>
    <n v="0.63"/>
    <s v="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
    <s v="* Cinco actas de reunión."/>
    <m/>
    <n v="1.26"/>
    <s v="EXCELENTE"/>
    <s v="EN EJECUCIÓN"/>
    <n v="7.4088000000000001E-2"/>
    <n v="0.25"/>
    <n v="5.8799999999999998E-2"/>
    <n v="0.25"/>
    <s v="Se coordinó y planeó la metodologia a seguir en cada una de las capacitaciones que se llevaran a cabo a partir del mes de Mayo en cada una de las estaciones y en la Sede Administrativa- Edificio Comando. Adicional, se elaboró la programación de las estaciones a visitar."/>
    <s v="Cronograma elaborado y aprobado por la Coordinación de la Oficina de Control Interno Disciplianrio"/>
    <s v="NA"/>
    <n v="1"/>
    <s v="EXCELENTE"/>
    <s v="EN EJECUCIÓN"/>
    <n v="5.8799999999999998E-2"/>
    <n v="1"/>
    <s v="Realizar 20 capacitaciones sobre diversos aspectos del ámbito disciplinario dirigidos al personal administrativo y operativo de la UAE Cuerpo Oficial de Bomberos"/>
    <n v="0.5"/>
    <d v="2018-01-15T00:00:00"/>
    <d v="2018-12-31T00:00:00"/>
    <n v="2.9399999999999999E-2"/>
    <s v="Coordinador Oficina de Control Disciplinario Interno - Blanca Irene Delgadillo"/>
    <n v="1"/>
    <s v="Se coordinó  y planeó la metodologia a seguir en cada una de las capacitaciones que se llevaran a cabo a partir del mes de Mayo en cada una de las estaciones y en la Sede Administrativa- Edificio Comando. Adicional, se elaboró la programación de las estaciones a visitar."/>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9"/>
    <s v="Capacitar en  el marco normativo contable para entidades de Gobierno (NMNCEG) aplicables a la UAE Cuerpo Oficial de Bomberos."/>
    <n v="5.8799999999999998E-2"/>
    <n v="4"/>
    <s v="Capacitaciones"/>
    <s v="Realizar 4 capacitaciones según programación"/>
    <s v="Jefe de la Oficina Financiera - Hernando Ibagué"/>
    <n v="1"/>
    <n v="2"/>
    <n v="3"/>
    <n v="4"/>
    <n v="4"/>
    <n v="5.8799999999999998E-2"/>
    <n v="4"/>
    <s v="finalizado"/>
    <m/>
    <m/>
    <n v="1"/>
    <s v="EXCELENTE"/>
    <x v="0"/>
    <n v="5.8799999999999998E-2"/>
    <m/>
    <n v="3"/>
    <n v="5.8799999999999998E-2"/>
    <n v="3"/>
    <s v="los jueces disciplinarios u abogados de la oficina participaron en los eventos programados por la procuraduría general de la nación, la personería distrital y la dirección distrital de asuntos disciplinarios, encaminados al fortalecimiento de las herramientas y procesos para el adelantamiento de prevención y capacitación a los funcionarios, los conversatorios se adelantarán en el último trimestre de la presente anualidad"/>
    <s v="Acta de Capacitación"/>
    <m/>
    <n v="1"/>
    <s v="EXCELENTE"/>
    <s v="EN EJECUCIÓN"/>
    <n v="5.8799999999999998E-2"/>
    <n v="2"/>
    <n v="5.8799999999999998E-2"/>
    <n v="2"/>
    <s v="Se realizó la capacitación con el personal encargado de los inventarios de la UAECOB, según lo dispuesto en el marco normativo contable, donde se proyecto una presentación con los temas: Definición de activos, clasificación de activos, reconocimiento, medición (inicial y posterior), baja en cuentas y revelacions. "/>
    <s v="*Acta de reunión de fecha 05/06/2018"/>
    <s v="Continuar con las dos capacitaciones , una por trimestre."/>
    <n v="1"/>
    <s v="EXCELENTE"/>
    <s v="EN EJECUCIÓN"/>
    <n v="5.8799999999999998E-2"/>
    <n v="1"/>
    <n v="5.8799999999999998E-2"/>
    <n v="1"/>
    <s v="Capacitación de inventarios en el Nuevo Marco Normativo Contable en la implementación de las NIIF "/>
    <s v="Acta de Reunión 19/02/18"/>
    <s v="NA"/>
    <n v="1"/>
    <s v="EXCELENTE"/>
    <s v="EN EJECUCIÓN"/>
    <n v="5.8799999999999998E-2"/>
    <n v="1"/>
    <s v="Elaborar el  plan de trabajo para las capacitaciones"/>
    <n v="0.25"/>
    <d v="2018-01-02T00:00:00"/>
    <d v="2018-02-28T00:00:00"/>
    <n v="1.47E-2"/>
    <s v="Jefe de la Oficina Financiera- Hernando Ibagué R."/>
    <n v="1"/>
    <s v="Elaboración del plan de trabajo para adelantar las capacitaciones durante la vigencia 2018"/>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s v="Auditores internos en normas actualizadas, con formación certificada por organismos externos "/>
    <n v="5.8799999999999998E-2"/>
    <n v="1"/>
    <s v="Documento"/>
    <s v="_x000a_Formular el proyecto de instrucción para auditores internos en normas actualizadas por entidades certificadoras."/>
    <s v="Coordinador de Sistema Integrado de Gestión - Adriana Y. Huérfano Ardila"/>
    <n v="0.5"/>
    <n v="1"/>
    <n v="1"/>
    <m/>
    <n v="1"/>
    <n v="0"/>
    <n v="1"/>
    <s v="finalizado"/>
    <m/>
    <m/>
    <n v="1"/>
    <s v="EXCELENTE"/>
    <x v="0"/>
    <n v="5.8799999999999998E-2"/>
    <m/>
    <n v="1"/>
    <n v="5.8799999999999998E-2"/>
    <n v="1"/>
    <s v="Finalizado"/>
    <m/>
    <m/>
    <n v="1"/>
    <s v="EXCELENTE"/>
    <s v="CUMPLIDO"/>
    <n v="5.8799999999999998E-2"/>
    <n v="1"/>
    <n v="5.8799999999999998E-2"/>
    <n v="1"/>
    <s v="Se realizó el curso &quot; Formación de Auditores Internos en HSEQ&quot; con la empresa Ingenio y consultoría SAS. Contrato 162 de 2018 en donde participó el personal uniformado, personal de planta y contratistas."/>
    <s v="Como evidencia se cuenta con lista de asistencia durante 16 días correspondientes a 64 horas de formación, las certificaciones como Auditores Internos en HSEQ expedidas a cada uno de los participantes y la certificación de asistencia dada por la empresa Ingenio y Consultoría SAS."/>
    <m/>
    <n v="1"/>
    <s v="EXCELENTE"/>
    <s v="CUMPLIDO"/>
    <n v="5.8799999999999998E-2"/>
    <n v="0.5"/>
    <n v="5.8799999999999998E-2"/>
    <n v="0.4"/>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s v="Documento de estudio previo enviado por correo electrónico a la Oficina Asesora Jurídica."/>
    <s v="NA"/>
    <n v="0.8"/>
    <s v="REGULAR"/>
    <s v="EN EJECUCIÓN"/>
    <n v="4.7039999999999998E-2"/>
    <n v="1"/>
    <s v="Elaboración de estudios previos  con las necesidades requeridas por la Unidad para formar auditores internos certificados en normas actualizadas."/>
    <n v="0.5"/>
    <d v="2018-02-02T00:00:00"/>
    <d v="2018-05-02T00:00:00"/>
    <n v="2.9399999999999999E-2"/>
    <s v="Coordinador de Sistema Integrado de Gestión - Adriana Y. Huérfano Ardila"/>
    <n v="0.8"/>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n v="0.4"/>
    <n v="2.3519999999999999E-2"/>
    <n v="2.3519999999999999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1"/>
    <s v="Socialización sobre articulación del nuevo Modelo de Planeación y Gestión- MIPG y el Sistema Integrado de Gestión."/>
    <n v="5.8799999999999998E-2"/>
    <n v="1"/>
    <s v="Documento"/>
    <s v="Formular el proyecto para consecución de charlas, conversatorios y/o exposiciones con  entidades del Distrito que tengan relación con el SIG"/>
    <s v="Coordinador de Sistema Integrado de Gestión - Adriana Y. Huérfano Ardila"/>
    <n v="0.5"/>
    <n v="1"/>
    <n v="1"/>
    <m/>
    <n v="1"/>
    <n v="0"/>
    <n v="1"/>
    <s v="finalizado"/>
    <m/>
    <m/>
    <n v="1"/>
    <s v="EXCELENTE"/>
    <x v="0"/>
    <n v="5.8799999999999998E-2"/>
    <m/>
    <n v="1"/>
    <n v="5.8799999999999998E-2"/>
    <n v="1"/>
    <s v="Finalizado"/>
    <m/>
    <m/>
    <n v="1"/>
    <s v="EXCELENTE"/>
    <s v="CUMPLIDO"/>
    <n v="5.8799999999999998E-2"/>
    <n v="1"/>
    <n v="5.8799999999999998E-2"/>
    <n v="1"/>
    <s v="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_x000a_"/>
    <s v="Cronograma de capacitación "/>
    <m/>
    <n v="1"/>
    <s v="EXCELENTE"/>
    <s v="CUMPLIDO"/>
    <n v="5.8799999999999998E-2"/>
    <n v="0.5"/>
    <n v="5.8799999999999998E-2"/>
    <n v="0.4"/>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s v=" Actas de reunión, correos electrónicos."/>
    <s v="NA"/>
    <n v="0.8"/>
    <s v="REGULAR"/>
    <s v="EN EJECUCIÓN"/>
    <n v="4.7039999999999998E-2"/>
    <n v="1"/>
    <s v="Elaboración de documento proyecto justificando la necesidad de capacitar, entrenar, formar y/o instruir al personal de la Unidad en conceptos y experiencias relacionados con el sistema integrado de gestión. "/>
    <n v="0.5"/>
    <d v="2018-02-02T00:00:00"/>
    <d v="2018-05-02T00:00:00"/>
    <n v="2.9399999999999999E-2"/>
    <s v="Coordinador de Sistema Integrado de Gestión - Adriana Y. Huérfano Ardila"/>
    <n v="0.8"/>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Evidencias, Actas de reunión, correos electrónicos.."/>
    <n v="0.4"/>
    <n v="2.3519999999999999E-2"/>
    <n v="2.3519999999999999E-2"/>
  </r>
  <r>
    <x v="1"/>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n v="12"/>
    <s v="Gestionar la adquisición de un predio para la elaboración de estudios, diseños y construcción de una (1) Escuela de Formación Bomberil y una (1) estación de Bomberos."/>
    <n v="5.8799999999999998E-2"/>
    <n v="100"/>
    <s v="Porcentaje"/>
    <s v="Gestionar la compra del predio donde será ubicada la escuela de formación bomberil y una estación de bomberos."/>
    <s v="Coordinador de Infraestructura _x000a_Daniel Vera Ruiz"/>
    <n v="0.2"/>
    <n v="0.5"/>
    <n v="0.9"/>
    <n v="1"/>
    <n v="1"/>
    <n v="5.8799999999999998E-2"/>
    <n v="0.35"/>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m/>
    <n v="0.35"/>
    <s v="MALO"/>
    <x v="1"/>
    <n v="2.0579999999999998E-2"/>
    <m/>
    <n v="0.9"/>
    <n v="5.8799999999999998E-2"/>
    <n v="0.35"/>
    <s v="De acuerdo  a las reuniones realizadas por la SGC y la dirección, se concluye que para la implementación de la escuela de formación bomberil y una estación de bomberos se debén obtener dos predios, puesto que el predio que será entregado por el Departamento Administrativo de la Defensoria del Espacio Público, en cuanto al área del terreno no es suficiente para los campos de entrenamiento, por tal motivo se debe retomar la compra para la adquisición de predios."/>
    <s v="* Oficio de Radicado No. 2018EE10094 del 5 de septiembre de 2018._x000a_* Acta de Reunión del 30 de Agosto de 2018."/>
    <m/>
    <n v="0.38888888888888884"/>
    <s v="MALO"/>
    <s v="EN EJECUCIÓN"/>
    <n v="2.2866666666666664E-2"/>
    <n v="0.5"/>
    <n v="5.8799999999999998E-2"/>
    <n v="0.44"/>
    <s v="De acuerdo  a las  gestiones  realizadas por  la  SGC,  el  predio  para escuela de formación bomberil y una estación de bomberos será  entregado  por  el  Departamento  Administrativo de la  Defensoria  del  Espacio Público,   conforme  oficio  radicado  del 19 de junio 2018 de la  Secretaria Distrital  de Planeación ,  en  el  cual  manifiesta que los  predios  solictados  para el  Centro  Academico   en  Plan  Parcial  Tres Quebradas quedó aprobado  mediante Decreto  Distrital  438 de 2009,  por medio  del  cual  se adopta el  Plan  Parcial &quot;Tres Quebradas&quot;,  Ubicado  en la  Operación Estrategica Nuevo  Usme - Eje de Integración  Llanos&quot;con  area de  25,612 m2"/>
    <s v="*Carta del Departamento de Planeación Distrital"/>
    <m/>
    <n v="0.88"/>
    <s v="BUENO"/>
    <s v="EN EJECUCIÓN"/>
    <n v="5.1743999999999998E-2"/>
    <n v="0.2"/>
    <n v="5.8799999999999998E-2"/>
    <n v="0.2"/>
    <s v="El día diecisiete (17) de Enero de 2018 mediante correo electrónico se envió el Informe Técnico Preliminar al Director, Subdirectores y Comandantes de las compañías de Bomberos para su respectiva revisión. "/>
    <s v="Correo electrónico del día 17 de Enero de 2018 con el documento adjunto en PDF y Anexos técnicos."/>
    <s v="NA"/>
    <n v="1"/>
    <s v="EXCELENTE"/>
    <s v="EN EJECUCIÓN"/>
    <n v="5.8799999999999998E-2"/>
    <n v="1"/>
    <s v="* Elaborar y gestionar ante la dirección y subdirecciones la revisión del Informe Técnico Preliminar.                      _x000a_"/>
    <n v="0.2"/>
    <d v="2018-01-01T00:00:00"/>
    <d v="2018-03-31T00:00:00"/>
    <n v="1.176E-2"/>
    <s v="Ing. Daniel Vera Ruiz"/>
    <n v="1"/>
    <s v="El día diecisiete (17) de Enero de 2018 mediante correo electrónico se envió el Informe Técnico Preliminar al Director, Subdirectores y Comandantes de las compañías de Bomberos para su respectiva revisión. "/>
    <n v="0.2"/>
    <n v="1.176E-2"/>
    <n v="1.176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Aprobación de Estudios, Diseños y Estudios Previos para la adecuación y ampliación de la Estación de Bomberos de Marichuela - B10."/>
    <n v="5.8799999999999998E-2"/>
    <n v="100"/>
    <s v="Porcentaje"/>
    <s v="Elaborar los estudios, diseños y estudios previos para la adecuación y ampliación de la Estación de Bomberos de Marichuela."/>
    <s v="Coordinador de Infraestructura _x000a_Daniel Vera Ruiz"/>
    <n v="0.25"/>
    <n v="0.5"/>
    <n v="0.9"/>
    <n v="1"/>
    <n v="1"/>
    <n v="5.8799999999999998E-2"/>
    <n v="0"/>
    <s v=" Se adjudica el Contrato 401-2018, cuyo objeto consiste en &quot;ESTUDIOS, DISEÑOS Y DEMÁS TRÁMITES PARA LA OBTENCIÓN DE LA LICENCIA DE CONSTRUCCIÓN PARA LA AMPLIACIÓN Y REFORZAMIENTO ESTRUCTURAL DE LA ESTACIÓN DE BOMBEROS DE MARICHUELA&quot;.             _x000a__x000a_ Se adjudica el contrato 450-18 cuyo objeto es: &quot;LA INTERVENTORIA PARA LOS  ESTUDIOS, DISEÑOS Y DEMÁS TRÁMITES PARA LA OBTENCIÓN DE LA LICENCIA DE CONSTRUCCIÓN PARA LA AMPLIACIÓN Y REFORZAMIENTO ESTRUCTURAL DE LA ESTACIÓN DE BOMBEROS DE MARICHUELA&quot;"/>
    <s v="Minuta del Contrato de Estudios y diseños 401-18, del 03 de Octubre de 2018 _x000a__x000a_Minuta del Contrato de interventoria 401-18, del  17 de Diciembre de 2018                          "/>
    <m/>
    <n v="0"/>
    <s v="MALO"/>
    <x v="1"/>
    <n v="0"/>
    <m/>
    <n v="0.9"/>
    <n v="5.8799999999999998E-2"/>
    <n v="0"/>
    <s v="En general, para la meta establecida, la gestión del producto debe ser ponderada en 0% dado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no desarrolló las activiades contempladas para la Estación de Bomberos de Marichuela, toda vez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m/>
    <s v="El día 12 de Septiembre de 2018 mediante Resolución No. 582 se adjudica el Concurso de Méritos Abierto UAECOB-CMA-001-2018, cuyo objeto consiste en &quot;ESTUDIOS, DISEÑOS Y DEMÁS TRÁMITES PARA LA OBTENCIÓN DE LA LICENCIA DE CONSTRUCCIÓN PARA LA AMPLIACIÓN Y REFORZAMIENTO ESTRUCTURAL DE LA ESTACIÓN DE BOMBEROS DE MARICHUELA&quot;"/>
    <n v="0"/>
    <s v="MALO"/>
    <s v="SIN EJECUTAR"/>
    <n v="0"/>
    <n v="0.5"/>
    <n v="5.8799999999999998E-2"/>
    <n v="0.5"/>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ó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s v="*Estudios previos  para contratar los  estudios  y  diseños  y  demas tramites para la  ampliacion  y  reforzamiento  estructural   radicados  en la Oficina Asesora Juridica mediante memorando  radicado  No. 2018IE7717,  del  23-05-2018"/>
    <m/>
    <n v="1"/>
    <s v="EXCELENTE"/>
    <s v="EN EJECUCIÓN"/>
    <n v="5.8799999999999998E-2"/>
    <n v="0.25"/>
    <n v="5.8799999999999998E-2"/>
    <n v="0"/>
    <s v="Se radicó una solicitud de Modificación y Adición ante la Oficina Asesora Jurídica para darle avance a los estudios y diseños de Marichuela, la cual no fue aprobada por la Oficina Asesora Jurídica."/>
    <m/>
    <s v="Iniciar nuevo proceso de contratación para elaboración de estudios y diseños y demás trámites para la obtención de lincencia."/>
    <n v="0"/>
    <s v="MALO"/>
    <s v="SIN EJECUTAR"/>
    <n v="0"/>
    <n v="1"/>
    <s v="* Supervisar el avance del 50% de ejecución de los estudios y diseños. "/>
    <n v="0.25"/>
    <d v="2018-01-01T00:00:00"/>
    <d v="2018-03-31T00:00:00"/>
    <n v="1.47E-2"/>
    <s v="Ing. Sandra Saldarriaga"/>
    <n v="0"/>
    <s v="Se radicó una solicitud de Modificación y Adición ante la Oficina Asesora Jurídica para darle avance a los estudios y diseños de Marichuela, la cual no fue aprobada por la Oficina Asesora Jurídica, de tal forma que el avance es de cero, por estar sujeto a decisiones de la OAJ. Se debe iniciar un nuevo proceso de contratación."/>
    <n v="0"/>
    <n v="0"/>
    <n v="0"/>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4"/>
    <s v="Desarrollar un programa que garantice el 100% del mantenimiento de la infraestructura física de las Estaciones de Bomberos y el Edificio Comando"/>
    <n v="5.8799999999999998E-2"/>
    <n v="100"/>
    <s v="Porcentaje"/>
    <s v="Ejecutar el plan de mantenimiento de la infraestructura física de 9 estaciones de bomberos."/>
    <s v="Coordinador de Infraestructura _x000a_Daniel Vera Ruiz"/>
    <n v="0.25"/>
    <n v="0.5"/>
    <n v="0.75"/>
    <n v="1"/>
    <n v="1"/>
    <n v="5.8799999999999998E-2"/>
    <n v="0.75"/>
    <s v=" Estación de Bomberos Bicentenaria B-14: Renovacionde muros y paredes internas, pintura general de la estación._x000a_* Estación de Bomberos Garcés Navas B-15: Fabricacion e instalacion de cocina integral, mantenimiento general sistema electrico_x000a_* Estación de Bomberos Candelaria B-11: Fabricacion e instalacion de cocina integral, mantenimiento general sistema electrico, renovacion de gimnasio, fundida de sobrepiso e instalacion de piso en neopreno, estuco y pintura, instalacion canal y bajante cubierta. _x000a__x000a_ Se adjudica el proceso cuyo objeto es &quot;REALIZAR EL MANTENIMIENTO PREDICTIVO, PREVENTIVO, CORRECTIVO, ADECUACIONES Y MEJORAS A LAS INSTALACIONES DE LAS DEPENDENCIAS DE LA UNIDAD ADMINISTRATIVA ESPECIAL CUERPO OFICIAL DE BOMBEROS DE BOGOTÁ&quot;"/>
    <s v="Informes de ejecución elaborados por el personal de Infraestructura"/>
    <m/>
    <n v="0.75"/>
    <s v="REGULAR"/>
    <x v="1"/>
    <n v="4.41E-2"/>
    <m/>
    <n v="0.75"/>
    <n v="5.8799999999999998E-2"/>
    <n v="0.75"/>
    <s v="* Estación de Bomberos de Restrepo: se resanaron los muros y paredes internas, pintura general de la estación._x000a_* Estación de Bomberos de Garcés Navas: desmonte de techo en pasillo de la estación, se instalan perfiles, omegas, molduras, láminas de PVC, instalación eléctrica y luminarias en pasillos y oficina del teniente, RACK y baño del Cabo._x000a_* Estación de Bomberos de Kennedy: reparación de filtración en placa de cubiertas; cambio de motobomba de 10 HP ubicada en la piscina._x000a_* Estación de Bomberos de Candelaria: Se desmonta la ventana ubicada en los baños de alojamientos de los bomberos, se amplia el vano para instalar una ventana de mayor área._x000a_*Estación de Bomberos de Caobos: instalación de 2 bombas centrífugas del sistema de bombeo general de la estación; cambio de vástagos ubicados en las duchas de los alojamientos; cambio de luminarias fundidas."/>
    <s v="Informes de ejecución elaborados por el personal de Infraestructura"/>
    <m/>
    <n v="1"/>
    <s v="EXCELENTE"/>
    <s v="EN EJECUCIÓN"/>
    <n v="5.8799999999999998E-2"/>
    <n v="0.5"/>
    <n v="5.8799999999999998E-2"/>
    <n v="0.5"/>
    <s v="Durante el  trimestre de abril  a  Junio  de 2018 se intervinieron  las estacion  Garces Navas: _x000a_Instalacion  de  un  tanque  para equipo  Hidroneumatico ._x000a_Cambio  Cielo  raso  en  PVC,  segundo  piso y  zona  de  gimnasio._x000a_Impermeabilización  cubierta._x000a_Enchape   cocina ,  cambio  pisos  area social ,  cocina._x000a_Estacion  Candelaria:_x000a_Mantenimiento  general  de  la  Estacion  _x000a_Remodelacion  general  de  la  cocina ._x000a_Construccion  deposistos area de parquederos._x000a_Reparacion  cubierta ."/>
    <s v="*Órdenes de trabajo que reposan en los archivos del área de Infraestructura"/>
    <m/>
    <n v="1"/>
    <s v="EXCELENTE"/>
    <s v="EN EJECUCIÓN"/>
    <n v="5.8799999999999998E-2"/>
    <n v="0.25"/>
    <n v="5.8799999999999998E-2"/>
    <n v="0.5"/>
    <s v="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
    <s v="Informe de avance de obra presentado al Director el día 14 de Marzo de 2018 mediante Cordis No. 2018ER1847"/>
    <s v="NA"/>
    <n v="2"/>
    <s v="EXCELENTE"/>
    <s v="EN EJECUCIÓN"/>
    <n v="0.1176"/>
    <n v="1"/>
    <s v="*Ejecutar el mantenimiento de la infraestructura física de dos (2) estaciones de Bomberos."/>
    <n v="0.25"/>
    <d v="2018-01-01T00:00:00"/>
    <d v="2018-03-31T00:00:00"/>
    <n v="1.47E-2"/>
    <s v="Ing. Daniel Vera Ruiz"/>
    <n v="1"/>
    <s v="*Se realizó la renovación de equipos eléctricos, cuartos de bombas, calentadores de agua y equipos de lavado y secado de la Estación B1._x000a_*Se realizó la reconstrucción de la placa de contrapiso en concreto de la sala de máquinas y parqueaderos y el mantenimiento de los equipos de bombeo de la Estación B10."/>
    <n v="0.25"/>
    <n v="1.47E-2"/>
    <n v="1.47E-2"/>
  </r>
  <r>
    <x v="1"/>
    <s v="118. Aumentar en 2 las estaciones de bomberos en Bogotá"/>
    <s v="4. Fortalecer la capacidad de gestión y desarrollo institucional e interinstitucional, para consolidar la modernización de la UAECOB y llevarla a la excelencia"/>
    <s v="Gestión de Infraestructura"/>
    <x v="7"/>
    <n v="15"/>
    <s v="Gestionar la adquisición de un (1) predio para la implementación de una (1) estación de Bomberos"/>
    <n v="5.8799999999999998E-2"/>
    <n v="100"/>
    <s v="Porcentaje"/>
    <s v="Elaborar el informe técnico preliminar junto con los anexos, que harán parte integral del proceso para la adquisición del predio para la implementación de una (1) estación de bomberos. "/>
    <s v="Coordinador de Infraestructura _x000a_Daniel Vera Ruiz"/>
    <n v="0.2"/>
    <n v="0.4"/>
    <n v="0.8"/>
    <n v="1"/>
    <n v="1"/>
    <n v="5.8799999999999998E-2"/>
    <n v="0.5"/>
    <s v="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m/>
    <n v="0.5"/>
    <s v="MALO"/>
    <x v="1"/>
    <n v="2.9399999999999999E-2"/>
    <m/>
    <n v="0.8"/>
    <n v="5.8799999999999998E-2"/>
    <n v="0.5"/>
    <s v="Mediante correo electrónico del 22/05/2018, el Subdirector Operativo de la  UAECOB, remite informe de las visitas realizadas a los posbles predios reportados  por DADEP. Adicionalmente la Secretaría  Distrital de Planeación mediante  comunicado del 18 de junio de 2018,  responde sobre la solicitud de adjudicación  de lotes para cumplir metas plan de Desarrollo con la vaibilidad de Uso de  suelo para cada uno de los predios  ofrecidos por el DADEP. - Los predios que se seleccionaron previamente no se han entregado formalmente al DADEP, por tal motivo la UAECOB, está a la espera de este proceso para poder adquirirlo. "/>
    <s v=" Oficio de Radicado No. 2018EE10094 del 5 de septiembre de 2018."/>
    <m/>
    <n v="0.625"/>
    <s v="REGULAR"/>
    <s v="EN EJECUCIÓN"/>
    <n v="3.6749999999999998E-2"/>
    <n v="0.4"/>
    <n v="5.8799999999999998E-2"/>
    <n v="0.88"/>
    <s v="El avance se describe de acuerdo a las actividades planteadas para este producto:_x000a_- Solicitud al DADEP sobre posibles  predios  disponibles: Solicitud radicada por  la SGC según  radicado  2018EE5412,  del  20-04-2018,  al  Departamento Administrativo  de la Defensoria del  Espacio  Publico  &quot;Solicitud predio  para cumplimiento meta Plan  desarrollo 2016-2020 &quot; Bogota Mejor para todos&quot;._x000a_- Consulta con las demás Entidades Distritales o  de la  Nación sobre  posibles  predios  disponibles:  Solicitud radicada por  la SGC según  radicado  2018EE5410,  del  20/04/2018,  a la  Secretaria Distrital  de  Planeacion  &quot;Solicitud predio  para cumplimiento meta Plan  desarrollo 2016-2020 &quot; Bogota Mejor para todos&quot;_x000a_-  Recibo y visitas de predios ofertados:  Mediante correo electronico  del  22/05/2018, el Subdirector  Operativo de la  UAECOB,  remite  informe  de las  visitas realizadas a los  posbles predios reportados  por  DADEP._x000a_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_x000a_-Elaboración del informe técnico preliminar:Informe  elaborado  por  el  Ing. Daniel  Vera Ruiz ,  Coordinador  del  Area de  Infraestructura,  según  radicado  2018ER5101. 25-06-2018_x000a__x000a__x000a_"/>
    <s v="Carpeta con documentación referida en la descripción del avance que reposa en los archivos del área de Infraestructura"/>
    <m/>
    <n v="2.1999999999999997"/>
    <s v="EXCELENTE"/>
    <s v="EN EJECUCIÓN"/>
    <n v="0.12935999999999998"/>
    <n v="0.2"/>
    <n v="5.8799999999999998E-2"/>
    <n v="0.2"/>
    <s v="Se realizó consulta en el DADEP para la consecución de un predio del Distrito Capital que cumpla con las condiciones teécnicas para la construcción de una estación de bomberos, sin obtener resultado positivo._x000a_"/>
    <s v="Reporte de consulta"/>
    <s v="Se debe realizar la solicitud iniciando el segundo trimestre para poder continuar con el segundo producto de la meta"/>
    <n v="1"/>
    <s v="EXCELENTE"/>
    <s v="EN EJECUCIÓN"/>
    <n v="5.8799999999999998E-2"/>
    <n v="1"/>
    <s v="* Solicitud al DADEP sobre posibles  predios  disponibles."/>
    <n v="0.2"/>
    <d v="2018-01-01T00:00:00"/>
    <d v="2018-03-31T00:00:00"/>
    <n v="1.176E-2"/>
    <s v="Ing. Daniel Vera Ruiz"/>
    <n v="1"/>
    <s v="Se está realizando la elaboración de la solicitud al DADEP sobre los predios disponibles cuyas características cumplan para la construcción de la nueva estación."/>
    <n v="0.2"/>
    <n v="1.176E-2"/>
    <n v="1.176E-2"/>
  </r>
  <r>
    <x v="1"/>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n v="16"/>
    <s v="Implementación de (1) estación satélite forestal de bomberos sujeta al proyecto del sendero ambiental en los cerros orientales)"/>
    <n v="5.8799999999999998E-2"/>
    <n v="100"/>
    <s v="Porcentaje"/>
    <s v="Culminar el proceso de adjudicación para la construcción de la Estación de Bomberos de Bellavista - B9."/>
    <s v="Coordinador de Infraestructura _x000a_Daniel Vera Ruiz"/>
    <n v="0.2"/>
    <n v="0.6"/>
    <n v="0.8"/>
    <n v="1"/>
    <n v="1"/>
    <n v="5.8799999999999998E-2"/>
    <n v="1"/>
    <s v=" Se adjudica el proceso cuyo objeto es la &quot;CONSTRUCCION ESTACION DE BOMBEROS BELLAVISTA&quot;. "/>
    <s v="Minuta del Contrato de obra 470-18, del 26 de Diciembre de 2018 "/>
    <m/>
    <n v="1"/>
    <s v="EXCELENTE"/>
    <x v="0"/>
    <n v="5.8799999999999998E-2"/>
    <m/>
    <n v="0.8"/>
    <n v="5.8799999999999998E-2"/>
    <n v="0.78"/>
    <s v="El día 29 de Junio de 2018 se expide la Licencia de Construcción LC 18-3 0423 ejecutoriada el 28 de Agosto de 2018 y expedida por la curaduría No. 3 de Bogotá. A partir de la fecha se inicia la elaboración de los estudios previos para la construcción e interventoría de la Estación de Bomberos de Bellavista."/>
    <s v="* Licencia de Construcción LC 18-3 0423 ejecutoriada el 28 de Agosto de 2018._x000a_* Estudios previos para la construcción y la interventoría de la estación de Bellavista."/>
    <m/>
    <n v="0.97499999999999998"/>
    <s v="EXCELENTE"/>
    <s v="EN EJECUCIÓN"/>
    <n v="5.7329999999999999E-2"/>
    <n v="0.6"/>
    <n v="5.8799999999999998E-2"/>
    <n v="0.52"/>
    <s v="Se gestionó el tramite de licencia de construcción en modalidad de Obra Nueva ante curaduría con radicacion  en debida forma en la  Curaduria NO. 3,  según  radicacion No. 18-3-0028,  del  11 enero 2018,  tipo  de Trámite Licencia  de  Construccion Obra Nueva,  demolicion  total ,  Cerramiento._x000a_Liquidación  de  Expensas de la Curaduria No. 3,  del  18 de mayo  de  2018._x000a_Así mismo el 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
    <s v="Carpeta con documentación referida en la descripción del avance que reposa en los archivos del área de Infraestructura"/>
    <m/>
    <n v="0.8666666666666667"/>
    <s v="BUENO"/>
    <s v="EN EJECUCIÓN"/>
    <n v="5.0959999999999998E-2"/>
    <n v="0.2"/>
    <n v="5.8799999999999998E-2"/>
    <n v="0.2"/>
    <s v="El día 11 de Enero de 2018 se radica ante curaduría los documentos exigidos para la expedición de la Licencia de construcción, así mismo el día 31 de Enero de 2018 se expide el Acta de Observaciones y Correcciones              No. 15606757 presentada por la curaduria urbana No.3 "/>
    <s v="Solicitud de Licencia Urbanística No. 18-3-0028._x000a__x000a_Acta de Observaciones y Correcciones No. 15606757"/>
    <s v="NA"/>
    <n v="1"/>
    <s v="EXCELENTE"/>
    <s v="EN EJECUCIÓN"/>
    <n v="5.8799999999999998E-2"/>
    <n v="1"/>
    <s v="* Gestionar el tramite de licencia de construcción en modalidad de Obra Nueva ante curaduría."/>
    <n v="0.2"/>
    <d v="2018-01-01T00:00:00"/>
    <d v="2018-03-31T00:00:00"/>
    <n v="1.176E-2"/>
    <s v="Ing. Sandra Saldarriaga"/>
    <n v="1"/>
    <s v="El día 11 de Enero de 2018 se radica ante curaduría los documentos exigidos para la expedición de la Licencia de construcción, así mismo el día 31 de Enero de 2018 se expide el Acta de Observaciones y Correcciones              No. 15606757 presentada por la curaduria urbana No.3 "/>
    <n v="0.2"/>
    <n v="1.176E-2"/>
    <n v="1.176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7"/>
    <s v="Elaboración de los estudios y diseños para la adecuación de la Estación de Bomberos de Ferias - B7."/>
    <n v="5.9200000000000003E-2"/>
    <n v="100"/>
    <s v="Porcentaje"/>
    <s v="Elaborar los estudios previos, la adjudicación del proceso contractual e inicio de la elaboración de estudios y diseños del reforzamiento estructural de la estación de bomberos de Ferias."/>
    <s v="Coordinador de Infraestructura _x000a_Daniel Vera Ruiz"/>
    <n v="0.2"/>
    <n v="0.4"/>
    <n v="0.8"/>
    <n v="1"/>
    <n v="1"/>
    <n v="5.9200000000000003E-2"/>
    <n v="0.4"/>
    <s v="Por medio del radicado No. 2018IE13277 se remite a la Oficina Asesora Jurídica el concepto emitido por la Secretaría Distrital de Planeación referente al predio donde está ubicada la Estación de Bomberos de Ferias."/>
    <s v="Memorando de radicado No. 2018IE13277 del 24 de Agosto de 2018."/>
    <m/>
    <n v="0.4"/>
    <s v="MALO"/>
    <x v="1"/>
    <n v="2.3680000000000003E-2"/>
    <m/>
    <n v="0.8"/>
    <n v="5.9200000000000003E-2"/>
    <n v="0.56000000000000005"/>
    <s v="Por medio del radicado No. 2018IE13277 se remite a la Oficina Asesora Jurídica el concepto emitido por la Secretaría Distrital de Planeación referente al predio donde está ubicada la Estación de Bomberos de Ferias."/>
    <s v="Memorando de radicado No. 2018IE13277 del 24 de Agosto de 2018."/>
    <m/>
    <n v="0.70000000000000007"/>
    <s v="REGULAR"/>
    <s v="EN EJECUCIÓN"/>
    <n v="4.1440000000000005E-2"/>
    <n v="0.4"/>
    <n v="5.9200000000000003E-2"/>
    <n v="0.34"/>
    <s v="Estudios  previos  elaborados,  cuenta con  la  viabilidad de  Inversion  No.  OAP-2018-318 y  Certificado  de  Disponibilidad Presupuestal No.  452 de 2018,  del  06-06-2018. Estamos  a la  Espera de la  mesa de trabajo  con  la  Oficina  Asesora Juridica ._x000a_"/>
    <s v="Carpeta con documentación referida en la descripción del avance que reposa en los archivos del área de Infraestructura"/>
    <m/>
    <n v="0.85"/>
    <s v="BUENO"/>
    <s v="EN EJECUCIÓN"/>
    <n v="5.0320000000000004E-2"/>
    <n v="0.2"/>
    <n v="5.9200000000000003E-2"/>
    <n v="0.1"/>
    <s v="El área de Infraestructura se encuentra a la espera de la viabilidad técnica por parte de la Oficina Asesora Jurídica y la Dirección de la UAECOB para la radicación de los Estudios Previos. Esta actividad se encuentra incluida en el PAA."/>
    <m/>
    <s v="Es necesario esperar el concepto de la Oficina Asesora Jurídica para dar continuidad y celeridad al proceso."/>
    <n v="0.5"/>
    <s v="MALO"/>
    <s v="EN EJECUCIÓN"/>
    <n v="2.9600000000000001E-2"/>
    <n v="1"/>
    <s v="* Elaboración y aprobación de estudios previos para los estudios y diseños del reforzamiento estructural de la estación de Bomberos de Ferias.  "/>
    <n v="0.2"/>
    <d v="2018-01-01T00:00:00"/>
    <d v="2018-03-31T00:00:00"/>
    <n v="1.1840000000000002E-2"/>
    <s v="Dr. José Luis Torres"/>
    <n v="0.5"/>
    <s v="El área de Infraestructura se encuentra a la espera de la viabilidad por parte de la Oficina Asesora Jurídica y la Dirección de la UAECOB para iniciar la elaboración de los Estudios Previos."/>
    <n v="0.1"/>
    <n v="5.9200000000000008E-3"/>
    <n v="5.9200000000000008E-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1"/>
    <s v="Desarrollo e Implementación de un programa orientado a promover la práctica de actividad física en el personal de la UAECOB"/>
    <n v="0.2"/>
    <n v="100"/>
    <s v="Porcentaje"/>
    <s v="Desarrollar e implementar  programa para promover la práctica de actividad física"/>
    <s v="Líder Grupo Seguridad y Salud en el Trabajo - Ing. William Cabrejo"/>
    <n v="0.15"/>
    <n v="0.5"/>
    <n v="0.85"/>
    <n v="1"/>
    <n v="1"/>
    <n v="0.2"/>
    <n v="1"/>
    <s v="Evaluación del programa"/>
    <s v="Informe asesorado por el médico deportologo/ INFORME AVANCE PAF UAECOB (1)- carpeta compartida SYST"/>
    <s v="NA"/>
    <n v="1"/>
    <s v="EXCELENTE"/>
    <x v="0"/>
    <n v="0.2"/>
    <m/>
    <n v="0.85"/>
    <n v="0.2"/>
    <n v="0.85"/>
    <s v="Se esta realizando entrega de los planes individuales de acondicionamiento físico en las estaciones."/>
    <s v="1. Planes Inviduales del plan de acondicionamiento; se anexa modelo, base clasificación de factores de riesgo, cronograma entrega individual por estaciones, informe de seguimiento hasta septiembre 2018.                  2. Entrega de los mismos en cada estación a cargo de la empresa cuerpo mente y figura de la Arl Positiva en compañía de los estudiantes del programa estado joven. Publicaciones prensa mes Septiembre"/>
    <m/>
    <n v="1"/>
    <s v="EXCELENTE"/>
    <s v="EN EJECUCIÓN"/>
    <n v="0.2"/>
    <n v="0.5"/>
    <n v="0.2"/>
    <n v="0.5"/>
    <s v="Se sube documento del Programa de Acondicionamiento Físico y política a ruta de calidad, Se publica la política y la ejecución del PAf por prensa, mostrando la importancia de realizar acondicionamiento físico, además lo que se desarrollara durante este año "/>
    <s v="Documento PAF y Politica en la ruta de calidad  y publicaciones de prensa "/>
    <m/>
    <n v="1"/>
    <s v="EXCELENTE"/>
    <s v="EN EJECUCIÓN"/>
    <n v="0.2"/>
    <n v="0.15"/>
    <n v="0.2"/>
    <n v="0.15"/>
    <s v="Se actualiza programa de acondicionamiento físico el se encuentra en la ruta de la calidad "/>
    <s v="Documento en la ruta de calidad "/>
    <s v="NA"/>
    <n v="1"/>
    <s v="EXCELENTE"/>
    <s v="EN EJECUCIÓN"/>
    <n v="0.2"/>
    <n v="1"/>
    <s v="Estructuración definición del programa "/>
    <n v="0.15"/>
    <d v="2018-02-01T00:00:00"/>
    <d v="2018-03-31T00:00:00"/>
    <n v="0.03"/>
    <s v="Líder Grupo Seguridad y Salud en el Trabajo - Ing. William Cabrejo"/>
    <n v="1"/>
    <s v="Se actualiza programa de acondicionamiento físico el se encuentra en la ruta de la calidad "/>
    <n v="0.15"/>
    <n v="0.03"/>
    <n v="0.0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2"/>
    <s v=" Desarrollar e implementar un programa para la prevención de Desórdenes Musculoesqueléticos"/>
    <n v="0.2"/>
    <n v="100"/>
    <s v="Porcentaje"/>
    <s v="Desarrollar e implementar un programa de prevención de Desórdenes Musculoesqueléticos"/>
    <s v="Líder Grupo Seguridad y Salud en el Trabajo - Ing. William Cabrejo"/>
    <n v="0.25"/>
    <n v="0.5"/>
    <n v="0.85"/>
    <n v="1"/>
    <n v="1"/>
    <n v="0.2"/>
    <n v="1"/>
    <s v="Evaluación del programa"/>
    <s v="INFORME CONSOLIDADO 2018 BOMBEROS- Carpeta compartida SYST"/>
    <s v="NA"/>
    <n v="1"/>
    <s v="EXCELENTE"/>
    <x v="0"/>
    <n v="0.2"/>
    <m/>
    <n v="0.85"/>
    <n v="0.2"/>
    <n v="0.85"/>
    <s v="Se están realizando las capacitaciones de manejo de cargas e higiene postural en las estaciones."/>
    <s v="1. Presentación de capacitación de higiene postural y manejo de cargas para el personal operativo. 2.publicacion prensa mes de Agosto del cronograma de las capacitaciones que se realizan a  cargo de la Fisioterapeuta por parte de Arl Positiva."/>
    <m/>
    <n v="1"/>
    <s v="EXCELENTE"/>
    <s v="EN EJECUCIÓN"/>
    <n v="0.2"/>
    <n v="0.5"/>
    <n v="0.2"/>
    <n v="0.5"/>
    <s v="Se realizan las pausas activas por los estudiantes de la Uniminuto -sena (Estado joven) se publica publicación el tema referente a la prevención de enfermedades osteomusculares,además lo que se desarrollara durante este año "/>
    <s v="listados de asistencia a las pausas activas y registro fotografico ,campañas de expectativa por prensa "/>
    <m/>
    <n v="1"/>
    <s v="EXCELENTE"/>
    <s v="EN EJECUCIÓN"/>
    <n v="0.2"/>
    <n v="0.25"/>
    <n v="0.2"/>
    <n v="0.25"/>
    <s v="Se actualiza programa de prevención de desordenes musculo esqueléticos "/>
    <s v="Documento en físico "/>
    <s v="NA"/>
    <n v="1"/>
    <s v="EXCELENTE"/>
    <s v="EN EJECUCIÓN"/>
    <n v="0.2"/>
    <n v="1"/>
    <s v=" Estructuración definición del programa "/>
    <n v="0.15"/>
    <d v="2018-02-01T00:00:00"/>
    <d v="2018-03-31T00:00:00"/>
    <n v="0.03"/>
    <s v="Líder Grupo Seguridad y Salud en el Trabajo - Ing. William Cabrejo"/>
    <n v="1"/>
    <s v="Se actualiza programa de prevención de desordenes musculo esqueléticos "/>
    <n v="0.15"/>
    <n v="0.03"/>
    <n v="0.0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3"/>
    <s v="Implementar un plan de reentrenamiento de tres días para servidores de los cargos bombero y cabo"/>
    <n v="0.2"/>
    <n v="100"/>
    <s v="Personas reentrenadas"/>
    <s v="ejecución del plan de reentrenamiento para 192 servidores para los cargos bombero y cabo"/>
    <s v="Líder de Grupo - Eduardo Cruz"/>
    <n v="0.25"/>
    <n v="0.5"/>
    <n v="0.75"/>
    <n v="1"/>
    <n v="1"/>
    <n v="0.2"/>
    <n v="1"/>
    <s v="se realizo una actualización del taller de materiales peligrosos con una participación de 198 uniformados los cuales cumplieron satisfactoriamente los  objetivos del curso"/>
    <s v="14 folios de registros de asistencias a capacitación "/>
    <s v="NA"/>
    <n v="1"/>
    <s v="EXCELENTE"/>
    <x v="0"/>
    <n v="0.2"/>
    <m/>
    <n v="0.75"/>
    <n v="0.2"/>
    <n v="0.75"/>
    <s v="Se realizaron dos reuniones con el personal administrativo de la academia con el fin de definir quiénes serán los participantes del plan de reentrenamiento, como se realizaría la convocatoria y cuáles serían los materiales y logística a utilizar."/>
    <s v="Dos actas de reunión "/>
    <m/>
    <n v="1"/>
    <s v="EXCELENTE"/>
    <s v="EN EJECUCIÓN"/>
    <n v="0.2"/>
    <n v="0.5"/>
    <n v="0.2"/>
    <n v="0.5"/>
    <s v="El día 19 de junio se realizó adición al contrato de suministro N° 421 de 2017 con el fin de suministrar la alimentación necesaria a los procesos académicos y de capacitación,de igual manera los Subdirectores de Gestion Humana, Logistica y Gestion del Riesgo acordaron el tiempo de prorroga que se hará al contrato, esto con el fin de garantizar la logística requerida para los procesos."/>
    <s v="Documento Modificatorio del contrato de suministros N° 421 de 2017"/>
    <m/>
    <n v="1"/>
    <s v="EXCELENTE"/>
    <s v="EN EJECUCIÓN"/>
    <n v="0.2"/>
    <n v="0.25"/>
    <n v="0.2"/>
    <n v="0.25"/>
    <m/>
    <s v="1 acta de reunión donde se acordaron las fechas para impartir los procesos de capacitación."/>
    <s v="NA"/>
    <n v="1"/>
    <s v="EXCELENTE"/>
    <s v="EN EJECUCIÓN"/>
    <n v="0.2"/>
    <n v="1"/>
    <s v="definir los temas y consolidar  el material de formación."/>
    <n v="0.2"/>
    <d v="2018-02-01T00:00:00"/>
    <d v="2018-03-31T00:00:00"/>
    <n v="4.0000000000000008E-2"/>
    <s v="Líder de Grupo - Eduardo Cruz"/>
    <n v="1"/>
    <s v="se realizó una reunión con personal del grupo MATPEL con el fin de acordar las fechas y la logística que se requiere para realizar (4) cursos PRIMAP dirigidos al personal uniformados como parte del reentrenamiento para el año 2018"/>
    <n v="0.2"/>
    <n v="4.0000000000000008E-2"/>
    <n v="4.0000000000000008E-2"/>
  </r>
  <r>
    <x v="1"/>
    <s v="115. Crear (1) Escuela de Formación y Capacitación de Bomberos"/>
    <s v="4. Fortalecer la capacidad de gestión y desarrollo institucional e interinstitucional, para consolidar la modernización de la UAECOB y llevarla a la excelencia"/>
    <s v="Gestión del Talento Humano"/>
    <x v="8"/>
    <n v="4"/>
    <s v="realizar las acciones necesarias para la aprobación del PEI de la escuela de Formación Bomberil de la UAECOB ante las autoridades competentes "/>
    <n v="0.2"/>
    <n v="100"/>
    <s v="Porcentaje"/>
    <s v="100% de actividades propuestas ejecutadas"/>
    <s v="Líder de Grupo - Eduardo Cruz"/>
    <n v="0.25"/>
    <n v="0.5"/>
    <n v="0.75"/>
    <n v="1"/>
    <n v="1"/>
    <n v="0.2"/>
    <n v="0.75"/>
    <s v="se realizaron acercamientos con entidades operativas del SNGRD para la firma de convenios, sin embargo, la única entidad interesada en suscribir un convenio es la Fuerza Aérea Colombiana; sin embargo, la firma de este convenio no se dio debido al cambio de la Cúpula Militar. "/>
    <s v="un (1) acta de reunion "/>
    <s v="para el año 2019 se programara nuevamente esta meta "/>
    <n v="0.75"/>
    <s v="REGULAR"/>
    <x v="1"/>
    <n v="0.15000000000000002"/>
    <m/>
    <n v="0.75"/>
    <n v="0.2"/>
    <n v="0.75"/>
    <s v="Se tramito ante la Dirección Nacional de Bomberos la acreditación de instructores con el fin de sean avalados por la secretaria Distrital de Educación como Docentes de la Escuela de Formación Bomberil para el Trabajo y Desarrollo Humano "/>
    <s v="Cuatro oficios solicitando el aval de Instructores de la UAECOB_x000a_Radicado 2018EE11104 del 26 de septiembre de 2018_x000a_Radicado DNBC 20182050044791 del 13 de agosto de 2018_x000a_Radicado 2018EE8358 del 12 de julio de 2018_x000a_Radicado 2018EE4929 del 12 de abril de 2018_x000a_"/>
    <m/>
    <n v="1"/>
    <s v="EXCELENTE"/>
    <s v="EN EJECUCIÓN"/>
    <n v="0.2"/>
    <n v="0.5"/>
    <n v="0.2"/>
    <n v="0.5"/>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y el día 29 de junio de 2018 se radicaron ante la secretaria de Educación Distrital la solicitud de licencia de funcionamiento como institución para el trabajo y desarrollo Humano y la secretaria Distrital de salud la solicitud de licencia para la prestación de servicios en seguridad y salud en el Trabajo como persona Juridica"/>
    <s v="Resolucion 369 de 2018, Resolución 365 de 2018, radicado secretaria Distrital de Salud 2018ER49224 y Radicado Secretaria Distrital de Educacion  E-2018-104447"/>
    <m/>
    <n v="1"/>
    <s v="EXCELENTE"/>
    <s v="EN EJECUCIÓN"/>
    <n v="0.2"/>
    <n v="0.25"/>
    <n v="0.2"/>
    <n v="0"/>
    <s v="Se desarrolló la primera actividad programada que sustenta el 25% de cumplimiento que corresponde a la solicitud de la licencia de funcionamiento, como resultado se realiza el acto administrativo"/>
    <s v="PEI, acta visita Hospital de Fontibón, plan de emergencias, hojas de vida de los instructores, memorando donde se entregan las áreas correspondientes a la escuela de formación bomberil."/>
    <s v="Generar una mesa de trabajo con la OAJ con el fin de que el documento sea firmado por el Director de la entidad."/>
    <n v="0"/>
    <s v="MALO"/>
    <s v="SIN EJECUTAR"/>
    <n v="0"/>
    <n v="1"/>
    <s v="Realizar la solicitud de la licencia de  funcionamiento de la Escuela ante la Secretaria Distrital de Educación. "/>
    <n v="0.25"/>
    <d v="2018-02-01T00:00:00"/>
    <d v="2018-03-31T00:00:00"/>
    <n v="0.05"/>
    <s v="Líder de Grupo - Eduardo Cruz"/>
    <n v="1"/>
    <s v="Acto administrativo firmado "/>
    <n v="0.25"/>
    <n v="0.05"/>
    <n v="0.05"/>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5"/>
    <s v="proyectar las acciones necesarias para la  implementación de  una Biblioteca Virtual para la UAE Cuerpo Oficial de Bomberos Bogotá."/>
    <n v="0.2"/>
    <n v="100"/>
    <s v="Porcentaje"/>
    <s v="100% de actividades propuestas ejecutadas"/>
    <s v="Líder de Grupo - Eduardo Cruz"/>
    <n v="0.25"/>
    <n v="0.5"/>
    <n v="0.75"/>
    <n v="1"/>
    <n v="1"/>
    <n v="0.2"/>
    <n v="1"/>
    <s v="Se realizó un informe ejecutivo, en donde se describen los requerimientos presupuestales y de tecnología requeridos para la implementación de una Biblioteca Virtual en la UAECOB"/>
    <s v="un (1) Informe ejecutivo  "/>
    <s v="NA"/>
    <n v="1"/>
    <s v="EXCELENTE"/>
    <x v="0"/>
    <n v="0.2"/>
    <m/>
    <n v="0.75"/>
    <n v="0.2"/>
    <n v="0.75"/>
    <s v="Se contacto a la Directora de la Organización Iberoamericana de Protección Contra Incendio quien oferta de manera gratuita el material Virtual para ser implementado en la UAECOB"/>
    <s v="Acta de reunión con fecha 4 de abril de 2018"/>
    <m/>
    <n v="1"/>
    <s v="EXCELENTE"/>
    <s v="EN EJECUCIÓN"/>
    <n v="0.2"/>
    <n v="0.5"/>
    <n v="0.2"/>
    <n v="0.5"/>
    <s v="Se contacto a la Directora de la Organización Iberoamericana de Protección Contra Incendio quien oferta de manera gratuita el material Virtual para ser implementado en la UAECOB"/>
    <s v="Acta de reunion del 04 de abril con OPCI"/>
    <m/>
    <n v="1"/>
    <s v="EXCELENTE"/>
    <s v="EN EJECUCIÓN"/>
    <n v="0.2"/>
    <n v="0.25"/>
    <n v="0.2"/>
    <n v="0.5"/>
    <s v="Se realizaron reuniones antes de lo acordado ya que el personal operativo y del área de Academia organizaron agilmente las citaciones que estaban proyectadas a dos trimestres, contando con una participación activa de los involucrados"/>
    <s v="7 actas de mesas de trabajo con el personal de los diferentes grupos."/>
    <s v="NA"/>
    <n v="1"/>
    <s v="EXCELENTE"/>
    <s v="EN EJECUCIÓN"/>
    <n v="0.2"/>
    <n v="1"/>
    <s v="Realizar mesas de trabajo con las diferentes áreas con el fin de identificar los contenidos que se deben digitalizar."/>
    <n v="0.5"/>
    <d v="2018-02-02T00:00:00"/>
    <s v="30/06/2018"/>
    <n v="0.1"/>
    <s v="Líder de Grupo - Eduardo Cruz"/>
    <n v="1"/>
    <s v="se realizaron 7 mesas de trabajo con personal de las diferentes especialidades con el fin de identificar los módulos y material para la implementación de la Biblioteca virtual."/>
    <n v="0.5"/>
    <n v="0.1"/>
    <n v="0.1"/>
  </r>
</pivotCacheRecords>
</file>

<file path=xl/pivotCache/pivotCacheRecords2.xml><?xml version="1.0" encoding="utf-8"?>
<pivotCacheRecords xmlns="http://schemas.openxmlformats.org/spreadsheetml/2006/main" xmlns:r="http://schemas.openxmlformats.org/officeDocument/2006/relationships" count="226">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s v="En el año se realizarán 12 publicaciones, en las cuales se destacará la  información más importante realizada durante el mes en curso, para de esta forma mantener actualizado al personal de la UAECOB."/>
    <s v="Oficina Asesora Prensa y Comunicaciones"/>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Gestionar tres ediciones revista virtual. correspondientes al 1er trimestre, realizando la recopilación de la información, diseño y  pu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2"/>
    <s v="Gestionar tres ediciones revista virtual. correspondientes al 2do trimestre, realizando la recopilación de la información, diseño y  publicación."/>
    <n v="0.25"/>
    <d v="2018-04-01T00:00:00"/>
    <d v="2018-06-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3"/>
    <s v="Gestionar tres ediciones revista virtual. correspondientes al 3er trimestre, realizando la recopilación de la información, diseño y  publicación."/>
    <n v="0.25"/>
    <d v="2018-07-01T00:00:00"/>
    <d v="2018-09-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tres ediciones revista virtual. correspondientes al 4to trimestre, realizando la recopilación de la información, diseño y  publicación."/>
    <n v="0.25"/>
    <d v="2018-10-01T00:00:00"/>
    <d v="2018-12-31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Bomberos Hoy el Informativo."/>
    <n v="0.2"/>
    <n v="44"/>
    <s v="Piezas audiovisuales."/>
    <s v="Mediante la divulgación de 44 Noticieros en el año, se pretende informar a la comunidad interna y externa de las actividades realizadas por la UAECOB, en materia operativa y administrativa."/>
    <s v="Oficina Asesora Prensa y Comunicaciones"/>
    <n v="11"/>
    <n v="22"/>
    <n v="33"/>
    <n v="44"/>
    <n v="11"/>
    <n v="11"/>
    <s v="Durante el trimestre se realizaron 12 noticieros."/>
    <s v="Noticiero,  Bomberos Hoy,  12 de enero 2018._x000a_https://www.youtube.com/watch?v=dJVMwDCiWgg_x000a_19 de enero 2018._x000a_https://www.youtube.com/watch?v=epwTpxyR94U_x000a_26 de enero 2018._x000a_https://www.youtube.com/watch?v=_nk1HsTr_aI_x000a_2 de febrero  2018._x000a_https://www.youtube.com/watch?v=uT65_eP3iJM_x000a_9 de febrero  2018._x000a_https://www.youtube.com/watch?v=B7bTI76BE4E_x000a_16 de febrero  2018._x000a_https://www.youtube.com/watch?v=nL_-baB05-I_x000a_23 de febrero  2018._x000a_https://www.youtube.com/watch?v=U386vfOsoEc_x000a_2 de marzo  2018._x000a_https://www.youtube.com/watch?v=449PFCluDfs&amp;t=542s_x000a_10 de marzo  2018._x000a_https://www.youtube.com/watch?v=CY2CNCIdvLA&amp;t=358s_x000a_16 de marzo  2018._x000a_https://www.youtube.com/watch?v=aI591FO9hNs_x000a_23 de marzo  2018._x000a_https://www.youtube.com/watch?v=LUhMC631uRk_x000a_30 de marzo  2018._x000a_https://www.youtube.com/watch?v=0a4dEEoZYwM_x000a_"/>
    <s v="NA"/>
    <n v="1"/>
    <s v="EXCELENTE"/>
    <s v="EN EJECUCIÓN"/>
    <n v="0.2"/>
    <n v="1"/>
    <s v="Gestionar los 11 informativos &quot;bomberos hoy&quot; del 1er trimestre, realizando la grabación, edición y públicación de la nota.        "/>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os 11 informativos &quot;bomberos hoy&quot; del 2do trimestre, realizando la grabación, edición y públicación de la nota.        "/>
    <n v="0.25"/>
    <d v="2018-04-01T00:00:00"/>
    <d v="2018-06-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os 11 informativos &quot;bomberos hoy&quot; del 3er trimestre, realizando la grabación, edición y públicación de la nota.        "/>
    <n v="0.25"/>
    <d v="2018-07-01T00:00:00"/>
    <d v="2018-09-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os 11 informativos &quot;bomberos hoy&quot; del 4to trimestre, realizando la grabación, edición y públicación de la nota.        "/>
    <n v="0.25"/>
    <d v="2018-10-01T00:00:00"/>
    <d v="2018-12-31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Crónica: Bomberos de corazón."/>
    <n v="0.2"/>
    <n v="24"/>
    <s v="Piezas audiovisuales."/>
    <s v="Generar 24 piezas audiovisuales en el año, con el fin de visibilizar las historias de vida laborales y/o personales de los Bomberos de Bogotá."/>
    <s v="Oficina Asesora Prensa y Comunicaciones"/>
    <n v="6"/>
    <n v="12"/>
    <n v="18"/>
    <n v="24"/>
    <n v="6"/>
    <n v="6"/>
    <s v="Durante el trimestre se realizaron 6 Crónicas Bomberos de Corazón."/>
    <s v="12 de Marzo, Clasificación ISARG: https://twitter.com/BomberosBogota/status/973185358652469249?s=20                      8 de marzo Homenaje a la Mujer Bombero: https://twitter.com/BomberosBogota/status/971883562831097856?s=20                    14 de Febrero Padre e Hijo: Bomberos de Corazón https://twitter.com/BomberosBogota/status/963824120910831617?s=20                      1 de Febrero Bomberos en Bicicleta:        https://twitter.com/BomberosBogota/status/959209218631979009?s=20              24 de enero Entrega de Máquinas: https://twitter.com/BomberosBogota/status/956172787873435648?s=20                   11 de Enero: Conmemoración Bomberos Centro Historico por la labor cumplida: https://twitter.com/BomberosBogota/status/951408381599809536?s=20"/>
    <s v="NA"/>
    <n v="1"/>
    <s v="EXCELENTE"/>
    <s v="EN EJECUCIÓN"/>
    <n v="0.2"/>
    <n v="1"/>
    <s v="Gestionar las 6 crónicas&quot;bomberos de corazón&quot; del 1er trimestre, realizando la investigación, grabación, edición y pú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2"/>
    <s v="Gestionar las 6 crónicas&quot;bomberos de corazón&quot; del 2do trimestre, realizando la investigación, grabación, edición y públicación"/>
    <n v="0.25"/>
    <d v="2018-04-01T00:00:00"/>
    <d v="2018-06-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s 6 crónicas&quot;bomberos de corazón&quot; del 3er trimestre, realizando la investigación, grabación, edición y públicación"/>
    <n v="0.25"/>
    <d v="2018-07-01T00:00:00"/>
    <d v="2018-09-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4"/>
    <s v="Gestionar las 6 crónicas&quot;bomberos de corazón&quot; del 4to trimestre, realizando la investigación, grabación, edición y públicación"/>
    <n v="0.25"/>
    <d v="2018-10-01T00:00:00"/>
    <d v="2018-12-31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Acciones Bomberiles. "/>
    <n v="0.2"/>
    <n v="24"/>
    <s v="Piezas audiovisuales."/>
    <s v="En 24 publicaciones durante el año, generar un informe de actividades operativas y administrativas de interés general."/>
    <s v="Oficina Asesora Prensa y Comunicaciones"/>
    <n v="6"/>
    <n v="12"/>
    <n v="18"/>
    <n v="24"/>
    <n v="6"/>
    <n v="6"/>
    <s v="Durante el trimestre se realizaron 6 Crónicas Acciones Bomberiles."/>
    <s v="21 de marzo https://twitter.com/Citytv/status/976516911688232967?s=20                                             2 de Marzo: https://twitter.com/BomberosBogota/status/969703506767687681?s=20                   16 de Febrero: https://twitter.com/BomberosBogota/status/964547571724234752?s=20                    13 de Febrero: https://twitter.com/BomberosBogota/status/963544804201259009?s=20                   31 de enero: https://twitter.com/Pedromanosalvar/status/958689494529708033?s=20                      5 de enero: https://twitter.com/BomberosBogota/status/949274636054876160?s=20"/>
    <s v="NA"/>
    <n v="1"/>
    <s v="EXCELENTE"/>
    <s v="EN EJECUCIÓN"/>
    <n v="0.2"/>
    <n v="1"/>
    <s v="Gestionar las 6 públicaciones&quot;acciones bomberiles&quot; del 1er trimestre, realizando recopilación, edición y pú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as 6 públicaciones&quot;acciones bomberiles&quot; del 2do trimestre, realizando recopilación, edición y públicación"/>
    <n v="0.25"/>
    <d v="2018-04-01T00:00:00"/>
    <d v="2018-06-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s 6 públicaciones&quot;acciones bomberiles&quot; del 3er trimestre, realizando recopilación, edición y públicación"/>
    <n v="0.25"/>
    <d v="2018-07-01T00:00:00"/>
    <d v="2018-09-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as 6 públicaciones&quot;acciones bomberiles&quot; del 4to trimestre, realizando recopilación, edición y públicación"/>
    <n v="0.25"/>
    <d v="2018-10-01T00:00:00"/>
    <d v="2018-12-31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Foto de la semana"/>
    <n v="0.2"/>
    <n v="44"/>
    <s v="Pieza gráfica."/>
    <s v="Mediante 44 imágenes, una cada semana, dar a conocer el hecho o atención de emergencia más relevante de la semana en curso."/>
    <s v="Oficina Asesora Prensa y Comunicaciones"/>
    <n v="11"/>
    <n v="22"/>
    <n v="33"/>
    <n v="44"/>
    <n v="11"/>
    <n v="11"/>
    <s v="Durante el trimestre se realizaron 11 publicaciones  de la Foto de la Semana."/>
    <s v="Viernes 23 de marzo: https://twitter.com/BomberosBogota/status/977320900201713666?s=20                Viernes 16 de marzo: https://twitter.com/BomberosBogota/status/974790153066737664?s=20          Viernes 10 de marzo: https://twitter.com/BomberosBogota/status/972484032880627713?s=20           Viernes 2 de marzo: https://twitter.com/BomberosBogota/status/969694151196512258?s=20          Viernes 23 de febrero: https://twitter.com/BomberosBogota/status/967159629821169665?s=20          Viernes 16 de febrero: https://twitter.com/BomberosBogota/status/964657664146968580?s=20          Viernes 9 de febrero: https://twitter.com/BomberosBogota/status/962114920564305920?s=20          Viernes 2 de febrero: https://twitter.com/BomberosBogota/status/959562087788896257?s=20          Viernes 26 de enero: https://twitter.com/BomberosBogota/status/957026635882131466?s=20           Viernes 19 de enero: https://twitter.com/BomberosBogota/status/954504759423225856?s=20           Viernes 12 de enero: https://twitter.com/BomberosBogota/status/951952011125252096?s=20"/>
    <s v="NA"/>
    <n v="1"/>
    <s v="EXCELENTE"/>
    <s v="EN EJECUCIÓN"/>
    <n v="0.2"/>
    <n v="1"/>
    <s v="Gestionar la publicación de las 11 fotos del 1er trimestre. Realizando la Toma fotográfica de las los incidentes y actividades administrativas de la UAECOB, selección y deseño y pu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a publicación de las 11 fotos del 2do trimestre. Realizando la Toma fotográfica de las los incidentes y actividades administrativas de la UAECOB, selección y deseño y publicación"/>
    <n v="0.25"/>
    <d v="2018-04-01T00:00:00"/>
    <d v="2018-06-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 publicación de las 11 fotos del 3er trimestre. Realizando la Toma fotográfica de las los incidentes y actividades administrativas de la UAECOB, selección y deseño y publicación"/>
    <n v="0.25"/>
    <d v="2018-07-01T00:00:00"/>
    <d v="2018-09-30T00:00:00"/>
    <m/>
    <m/>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a publicación de las 11 fotos del 4to trimestre. Realizando la Toma fotográfica de las los incidentes y actividades administrativas de la UAECOB, selección y deseño y publicación"/>
    <n v="0.25"/>
    <d v="2018-10-01T00:00:00"/>
    <d v="2018-12-31T00:00:00"/>
    <n v="0.05"/>
    <m/>
    <n v="1"/>
    <s v="Se cumplio en su totalidad el objetivo."/>
    <n v="0.25"/>
    <n v="0.05"/>
    <n v="0.05"/>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n v="1"/>
    <s v="Plan anual de auditoria vigencia 2018"/>
    <n v="1"/>
    <n v="100"/>
    <s v="Porcentaje"/>
    <s v="Cumplir el 100% de las actividades programadas"/>
    <s v="Oficina de Control Interno"/>
    <n v="0.25"/>
    <n v="0.5"/>
    <n v="0.75"/>
    <n v="1"/>
    <n v="0.25"/>
    <n v="0.25"/>
    <s v="La OCI  en cumplimiento del plan anual de auditorias, planeó  y ejecutó 27 actividades para el primer trimestre de la vigencia, las cuales se cumplieron al 100% dentro de los plazos establecidos."/>
    <s v=" Actas, reportes electrónicos correos e informes que reposan el archivo de la Oficina  producto de las diferentes tareas  realizadas."/>
    <s v="NA"/>
    <n v="1"/>
    <s v="EXCELENTE"/>
    <s v="EN EJECUCIÓN"/>
    <n v="1"/>
    <n v="1"/>
    <s v="Generación de Informes, actas, reportes electrónicos, entre otros correspondiente al 1er trimestre."/>
    <n v="0.25"/>
    <d v="2018-01-01T00:00:00"/>
    <d v="2018-03-31T00:00:00"/>
    <m/>
    <s v="Oficina Control Interno"/>
    <n v="1"/>
    <s v="Se desarrollaron las tareas concernientes a la eleboración de informes, actas y reportes durante el trimestre."/>
    <n v="0.25"/>
    <n v="0"/>
    <n v="0.25"/>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2"/>
    <s v="Generación de Informes, actas, reportes electrónicos, entre otros correspondiente al 2do trimestre."/>
    <n v="0.25"/>
    <d v="2018-04-01T00:00:00"/>
    <d v="2018-06-30T00:00:00"/>
    <m/>
    <m/>
    <n v="0.84"/>
    <s v="Se ejecutaron 44 actividades  al 100% de 53 planeadas para el primer semestre de  2018"/>
    <n v="0.21"/>
    <n v="0"/>
    <n v="0.21"/>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3"/>
    <s v="Generación de Informes, actas, reportes electrónicos, entre otros correspondiente al 3er trimestre."/>
    <n v="0.25"/>
    <d v="2018-07-01T00:00:00"/>
    <d v="2018-09-30T00:00:00"/>
    <m/>
    <m/>
    <n v="0.64"/>
    <s v="Para el segundo trimestre de la vigencia se planearon 23 actividades de las cuales se ejecutaron 17 al 100%"/>
    <n v="0.16"/>
    <n v="0"/>
    <n v="0.16"/>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4"/>
    <s v="Generación de Informes, actas, reportes electrónicos, entre otros correspondiente al 4to trimestre."/>
    <n v="0.25"/>
    <d v="2018-10-01T00:00:00"/>
    <d v="2018-12-31T00:00:00"/>
    <n v="0.25"/>
    <m/>
    <n v="0.97"/>
    <s v="Para el cuarto trimestre de 2018 se planearon 30 actividades y se jecutaron al 100% 29 de ellas."/>
    <n v="0.24249999999999999"/>
    <n v="0.24249999999999999"/>
    <n v="0.24249999999999999"/>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1"/>
    <s v="Flujo de procesos con la integración de los estándares de Gestión de Calidad, Ambiental y Seguridad y Salud en el Trabajo en los Procesos."/>
    <n v="7.1400000000000005E-2"/>
    <n v="6"/>
    <s v="Unidades"/>
    <s v="Se realizará la modificación en los procesos - objeto de estudio - con el fin de evaluar su desempeño una vez se integren los requisitos de los estándares mencionados en el nombre del producto._x000a_Los procesos que intervenirán serán: Atención de Incendios, Búsqueda y Rescate, Matpel, Infraestructura, Mantenimiento preventivo y Correctivo, Gestión Integrada."/>
    <s v="Líder Grupo de Mejora Continua - Darwin Baquero"/>
    <n v="2"/>
    <n v="2"/>
    <n v="2"/>
    <n v="0"/>
    <n v="2"/>
    <n v="2"/>
    <s v="Para este trimestre se avanzó con el proceso de Gestión Integrada, en lo relacionado con el diagrama de flujo de proceso y su respectiva caracterización. También se adelantó, en este sentido, lo relacionado con el proceso de Evaluación Independiente._x000a__x000a_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_x000a_"/>
    <s v="Diagramas de flujo de proceso y caracterizaciones."/>
    <s v="NA"/>
    <n v="1"/>
    <s v="EXCELENTE"/>
    <s v="EN EJECUCIÓN"/>
    <n v="7.1400000000000005E-2"/>
    <n v="1"/>
    <s v="Realizar las mesas de trabajo para llevar a cabo la integración de los estándares."/>
    <n v="0.9"/>
    <d v="2018-02-01T00:00:00"/>
    <d v="2018-09-30T00:00:00"/>
    <m/>
    <s v="Líder Grupo de Mejora Continua - Darwin Baquero"/>
    <n v="1"/>
    <s v="Se han llevado a cabo la documentación de los procesos, con el propósito de continuar con la actualización propuesta en el anterior plan de acción."/>
    <n v="0.9"/>
    <n v="0"/>
    <n v="6.426000000000001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m/>
    <m/>
    <m/>
    <m/>
    <m/>
    <m/>
    <m/>
    <m/>
    <m/>
    <m/>
    <m/>
    <m/>
    <m/>
    <m/>
    <m/>
    <m/>
    <m/>
    <m/>
    <m/>
    <m/>
    <n v="2"/>
    <s v="Realizar una evaluación del desempeño de los procesos a partir de la incorporación de los estándares."/>
    <n v="0.1"/>
    <d v="2018-11-01T00:00:00"/>
    <d v="2018-12-12T00:00:00"/>
    <n v="7.1400000000000005E-3"/>
    <s v="Líder Grupo de Mejora Continua - Darwin Baquero"/>
    <n v="0.95"/>
    <s v="Se realizaron modificaciones en los procesos misionales relacionadas con los estándares de Gestión de Calidad, Gestión Ambiental y Gestión de la Seguridad y Salud en el Trabajo, lo cual se encuentra plasmado en las caracterizaciones de proceso. Actualmente es necesario aprobar a través de resolución las actualizaciones de los procesos (tarea que esta bajo la responsabilidad de la Subdirección Corporativa), para formalizar los estándares propuestos."/>
    <n v="9.5000000000000001E-2"/>
    <n v="6.783E-3"/>
    <n v="6.783000000000000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2"/>
    <s v="Modificación de la ruta de la calidad"/>
    <n v="7.1400000000000005E-2"/>
    <n v="17"/>
    <s v="Unidades"/>
    <s v="La modificación de la ruta de la calidad consiste en adecuar la estructura de las carpetas a la nueva configuración del mapa de procesos. En este sentido se organizarán las 17 carpetas correspondientes a cada uno de los procesos de la entidad."/>
    <s v="Líder Grupo de Mejora Continua - Darwin Baquero"/>
    <n v="5"/>
    <n v="5"/>
    <n v="7"/>
    <n v="0"/>
    <n v="5"/>
    <n v="5"/>
    <s v="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
    <s v="Ruta de la calidad"/>
    <s v="NA"/>
    <n v="1"/>
    <s v="EXCELENTE"/>
    <s v="EN EJECUCIÓN"/>
    <n v="7.1400000000000005E-2"/>
    <n v="1"/>
    <s v="Organizar las carpetas de los procesos misionales en la ruta de la calidad"/>
    <n v="0.5"/>
    <d v="2018-03-01T00:00:00"/>
    <d v="2018-06-30T00:00:00"/>
    <m/>
    <s v="Líder Grupo de Mejora Continua - Darwin Baquero"/>
    <n v="1"/>
    <s v="Las carpetas de los procesos misionales ya se encuentran organizadas. Éstas quedaron nombradas como: Gestión para la Búsqueda y Rescate, Gestión Integral de Incendios, Gestión para el Manejo MATPEL, Conocimiento del Riesgo, Reducción del Riesgo. "/>
    <n v="0.5"/>
    <n v="0"/>
    <n v="3.57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m/>
    <m/>
    <m/>
    <m/>
    <m/>
    <m/>
    <m/>
    <m/>
    <m/>
    <m/>
    <m/>
    <m/>
    <m/>
    <m/>
    <m/>
    <m/>
    <m/>
    <m/>
    <m/>
    <m/>
    <n v="2"/>
    <s v="Organizar las carpetas de los procesos estratégicos y de apoyo en la ruta de la calidad"/>
    <n v="0.5"/>
    <d v="2018-07-01T00:00:00"/>
    <d v="2018-12-31T00:00:00"/>
    <n v="3.5700000000000003E-2"/>
    <s v="Líder Grupo de Mejora Continua - Darwin Baquero"/>
    <n v="1"/>
    <s v="Se realizó la organización de la información documentada en cada una de las carpetas designadas para los procesos estratégicos y de apoyo. Ellas quedaron nombradas de la siguiente manera: _x000a_Procesos Estratégicos: Gestión Estratégica, Gestión Integrada, Gestión del Talento Humano y Gestión de las Comunicaciones Internas y Externas._x000a_Procesos de Apoyo: Gestión Administrativa, Gestión de Asuntos Jurídicos, Gestión de Infraestructura, Gestión de Servicio a la Ciudadanía, Gestión Financiera, Gestión Integral del Parque Automotor y HEA, Gestión Logística y Gestión Tecnológica._x000a_"/>
    <n v="0.5"/>
    <n v="3.5700000000000003E-2"/>
    <n v="3.5700000000000003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3"/>
    <s v="*Continuación - Ventanilla única de atención ciudadano. "/>
    <n v="7.1400000000000005E-2"/>
    <n v="100"/>
    <s v="Porcentaje"/>
    <s v="Implementación de un servicio y/o tramite en la ventanilla única de Atención al Ciudadano."/>
    <s v="Líder Área de Tecnología OAP - Mariano Garrido"/>
    <n v="0.5"/>
    <n v="1"/>
    <m/>
    <m/>
    <n v="0.5"/>
    <n v="0.4"/>
    <m/>
    <m/>
    <m/>
    <n v="0.8"/>
    <s v="REGULAR"/>
    <s v="EN EJECUCIÓN"/>
    <n v="5.7120000000000004E-2"/>
    <n v="1"/>
    <s v="Finalizar el desarrollo y/o prototipo del sistema de información.40%_x000a_"/>
    <n v="0.4"/>
    <d v="2018-02-01T00:00:00"/>
    <d v="2018-03-30T00:00:00"/>
    <m/>
    <s v="Luis Alberto Carmona"/>
    <n v="1"/>
    <s v="Se desarrollaron dos sistemas de información: _x000a_1. Sistema Liquidador Misional (SLM)_x000a_2. Sistema de Administración del Sistema Liquidador Misional (SALM)"/>
    <n v="0.4"/>
    <n v="0"/>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Pruebas del sistema de información."/>
    <n v="0.4"/>
    <d v="2018-04-01T00:00:00"/>
    <d v="2018-05-30T00:00:00"/>
    <m/>
    <s v="Luis Alberto Carmona"/>
    <n v="1"/>
    <s v="Se desarrollaron dos sistemas del Liquidador de Revisiones Técnicas:_x000a_Sistema Administrador Liquidador Misional  (SALM) y Sistema Liquidador Misional (SLM)._x000a_EL Sitema (SALM) se encarga de dar definir los usuarios para que puedan tener acceso al sistema (SLM)._x000a_El sistema (SLM) se encarga de facilitar a las empresas generar el recibo de liquidación de revisiones técnicas. Este sistema está desarrollado al 100%._x000a_No se ha podido llevar a producción por:  1. la elaboración del convenio con Registro y Gestión de la Información de la Secretaría de Hacienda, reuniones que se detuvieron por el período de ley de garantía. Convenio que ya está en su etapa final._x000a_2. En espera de la resolución firmada por la entidad correspondiente a la formula que emplea el sistema (SLM) para el cálculo del recibo de liquidación y sus casos especiales._x000a_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_x000a_Posteriormente, se procede a hacer las instalaciones de los sistemas (SALM) y (SLM) en los servidores de producción._x000a_Es necesario realizar las pruebas en producción con la base de datos de pruebas para la verificación de los cálculos de la formulación."/>
    <n v="0.4"/>
    <n v="0"/>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3"/>
    <s v="Puesta en producción de la solución desarrollada."/>
    <n v="0.2"/>
    <d v="2018-06-01T00:00:00"/>
    <d v="2018-07-30T00:00:00"/>
    <n v="1.4280000000000001E-2"/>
    <s v="Luis Alberto Carmona"/>
    <n v="0.77"/>
    <s v="El aplicativo ya está desarrollado y superó la fase de pruebas, sólo hace falta que se haga efectivo el convenio entre la Secretaría de Hacienda y la UAECOB para poder llevar a cabo la fase de puesta de producción y que los actores interesados puedan comenzar a usarlo"/>
    <n v="0.15400000000000003"/>
    <n v="1.0995600000000001E-2"/>
    <n v="1.0995600000000003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4"/>
    <s v="*Continuación - Aplicación móvil para el sistema de información Misional Implementada"/>
    <n v="7.1400000000000005E-2"/>
    <n v="100"/>
    <s v="Porcentaje"/>
    <s v="Una aplicación móvil para la gestión de los incidentes atendidos por el personal operativo del UEACOP."/>
    <s v="Líder Área de Tecnología OAP - Mariano Garrido"/>
    <n v="0.5"/>
    <n v="1"/>
    <m/>
    <m/>
    <n v="0.5"/>
    <m/>
    <m/>
    <m/>
    <m/>
    <n v="0"/>
    <s v="MALO"/>
    <s v="SIN EJECUTAR"/>
    <n v="0"/>
    <n v="1"/>
    <s v="Presentación de los estudios previos para la contratación del desarrollo del aplicativo móvil."/>
    <n v="0.2"/>
    <d v="2018-02-01T00:00:00"/>
    <d v="2018-03-30T00:00:00"/>
    <m/>
    <s v="Mariano Garrido"/>
    <n v="1"/>
    <s v="Se presantron los estudios previos, los cuales fueron aprobados danco como resultado la celbracion del contrato numero 129 de 2018. Cuyo objeto es &quot; Prestar servicios profesionales para la consolidacion de los sistemas de informacion WEB de la Unidad Administrativa Especial de Bomberios  para el desarrollo del sistema de informacion movil -Modulo FURD&quot;"/>
    <n v="0.2"/>
    <n v="0"/>
    <n v="1.4280000000000001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Desarrollo e implementación del Aplicativo."/>
    <n v="0.8"/>
    <d v="2018-04-01T00:00:00"/>
    <d v="2018-06-30T00:00:00"/>
    <m/>
    <s v="Ivan Medina Talero"/>
    <n v="0.94"/>
    <s v="La aplicación ya está desarrollada en 100% y cumplió con la fase de pruebas, sólo hace falta la actualización y configuración del Weblogic para hacer la respectiva puesta en producción"/>
    <n v="0.752"/>
    <n v="0"/>
    <n v="5.3692800000000006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5"/>
    <s v="*Continuación - Herramienta tecnológica para la creación y administración de cursos virtuales en la UEA implementada"/>
    <n v="7.1400000000000005E-2"/>
    <n v="100"/>
    <s v="Porcentaje"/>
    <s v="Herramienta implementada"/>
    <s v="Líder Área de Tecnología OAP - Mariano Garrido"/>
    <n v="0.5"/>
    <n v="1"/>
    <m/>
    <m/>
    <n v="0.5"/>
    <m/>
    <m/>
    <m/>
    <m/>
    <n v="0"/>
    <s v="MALO"/>
    <s v="SIN EJECUTAR"/>
    <n v="0"/>
    <n v="1"/>
    <s v="Instalación, configuración y desarrollo de los módulos en la herramienta."/>
    <n v="0.5"/>
    <d v="2018-02-01T00:00:00"/>
    <d v="2018-03-30T00:00:00"/>
    <m/>
    <s v="Diana Poveda"/>
    <n v="1"/>
    <s v="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
    <n v="0.5"/>
    <n v="0"/>
    <n v="3.5700000000000003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Pruebas de la herramienta, aprobación, puesta en producción y publicación de los módulos desarrollados."/>
    <n v="0.5"/>
    <d v="2018-04-01T00:00:00"/>
    <d v="2018-06-30T00:00:00"/>
    <m/>
    <s v="Diana Poveda"/>
    <n v="0.9"/>
    <s v="La herramienta CMS Moodle ya se encuentra instalada y configurada al igual la base de datos en un servidor de la UAECOB, pero  el área de Gestión del Riesgo no ha entregado la totalidad de los insumos del curso virtual, en este sentido, no se ha podido culminar y realizar las pruebas finales y puesta en producción de la herramienta."/>
    <n v="0.45"/>
    <n v="0"/>
    <n v="3.2130000000000006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6"/>
    <s v="*Continuación - Entornos de virtualización para la UAECOB Implementados"/>
    <n v="7.1400000000000005E-2"/>
    <n v="100"/>
    <s v="Porcentaje"/>
    <s v="Herramienta implementada"/>
    <s v="Líder Área de Tecnología OAP - Mariano Garrido"/>
    <n v="0.2"/>
    <n v="1"/>
    <m/>
    <m/>
    <n v="0.2"/>
    <m/>
    <m/>
    <m/>
    <m/>
    <n v="0"/>
    <s v="MALO"/>
    <s v="SIN EJECUTAR"/>
    <n v="0"/>
    <n v="1"/>
    <s v="Finalización proceso contractual previos para la contratación "/>
    <n v="0.2"/>
    <d v="2018-02-01T00:00:00"/>
    <d v="2018-03-30T00:00:00"/>
    <m/>
    <s v="Carlos Tejada"/>
    <n v="0.9"/>
    <s v="Se realizaron las siguientes actividades:_x000a_1.  Se realizo el documento con el detalle de las maquinas virtuales actuales_x000a_2.  Se realizo el borrado de las maquinas virtuales no operativas_x000a_3.  Se dimensiono el proyecto con los partnert de Oracle_x000a_4.  Se  planteo el alcance final del proyecto_x000a_5. Se  esta  trabajando el borrador de los estudios previos"/>
    <n v="0.18000000000000002"/>
    <n v="0"/>
    <n v="1.2852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Desarrollo e implementación de los ambientes virtuales."/>
    <n v="0.8"/>
    <d v="2018-04-01T00:00:00"/>
    <d v="2018-06-30T00:00:00"/>
    <m/>
    <s v="Carlos Tejada"/>
    <n v="0.5"/>
    <s v="Se revisaron y analizaron  nuevamente  las siguientes actividades:_x000a_1.  Se realizo el documento con el detalle de las maquinas virtuales actuales_x000a_2.  Se realizo el borrado de las maquinas virtuales no operativas_x000a_3.  Se dimensiono el proyecto con los partnert de Oracle_x000a_4.  Se  planteo el alcance final del proyecto_x000a_5. Se  esta  trabajando el borrador de los estudios previos"/>
    <n v="0.4"/>
    <n v="0"/>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7"/>
    <s v="*Continuación - Herramienta tecnológica para la administración y gestión documental de la UAECOB Implementada."/>
    <n v="7.1400000000000005E-2"/>
    <n v="100"/>
    <s v="Porcentaje"/>
    <s v="Implementar una herramienta tecnológica que soporte  la gestión documental en la entidad, bajo la administración de la Subdirección Corporativa."/>
    <s v="Líder Área de Tecnología OAP - Mariano Garrido"/>
    <n v="0.5"/>
    <n v="0.5"/>
    <m/>
    <m/>
    <n v="0.5"/>
    <m/>
    <m/>
    <m/>
    <m/>
    <n v="0"/>
    <s v="MALO"/>
    <s v="SIN EJECUTAR"/>
    <n v="0"/>
    <n v="1"/>
    <s v="Acompañamiento y soporte en la implementación de la herramienta tecnológica que soporte  la gestión documental en la UAECOB"/>
    <n v="0.8"/>
    <d v="2018-02-01T00:00:00"/>
    <d v="2018-05-30T00:00:00"/>
    <m/>
    <s v="Diana Poveda"/>
    <n v="1"/>
    <s v="De acuerdo a las condiciones contractuales del contrato 431 - 2017 y en concordancia con las fases del proyecto de implementación se realizo la fase 1 (correspondiente a la instalación ) y la fase 2  ( correspondiente al análisis y diseño de la solución)."/>
    <n v="0.8"/>
    <n v="0"/>
    <n v="5.7120000000000004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Acta de reunión de entrega a satisfacción de las áreas respectivas."/>
    <n v="0.2"/>
    <d v="2018-06-01T00:00:00"/>
    <d v="2018-06-30T00:00:00"/>
    <m/>
    <s v="Diana Poveda"/>
    <n v="0.93"/>
    <s v="Se  realizaron actas de reunión y de mesas de trabajo, informes de seguimiento y gestión mensual, debido a que el contrato 431  no ha finalizado aun no se ha hecho entrega y puesta en producción de la herramienta tecnologica."/>
    <n v="0.18600000000000003"/>
    <n v="0"/>
    <n v="1.3280400000000003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8"/>
    <s v="*Continuación -Dotación Tecnológica para la Estación de Bomberos de Bosa B-8 implementada"/>
    <n v="7.1400000000000005E-2"/>
    <n v="100"/>
    <s v="Porcentaje"/>
    <s v="Implementación de las dotaciones tecnológicas a la Estación Bosa B-8"/>
    <s v="Líder Área de Tecnología OAP - Mariano Garrido"/>
    <n v="0.3"/>
    <n v="1"/>
    <m/>
    <m/>
    <n v="0.3"/>
    <m/>
    <m/>
    <m/>
    <m/>
    <n v="0"/>
    <s v="MALO"/>
    <s v="SIN EJECUTAR"/>
    <n v="0"/>
    <n v="1"/>
    <s v="Contratación de la dotación Tecnológica"/>
    <n v="0.3"/>
    <d v="2018-02-01T00:00:00"/>
    <d v="2018-03-31T00:00:00"/>
    <m/>
    <s v="Eliana Barrero"/>
    <n v="1"/>
    <s v="según la clausula cuarta del contrato 429 de 2017 la ejecución total termina en junio de 2018, se establece tambien que para el primer trimestre la ejecución total será del 20%._x000a__x000a_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_x000a_Se llegó al 100% en el avance global de ejecución del proyecto con la instalación de todos los equipos en la estaciónde Bomberos B-8, y la configuración del  SWITCH ENCORE 2 - 8 PUERTOS, PUERTO SERVICIO OBSERVACIONES VLAN_x000a_IP ADDRESS_x000a__x000a_"/>
    <n v="0.3"/>
    <n v="0"/>
    <n v="2.142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Acompañamiento y soporte en la implementación de las soluciones tecnológicas."/>
    <n v="0.7"/>
    <d v="2018-04-01T00:00:00"/>
    <d v="2018-06-30T00:00:00"/>
    <m/>
    <s v="Eliana Barrero"/>
    <n v="1"/>
    <s v="• Definir el cronograma para la capacitacion del manejo de los sistemas de CCTV, Control de Acceso, Detención de Incendios y Rutilantes y Voceo Profesional. _x000a_• Construcción del Dintel de la puerta de patio de maniobras para asegurar la correcta operación del Electroimán instalado. (Envió de Memorando por parte de la Oficina Asesora de Planeación a la Subdirección Corporativa para adelantar la construcción.)"/>
    <n v="0.7"/>
    <n v="0"/>
    <n v="4.9980000000000004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9"/>
    <s v="*Continuación -Levantamiento de inventario de activos de Información de Software, hardware y servicios, cuadro de caracterización documental actualizados"/>
    <n v="7.1400000000000005E-2"/>
    <n v="100"/>
    <s v="Porcentaje"/>
    <s v="Cuadro de caracterización documental de los procedimientos actualizados."/>
    <s v="Líder Área de Tecnología OAP - Mariano Garrido"/>
    <n v="0.5"/>
    <n v="1"/>
    <m/>
    <m/>
    <n v="0.5"/>
    <m/>
    <m/>
    <m/>
    <m/>
    <n v="0"/>
    <s v="MALO"/>
    <s v="SIN EJECUTAR"/>
    <n v="0"/>
    <n v="1"/>
    <s v="Levantamiento de información inicial para la construcción del inventario. "/>
    <n v="0.3"/>
    <d v="2018-02-01T00:00:00"/>
    <d v="2018-06-30T00:00:00"/>
    <m/>
    <s v="Mariano Garrido"/>
    <n v="1"/>
    <s v="La fase de levantamiento se completó con éxito y en este momento se está trabajando en la caracterización de cada uno de los activos, que se logra con la colaboración del área de gestión documental y el área jurídica."/>
    <n v="0.3"/>
    <n v="0"/>
    <n v="2.142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Caracterización de cada uno de los de los activos de información (inventario de activos de Información de Software, hardware y servicios)"/>
    <n v="0.3"/>
    <d v="2018-02-01T00:00:00"/>
    <d v="2018-06-30T00:00:00"/>
    <m/>
    <s v="Fabián Orjuela"/>
    <n v="0.5"/>
    <m/>
    <n v="0.15"/>
    <n v="0"/>
    <n v="1.0710000000000001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3"/>
    <s v="6. Alimentación de la caracterización documental. _x000a_Los criterios del 4 al 6 tienen un peso del 50% de la gestión total del producto; y  se ejecutan durante el 2do semestre de acuerdo a la entrega de los procedimientos actualizados por parte de las dependencias."/>
    <n v="0.4"/>
    <d v="2018-02-01T00:00:00"/>
    <d v="2018-06-30T00:00:00"/>
    <m/>
    <s v="Fabián Orjuela"/>
    <n v="0.05"/>
    <m/>
    <n v="2.0000000000000004E-2"/>
    <n v="0"/>
    <n v="1.4280000000000004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0"/>
    <s v="Feria Expo académica para la articulación de oferta educativa en la ciudad con los funcionarios de la entidad"/>
    <n v="7.1400000000000005E-2"/>
    <n v="2"/>
    <s v="Unidades"/>
    <s v="Realizar 2 ferias Expo académica  con el fin de socializar las alianzas con las instituciones académicas y promover espacios de acceso a la oferta de servicios educativos "/>
    <s v="Líder Grupo Cooperación Internacional y Alianzas Estratégicas - Saudy Rojas"/>
    <n v="1"/>
    <n v="0"/>
    <n v="2"/>
    <n v="0"/>
    <n v="1"/>
    <n v="0"/>
    <s v="No se presenta Avance"/>
    <s v="NA"/>
    <s v="La gestión de la feria se verá reflejada en el segundo trimestre"/>
    <n v="0"/>
    <s v="MALO"/>
    <s v="SIN EJECUTAR"/>
    <n v="0"/>
    <n v="1"/>
    <s v="Planificación de la Primera jornada, Versión 4 de la feria "/>
    <n v="0.25"/>
    <d v="2018-01-15T00:00:00"/>
    <d v="2018-02-15T00:00:00"/>
    <m/>
    <s v="Prof. Esp. Cooperación Internacional y Alianzas Estratégicas - Alexandra Neira"/>
    <n v="1"/>
    <s v="Se efectuaron las actividades de planificación de la primera Feria del 2018, IV EXPO ACADÉMICA"/>
    <n v="0.25"/>
    <n v="0"/>
    <n v="1.785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Ejecución de la   Primera jornada, Versión 4 de la feria"/>
    <n v="0.15"/>
    <d v="2018-02-15T00:00:00"/>
    <d v="2018-03-15T00:00:00"/>
    <m/>
    <s v="Prof. Esp. Cooperación Internacional y Alianzas Estratégicas - Alexandra Neira"/>
    <n v="1"/>
    <s v="Se realizó la feria IV EXPOACADÉMICA los días 11 y 12 de abril, 2018 en el primer piso del Edificio Comando"/>
    <n v="0.15"/>
    <n v="0"/>
    <n v="1.071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 informe de  la Primera jornada, Versión 4 de la feria"/>
    <n v="0.1"/>
    <d v="2018-03-21T00:00:00"/>
    <d v="2018-03-22T00:00:00"/>
    <m/>
    <s v="Prof. Esp. Cooperación Internacional y Alianzas Estratégicas - Alexandra Neira"/>
    <n v="1"/>
    <s v="El informe se encuentra en archivo digital de la OAP CIAE, carpeta EXPOACADÉMICA"/>
    <n v="0.1"/>
    <n v="0"/>
    <n v="7.140000000000000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4"/>
    <s v="Planificación de la Segunda jornada, Versión 5 de la feria "/>
    <n v="0.25"/>
    <d v="2018-03-23T00:00:00"/>
    <d v="2018-03-27T00:00:00"/>
    <m/>
    <s v="Prof. Esp. Cooperación Internacional y Alianzas Estratégicas - Alexandra Neira"/>
    <n v="0.5"/>
    <s v="Se actualizaron los datos de contacto de las universidades a convocar "/>
    <n v="0.125"/>
    <n v="0"/>
    <n v="8.9250000000000006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5"/>
    <s v="Ejecución de la Segunda jornada, Versión 5 de la feria "/>
    <n v="0.15"/>
    <d v="2018-06-19T00:00:00"/>
    <d v="2018-06-29T00:00:00"/>
    <m/>
    <s v="Prof. Esp. Cooperación Internacional y Alianzas Estratégicas - Alexandra Neira"/>
    <n v="1"/>
    <s v="Se realizó la feria V EXPOACADÉMICA los días 20 y 21 de septiembre, 2018 en el primer piso del Edificio Comando"/>
    <n v="0.15"/>
    <n v="0"/>
    <n v="1.071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6"/>
    <s v="Realización de informe de la Segunda jornada, Versión 5 de la feria "/>
    <n v="0.1"/>
    <d v="2018-07-02T00:00:00"/>
    <d v="2018-07-31T00:00:00"/>
    <m/>
    <s v="Prof. Esp. Cooperación Internacional y Alianzas Estratégicas - Alexandra Neira"/>
    <n v="1"/>
    <s v="El informe se encuentra en archivo digital de la OAP CIAE, carpeta EXPOACADÉMICA"/>
    <n v="0.1"/>
    <n v="0"/>
    <n v="7.140000000000000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1"/>
    <s v="Actividad de lanzamiento y socialización Guía Buenas Prácticas Saber Hacer Cuerpo Oficial Bomberos de Bogotá"/>
    <n v="7.1400000000000005E-2"/>
    <n v="1"/>
    <s v="Unidad"/>
    <s v="Programar y realizar una actividad de lanzamiento y socialización de la Guía de Buenas Prácticas Saber Hacer Cuerpo Oficial Bomberos de Bogotá"/>
    <s v="Líder Grupo Cooperación Internacional y Alianzas Estratégicas - Saudy Rojas"/>
    <n v="0"/>
    <n v="1"/>
    <n v="0"/>
    <n v="0"/>
    <n v="0"/>
    <n v="0"/>
    <s v="NA"/>
    <s v="NA"/>
    <s v="NA"/>
    <n v="0"/>
    <s v="MALO"/>
    <s v="SIN EJECUTAR"/>
    <n v="0"/>
    <n v="1"/>
    <s v="Planificación actividad de lanzamiento y socialización de la Guía de Buenas Prácticas"/>
    <n v="0.6"/>
    <d v="2018-03-01T00:00:00"/>
    <d v="2018-05-16T00:00:00"/>
    <m/>
    <s v="Líder Grupo Cooperación Internacional y Alianzas Estratégicas - Saudy Rojas"/>
    <n v="1"/>
    <s v="Se realizaron todas las actividades de planificación para el lanzamiento en el marco del Foro Gestión del Riesgo con Gases Industriales y medicinales, auditorio Sauces CAFAM , se identificaron invitados"/>
    <n v="0.6"/>
    <n v="0"/>
    <n v="4.284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Ejecución actividad de lanzamiento y socialización de la Guía de Buenas Prácticas &quot;Saber Hacer&quot; Cuerpo Oficial Bomberos de Bogotá"/>
    <n v="0.4"/>
    <d v="2018-05-16T00:00:00"/>
    <d v="2018-05-30T00:00:00"/>
    <m/>
    <s v="Líder Grupo Cooperación Internacional y Alianzas Estratégicas - Saudy Rojas"/>
    <n v="1"/>
    <s v="En el marco del Foro Gestión del Riesgo con Gases industriales  y medicinales, se realizó el lanzamiento de la Guía de Buenas Prácticas, Mayo 30, 2018"/>
    <n v="0.4"/>
    <n v="0"/>
    <n v="2.85600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Socialización y distribución del Portafolio de servicios de la UAECOB"/>
    <n v="7.1400000000000005E-2"/>
    <n v="2"/>
    <s v="Unidad"/>
    <s v="Gestionar la participación en 2 actividades de la Entidad para la socialización y distribución del Portafolio de servicios de la UAECOB"/>
    <s v="Líder Grupo Cooperación Internacional y Alianzas Estratégicas - Saudy Rojas"/>
    <n v="0"/>
    <n v="1"/>
    <n v="1"/>
    <n v="0"/>
    <n v="0"/>
    <n v="0"/>
    <s v="NA"/>
    <s v="NA"/>
    <s v="NA"/>
    <n v="0"/>
    <s v="MALO"/>
    <s v="SIN EJECUTAR"/>
    <n v="0"/>
    <n v="1"/>
    <s v="Gestionar la participación en 1 actividad de la Entidad con la comunidad y organizaciones cooperantes para la socialización y distribución del Portafolio de servicios de la UAECOB"/>
    <n v="0.5"/>
    <d v="2018-05-01T00:00:00"/>
    <d v="2018-05-30T00:00:00"/>
    <m/>
    <s v="Prof. Esp. Cooperación Internacional y Alianzas Estratégicas - Alexandra Neira"/>
    <n v="1"/>
    <s v="Se gestionó la realización del Foro en Gestión del Riesgo con Gases Industriales y medicinales, en cooperación con la Cámara de Gases Industriales y Medicinales de la ANDI"/>
    <n v="0.5"/>
    <n v="0"/>
    <n v="3.57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Gestionar la participación en 1 actividad de la Entidad con la comunidad y organizaciones cooperantes para la socialización y distribución del Portafolio de servicios de la UAECOB"/>
    <n v="0.5"/>
    <d v="2018-08-01T00:00:00"/>
    <d v="2018-08-30T00:00:00"/>
    <m/>
    <s v="Prof. Esp. Cooperación Internacional y Alianzas Estratégicas - Alexandra Neira"/>
    <n v="1"/>
    <s v="Se gestionó y coordinó la participación de la UAECOB en la Feria Internacional de Seguridad, 2018 que se realizó en Corferias del 22 al 24 de agosto. Se organizó un stand de UAECOB donde se socializo y entregó el portafolio de servicios a la comunidad asistente."/>
    <n v="0.5"/>
    <n v="0"/>
    <n v="3.57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Organización del III Congreso Internacional del Cuerpo Oficial Bomberos de Bogotá"/>
    <n v="7.1400000000000005E-2"/>
    <n v="1"/>
    <s v="Unidad"/>
    <s v="Planear y organizar el III Congreso Internacional del Cuerpo Oficial Bomberos de Bogotá"/>
    <s v="Líder Grupo Cooperación Internacional y Alianzas Estratégicas - Saudy Rojas"/>
    <n v="0"/>
    <n v="0"/>
    <n v="1"/>
    <n v="0"/>
    <n v="0"/>
    <n v="0"/>
    <s v="NA"/>
    <s v="NA"/>
    <s v="NA"/>
    <n v="0"/>
    <s v="MALO"/>
    <s v="SIN EJECUTAR"/>
    <n v="0"/>
    <n v="1"/>
    <s v="Planeación del III Congreso Internacional del Cuerpo Oficial Bomberos de Bogotá"/>
    <n v="0.5"/>
    <d v="2018-02-07T00:00:00"/>
    <d v="2018-08-01T00:00:00"/>
    <m/>
    <s v="Líder Grupo Cooperación Internacional y Alianzas Estratégicas - Saudy Rojas"/>
    <n v="0.3"/>
    <s v="Se proyectó el proyecto y el presupuesto para el III Congreso Internacional del Cuerpo Oficial Bomberos de Bogotá"/>
    <n v="0.15"/>
    <n v="0"/>
    <n v="1.071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Coordinación y ejecución del III Congreso Internacional del Cuerpo Oficial Bomberos de Bogotá"/>
    <n v="0.4"/>
    <d v="2018-08-16T00:00:00"/>
    <d v="2018-08-20T00:00:00"/>
    <m/>
    <s v="Líder Grupo Cooperación Internacional y Alianzas Estratégicas - Saudy Rojas"/>
    <n v="0.5"/>
    <s v="Se realizaron actividades de coordinación para la ejecución del III Congreso Internacional UAECOB y se esta a la espera de la prioridad en ejecución contractual por la Sub. Operativa"/>
    <n v="0.2"/>
    <n v="0"/>
    <n v="1.428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 Informe del III Congreso Internacional del Cuerpo Oficial Bomberos de Bogotá"/>
    <n v="0.1"/>
    <d v="2018-09-04T00:00:00"/>
    <d v="2018-09-21T00:00:00"/>
    <m/>
    <s v="Líder Grupo Cooperación Internacional y Alianzas Estratégicas - Saudy Rojas"/>
    <n v="0"/>
    <s v="No se reporta avance"/>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Planeación y organización de un evento de intercambio de experiencias con otros cuerpos de bomberos de Colombia sobre la implementación de la resolución 0358 de 2014 de la DNBC"/>
    <n v="7.1800000000000003E-2"/>
    <n v="1"/>
    <s v="Unidad"/>
    <s v="Planear y organizar el III un evento de intercambio de experiencias con otros cuerpos de bomberos de Colombia sobre la implementación de la resolución 0358 de 2014 de la DNBC"/>
    <s v="Líder Grupo Cooperación Internacional y Alianzas Estratégicas - Saudy Rojas"/>
    <n v="0"/>
    <n v="0"/>
    <n v="0"/>
    <n v="1"/>
    <n v="0"/>
    <n v="0"/>
    <s v="NA"/>
    <s v="NA"/>
    <s v="NA"/>
    <n v="0"/>
    <s v="MALO"/>
    <s v="SIN EJECUTAR"/>
    <n v="0"/>
    <n v="1"/>
    <s v="Planeación de un evento de intercambio de experiencias con otros cuerpos de bomberos de Colombia sobre la implementación de la resolución 0358 de 2014 de la DNBC"/>
    <n v="0.5"/>
    <d v="2018-06-05T00:00:00"/>
    <d v="2018-10-31T00:00:00"/>
    <n v="3.5900000000000001E-2"/>
    <s v="Líder Grupo Cooperación Internacional y Alianzas Estratégicas - Saudy Rojas"/>
    <n v="1"/>
    <s v="Se gestionó el escenario para la realización de este evento y se presenta la agenda a desarrollarse"/>
    <n v="0.5"/>
    <n v="3.5900000000000001E-2"/>
    <n v="3.59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Coordinación y ejecución un evento de intercambio de experiencias con otros cuerpos de bomberos de Colombia sobre la implementación de la resolución 0358 de 2014 de la DNBC"/>
    <n v="0.4"/>
    <d v="2018-11-09T00:00:00"/>
    <d v="2018-11-13T00:00:00"/>
    <n v="2.8720000000000002E-2"/>
    <s v="Líder Grupo Cooperación Internacional y Alianzas Estratégicas - Saudy Rojas"/>
    <n v="0.9"/>
    <s v="Se realizó la planificación del evento, agenda y temática. Se gestionó participación de USAID/OFDA, aliado estratégico para la realización.  Se proyecta fecha por disponibilidad de panelistas para el 2019."/>
    <n v="0.36000000000000004"/>
    <n v="2.5848000000000003E-2"/>
    <n v="2.5848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l Informe del Evento de Intercambio de Experiencias"/>
    <n v="0.1"/>
    <d v="2018-11-20T00:00:00"/>
    <d v="2018-12-06T00:00:00"/>
    <m/>
    <s v="Líder Grupo Cooperación Internacional y Alianzas Estratégicas - Saudy Rojas"/>
    <n v="0"/>
    <s v="No se realizó el evento"/>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Adopción SECOP II en los  procesos, formatos y procedimientos de contratación que se realizan en la Oficina Asesora Jurídica"/>
    <n v="0.25"/>
    <n v="100"/>
    <s v="Porcentaje"/>
    <s v="Implementación de los procesos de contratación en línea SECOP II"/>
    <s v="Jefe Oficina Asesora Jurídica - Giohana Catarine Gonzalez Turizo"/>
    <n v="0"/>
    <n v="0.33329999999999999"/>
    <n v="0.66659999999999997"/>
    <n v="1"/>
    <n v="0"/>
    <s v="NA"/>
    <s v="NA"/>
    <s v="NA"/>
    <s v="NA"/>
    <n v="0"/>
    <s v="MALO"/>
    <s v="SIN EJECUTAR"/>
    <n v="0"/>
    <n v="1"/>
    <s v="Publicar los procesos, formatos y procedimientos de las diferentes modalidades de selección actualizados en la ruta de la calidad de la UAECOB "/>
    <n v="0.5"/>
    <d v="2018-04-01T00:00:00"/>
    <d v="2018-12-31T00:00:00"/>
    <n v="0.125"/>
    <s v="Jefe Oficina Asesora Jurídica - Giohana Catarine Gonzalez Turizo"/>
    <n v="1"/>
    <s v="Procedimientos Proyectados por la abogada contratista para revisión, aprobación y publicación, la actividad tiene plazo de cumplimiento hasta el 31 de diciembre de 2018, "/>
    <n v="0.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 los  procesos, formatos y procedimientos actualizados, a través de una capacitación"/>
    <n v="0.5"/>
    <d v="2018-07-01T00:00:00"/>
    <d v="2018-12-31T00:00:00"/>
    <n v="0.125"/>
    <s v="Jefe Oficina Asesora Jurídica - Giohana Catarine Gonzalez Turizo"/>
    <n v="1"/>
    <s v="Socialización de Procesos, formatos y procedimientos realizada el 20 de noviembre  de 2018"/>
    <n v="0.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Actualización Manual de Contratación y  Supervisión"/>
    <n v="0.25"/>
    <n v="100"/>
    <s v="Porcentaje"/>
    <s v="Manual de Contratación y  Supervisión actualizado"/>
    <s v="Jefe Oficina Asesora Jurídica - Giohana Catarine Gonzalez Turizo"/>
    <n v="0"/>
    <n v="0"/>
    <n v="0.5"/>
    <n v="1"/>
    <n v="0"/>
    <s v="NA"/>
    <s v="NA"/>
    <s v="NA"/>
    <s v="NA"/>
    <n v="0"/>
    <s v="MALO"/>
    <s v="SIN EJECUTAR"/>
    <n v="0"/>
    <n v="1"/>
    <s v="Publicar Manual de Contratación actualizado "/>
    <n v="0.9"/>
    <d v="2018-07-01T00:00:00"/>
    <d v="2018-12-31T00:00:00"/>
    <n v="0.22500000000000001"/>
    <s v="Jefe Oficina Asesora Jurídica - Giohana Catarine Gonzalez Turizo"/>
    <n v="1"/>
    <s v="Manual de Contratación actualizado  y publicado en la Ruta de la Calidad "/>
    <n v="0.9"/>
    <n v="0.22500000000000001"/>
    <n v="0.2250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el contenido del Manual de Contratación, a través de una capacitación"/>
    <n v="0.1"/>
    <d v="2018-11-01T00:00:00"/>
    <d v="2018-12-31T00:00:00"/>
    <n v="2.5000000000000001E-2"/>
    <s v="Jefe Oficina Asesora Jurídica - Giohana Catarine Gonzalez Turizo"/>
    <n v="1"/>
    <s v="Manual de Contratación socializado el 19 de diciembre de 2018 a los Directivos de la UAECOB "/>
    <n v="0.1"/>
    <n v="2.5000000000000001E-2"/>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Creación Procedimientos de Acuerdo Marco de Precios, Otros Instrumentos de agregación de Demanda y Grandes Superficies"/>
    <n v="0.25"/>
    <n v="100"/>
    <s v="Porcentaje"/>
    <s v="Aplicación de Procedimientos de Colombia Compra Eficiente "/>
    <s v="Jefe Oficina Asesora Jurídica - Giohana Catarine Gonzalez Turizo"/>
    <n v="0.33329999999999999"/>
    <n v="0.66659999999999997"/>
    <n v="1"/>
    <m/>
    <n v="0.33329999999999999"/>
    <n v="0.16500000000000001"/>
    <s v="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los procedimientos de Colombia Compra Eficiente (Acuerdo Marco de Precios, Otros Instrumentos de agregación de Demanda y Grandes Superficies) en la ruta de la calidad  de la UAECOB "/>
    <n v="0.9"/>
    <d v="2018-02-01T00:00:00"/>
    <d v="2018-07-31T00:00:00"/>
    <m/>
    <s v="Jefe Oficina Asesora Jurídica - Giohana Catarine Gonzalez Turizo"/>
    <n v="1"/>
    <s v="Procedimientos   y formatos aprobados, firmados y publicados en la ruta de la calidad"/>
    <n v="0.9"/>
    <n v="0"/>
    <n v="0.2250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 los procedimientos creados"/>
    <n v="0.1"/>
    <d v="2018-08-01T00:00:00"/>
    <d v="2018-09-30T00:00:00"/>
    <m/>
    <s v="Jefe Oficina Asesora Jurídica - Giohana Catarine Gonzalez Turizo"/>
    <n v="1"/>
    <s v="Socialización de Procesos, formatos y procedimientos realizada el 20 de noviembre  de 2018"/>
    <n v="0.1"/>
    <n v="0"/>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cedimiento de pago de sentencias judiciales y conciliaciones"/>
    <n v="0.25"/>
    <n v="100"/>
    <s v="Porcentaje"/>
    <s v="Aplicación de Procedimiento de pago de sentencias judiciales y conciliaciones"/>
    <s v="Jefe Oficina Asesora Jurídica - Giohana Catarine Gonzalez Turizo"/>
    <n v="0.33329999999999999"/>
    <n v="0.66659999999999997"/>
    <n v="1"/>
    <m/>
    <n v="0.33329999999999999"/>
    <n v="0.16500000000000001"/>
    <s v="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el procedimiento de pago de sentencias judiciales y conciliaciones en la ruta de la calidad  de la UAECOB "/>
    <n v="0.9"/>
    <d v="2018-02-01T00:00:00"/>
    <d v="2018-07-31T00:00:00"/>
    <m/>
    <s v="Jefe Oficina Asesora Jurídica - Giohana Catarine Gonzalez Turizo"/>
    <n v="1"/>
    <s v="Procedimiento proyectado y en revisión para ser aprobado y publicado en la ruta de la calidad"/>
    <n v="0.9"/>
    <n v="0"/>
    <n v="0.2250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l procedimientos creado"/>
    <n v="0.1"/>
    <d v="2018-08-01T00:00:00"/>
    <d v="2018-09-30T00:00:00"/>
    <m/>
    <s v="Jefe Oficina Asesora Jurídica - Giohana Catarine Gonzalez Turizo"/>
    <n v="1"/>
    <s v="Socialización  del procedimiento pago de sentencias realizada el 20 de diciembre de 2018"/>
    <n v="0.1"/>
    <n v="0"/>
    <n v="2.50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
    <s v="Realizar jornadas de sensibilización en las 17 estaciones para el personal uniformado de los cambios normativos en  revisiones técnicas y aglomeración de publico"/>
    <n v="7.1400000000000005E-2"/>
    <n v="100"/>
    <s v="Porcentaje"/>
    <s v="Sensibilizar el 100% de las estaciones de bomberos en temas  normativos relacionados con revisiones técnicas y aglomeración de publico."/>
    <s v="Subdirector de Gestión del Riesgo_x000a_Jorge Alberto Pardo Torres"/>
    <n v="0.35"/>
    <n v="0.9"/>
    <n v="1"/>
    <m/>
    <n v="0.35"/>
    <n v="0.35"/>
    <s v="Se realiza presentación para las capacitaciones &quot; _x000a_CRITERIOS  NORMATIVOS APLICABLES A LOS ESTABLECIMIENTOS DE COMERCIO Y EDIFICACIONES (Generalidades y actualización del procedimiento de RT); que se realizaran en las estaciones entre el 09 y 23 de abril de 2018._x000a_Se realiza la programación de la sensibilizacion que se efectuaran en las 17 estaciones  a partir del 09 al 23 de abril de 2018; se envía memorando de información de las mismas con radicado  Nº 2018IE5198"/>
    <s v="Se tiene el material de ayuda  realizado para realizar la sensibilizacion en las estaciones._x000a_memorando de información de las mismas con radicado  Nº 2018IE5198"/>
    <s v="NA"/>
    <n v="1"/>
    <s v="EXCELENTE"/>
    <s v="EN EJECUCIÓN"/>
    <n v="7.1400000000000005E-2"/>
    <n v="1"/>
    <s v="1. Diseño de material pedagógico para sensibilizar."/>
    <n v="0.35"/>
    <d v="2018-01-15T00:00:00"/>
    <d v="2018-02-28T00:00:00"/>
    <m/>
    <s v="Ing. Andrea Navarro"/>
    <n v="1"/>
    <s v="Se realiza presentación para las capacitaciones &quot; _x000a_CRITERIOS  NORMATIVOS APLICABLES A LOS ESTABLECIMIENTOS DE COMERCIO Y EDIFICACIONES (Generalidades y actualización del procedimiento de RT); que se realizaran en las estaciones entre el 09 y 23 de abril de 2018"/>
    <n v="0.35"/>
    <n v="0"/>
    <n v="2.499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Programación de sensibilización. "/>
    <n v="0.15"/>
    <d v="2018-03-01T00:00:00"/>
    <d v="2018-03-31T00:00:00"/>
    <m/>
    <s v="Ing. Andrea Navarro"/>
    <n v="1"/>
    <s v="Se realiza la programación de la sensibilizacion que se efectuaran en las 17 estaciones  a partir del 09 al 23 de abril de 2018; se envía memorando de información de las mismas con radicado  Nº 2018IE5198"/>
    <n v="0.15"/>
    <n v="0"/>
    <n v="1.071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Ejecución de 34 jornadas de sensibilización."/>
    <n v="0.5"/>
    <d v="2018-04-01T00:00:00"/>
    <d v="2018-07-31T00:00:00"/>
    <m/>
    <s v="Ing Jhon Jairo Palacio"/>
    <n v="1"/>
    <s v="Se desarrollaron las 34 jornadas de sensibilización en las 17 estaciones en los tiempos establecidos en el cronograma de capacitación de revisiones técnicas entre el 9 y 23 de abril del año en curso como se evidencian en las diferentes actas de reunión en las  estaciones de la Uaecob. dando por culminado esta acción."/>
    <n v="0.5"/>
    <n v="0"/>
    <n v="3.5700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n v="2"/>
    <s v="Identificación de nuevos requerimientos en el Sistema de Información Misional - Sub-módulo Revisiones Técnicas y Auto revisiones"/>
    <n v="7.1400000000000005E-2"/>
    <n v="100"/>
    <s v="Porcentaje"/>
    <s v="Realizar 1 proceso de mantenimiento evolutivo del Sistema de Información Misional sub-módulo de Revisiones Técnicas y auto revisiones"/>
    <s v="Subdirector de Gestión del Riesgo_x000a_Jorge Alberto Pardo Torres"/>
    <n v="0.25"/>
    <n v="0.5"/>
    <n v="0.75"/>
    <n v="1"/>
    <n v="0.25"/>
    <n v="0.25"/>
    <s v="Se gestionó la primera parte del proceso, realizandoce las actividades determinadas para el trimestre, es de recordar que estas actividades son continuas y se repiten en cada trimestre para la vigencia, de cuerdo a los requerimientos del proceso misional"/>
    <s v="correo electronico"/>
    <s v="NA"/>
    <n v="1"/>
    <s v="EXCELENTE"/>
    <s v="EN EJECUCIÓN"/>
    <n v="7.1400000000000005E-2"/>
    <n v="1"/>
    <s v="1. Mesas de Trabajo"/>
    <n v="0.33"/>
    <d v="2018-01-15T00:00:00"/>
    <d v="2018-12-31T00:00:00"/>
    <n v="2.3562000000000003E-2"/>
    <s v="Ing Jhon Jairo Palacio_x000a_Ing. Andrea Navarro"/>
    <n v="1"/>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3º Trimestre_x000a_Mediante reunión del 26 de Agosto de 2018 se continuo con el proyecto de vitalización para revisiones clasificadas como riesgo bajo._x000a_Mediante acta del 07 de septiembre se plantea la necesidad para el desarrollo de aplicación web para el registro de empresas pirotécnicas._x000a_Acta del 21 de sept de 2018 se realiza el levantamiento de nuevos requerimientos para la aplicación web para el registro de empresas pirotécnicas y se revisa el prototipo del registro en el sistema._x000a_"/>
    <n v="0.33"/>
    <n v="2.3562000000000003E-2"/>
    <n v="2.3562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m/>
    <m/>
    <m/>
    <m/>
    <m/>
    <m/>
    <m/>
    <m/>
    <m/>
    <m/>
    <m/>
    <m/>
    <m/>
    <m/>
    <m/>
    <m/>
    <m/>
    <m/>
    <m/>
    <m/>
    <n v="2"/>
    <s v="2. Priorización de Necesidades"/>
    <n v="0.33"/>
    <d v="2018-01-15T00:00:00"/>
    <d v="2018-12-31T00:00:00"/>
    <n v="2.3562000000000003E-2"/>
    <s v="Ing Jhon Jairo Palacio_x000a_Ing. Andrea Navarro"/>
    <n v="1"/>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
    <n v="0.33"/>
    <n v="2.3562000000000003E-2"/>
    <n v="2.3562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m/>
    <m/>
    <m/>
    <m/>
    <m/>
    <m/>
    <m/>
    <m/>
    <m/>
    <m/>
    <m/>
    <m/>
    <m/>
    <m/>
    <m/>
    <m/>
    <m/>
    <m/>
    <m/>
    <m/>
    <n v="3"/>
    <s v="3. Levantamiento de requerimientos con el apoyo del área de Tecnología."/>
    <n v="0.34"/>
    <d v="2018-01-15T00:00:00"/>
    <d v="2018-12-31T00:00:00"/>
    <n v="2.4276000000000002E-2"/>
    <s v="Ing Jhon Jairo Palacio_x000a_Ing. Andrea Navarro"/>
    <n v="1"/>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
    <n v="0.34"/>
    <n v="2.4276000000000002E-2"/>
    <n v="2.427600000000000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Formulación y/o Actualización de la Guía Técnica de Pirotecnia y efectos especiales."/>
    <n v="7.1400000000000005E-2"/>
    <n v="100"/>
    <s v="Porcentaje"/>
    <s v="Formulación y/o Actualización del 100% la Guía Técnica de Pirotecnia y efectos especiales."/>
    <s v="Subdirector de Gestión del Riesgo_x000a_Jorge Alberto Pardo Torres"/>
    <n v="0"/>
    <n v="0.45"/>
    <n v="0.9"/>
    <n v="1"/>
    <n v="0"/>
    <n v="0"/>
    <s v="NA"/>
    <s v="NA"/>
    <s v="NA"/>
    <n v="0"/>
    <s v="MALO"/>
    <s v="SIN EJECUTAR"/>
    <n v="0"/>
    <n v="1"/>
    <s v="1. Revisión de la guía  (45%)"/>
    <n v="0.45"/>
    <d v="2018-04-01T00:00:00"/>
    <s v="31/06/2018"/>
    <m/>
    <s v="Ing. Jhon jairo Palacio_x000a_Arq. Sasndy Ibañez"/>
    <n v="1"/>
    <s v="Se esta revisando la guía de Pirotecnia bajo las siguientes normas técnicas NTC-5297, NTC 5236, NTC5258 NTC5296 y se tiene un primer borrador de la guía en revisión y actualización"/>
    <n v="0.45"/>
    <n v="0"/>
    <n v="3.2130000000000006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m/>
    <m/>
    <m/>
    <m/>
    <m/>
    <m/>
    <m/>
    <m/>
    <m/>
    <m/>
    <m/>
    <m/>
    <m/>
    <m/>
    <m/>
    <m/>
    <m/>
    <m/>
    <m/>
    <n v="2"/>
    <s v="2. Actualización de la guía de acuerdo a la normatividad vigente . (45%)"/>
    <n v="0.45"/>
    <d v="2018-07-01T00:00:00"/>
    <d v="2018-11-30T00:00:00"/>
    <n v="3.2130000000000006E-2"/>
    <s v="Ing. Jhon jairo Palacio_x000a_Arq. Sasndy Ibañez"/>
    <n v="1"/>
    <s v="Se Hizo comparativo del decreto 360 de julio de 2018 con el anterior decreto 751 de 2001 y se actualizo el borrador."/>
    <n v="0.45"/>
    <n v="3.2130000000000006E-2"/>
    <n v="3.2130000000000006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m/>
    <m/>
    <m/>
    <m/>
    <m/>
    <m/>
    <m/>
    <m/>
    <m/>
    <m/>
    <m/>
    <m/>
    <m/>
    <m/>
    <m/>
    <m/>
    <m/>
    <m/>
    <m/>
    <n v="3"/>
    <s v="3. Publicación de la guía en la ruta de la calidad. (10%)"/>
    <n v="0.1"/>
    <d v="2018-12-01T00:00:00"/>
    <d v="2018-12-31T00:00:00"/>
    <n v="7.1400000000000005E-3"/>
    <s v="Ing. Jhon jairo Palacio_x000a_Arq. Sasndy Ibañez"/>
    <n v="1"/>
    <s v="Se Solcito publiacion de la guia mediante correo del 21 de diciembre a OAP y se publico el 24 de Diciembre en la carpeta del proceso de conocimiento del riesgo."/>
    <n v="0.1"/>
    <n v="7.1400000000000005E-3"/>
    <n v="7.1400000000000005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4"/>
    <s v="Realizar una actividad de conocimiento  y/o Reducción en riesgos en incendios, búsqueda y rescate y materiales peligrosos incluida en el plan de acción de  los CLGR-CC (Consejos locales de gestión del riesgo y cambio climático)."/>
    <n v="7.1400000000000005E-2"/>
    <n v="100"/>
    <s v="Porcentaje"/>
    <s v="Actividades ejecutadas en el 100% las localidades"/>
    <s v="Subdirector de Gestión del Riesgo_x000a_Jorge Alberto Pardo Torres"/>
    <n v="0.2"/>
    <n v="0.5"/>
    <n v="0.75"/>
    <n v="1"/>
    <n v="0.2"/>
    <n v="0.2"/>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s v="acta de reunion del 7 de febrero"/>
    <s v="NA"/>
    <n v="1"/>
    <s v="EXCELENTE"/>
    <s v="EN EJECUCIÓN"/>
    <n v="7.1400000000000005E-2"/>
    <n v="1"/>
    <s v="1. Definición de criterios de inclusión en los planes mediante mesas de trabajo en conjunto con el personal de la Subdirección Operativa (Comandantes y Jefes de Estación) 20%"/>
    <n v="0.2"/>
    <d v="2018-02-01T00:00:00"/>
    <d v="2018-02-28T00:00:00"/>
    <m/>
    <s v="Ing. Andres Fierro_x000a_Nelson Osorio"/>
    <n v="1"/>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n v="0.2"/>
    <n v="0"/>
    <n v="1.428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2"/>
    <s v="2. Inclusión de las actividades en el plan de acción de   los CLGR-CC (Consejos locales de gestión del riesgo y cambio climático). 30%"/>
    <n v="0.3"/>
    <d v="2018-03-01T00:00:00"/>
    <d v="2018-06-30T00:00:00"/>
    <m/>
    <s v="Ing. Andres Fierro_x000a_Nelson Osorio"/>
    <n v="1"/>
    <s v="Se incluyeron las actividades en los 20 planes de acción de los CLGR-CC  con la participación en temas de prevención por parte de bomberos, de igual manera por la dinámica de los planes de acción de cada localidad se empezaron con la ejecución de estas actividades en algunas localidades como se describe a continuación."/>
    <n v="0.3"/>
    <n v="0"/>
    <n v="2.142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3"/>
    <s v="3. Ejecución de las actividades programadas en los planes de acción de   los CLGR-CC (Consejos locales de gestión del riesgo y cambio climático). 50%"/>
    <n v="0.5"/>
    <d v="2018-07-01T00:00:00"/>
    <d v="2018-12-31T00:00:00"/>
    <n v="3.5700000000000003E-2"/>
    <s v="Ing. Andres Fierro_x000a_Nelson Osorio"/>
    <n v="1"/>
    <s v="Abril a Junio: En el trimestre se realizaron actividades incluidas en el Plan de Acción de los CLGR CC como se describe a continuación:_x000a_1. Con el  CLGR CC de Mártires se realizaron 2 capacitaciones a cargo de Bomberos con propiedad horizontal los días 11 de mayo y 21 de junio._x000a_2. En el CLGR CC de Antonio Nariño se llevo a cabo una capacitación en Sistema Comando de Incidentes por parte de Bomberos los días 27 y 28 de abril. _x000a_3. Con el CLGR CC de La Candelaria se realizó capacitación en incendios forestales por parte de Bomberos el día 03 de mayo._x000a_4. En la localidad de Ciudad Bolívar se realizó levantamiento de información para la aplicación de la estrategia de autoprotección de incendios forestales  por parte de Bomberos el día 24 de abril de 2018. _x000a_5. En el CLGR CC de Usme se realizó capacitación en prevención de incendios forestales en el mes de marzo._x000a_6. En el CLGR CC de Sumapaz se realizó capacitación en prevención de incendios forestales en el mes de abril._x000a_7. Se realizo en la localidad de Usaquén un simulacro en cumplimiento del plan de acción para el  primer semestre del año._x000a_8. Se realizo capacitación a los funcionarios de la arcadia local de Santa fe  en el marco del plan de acción_x000a_9. Se realizo capacitación en el marco de acción del plan de acción del concejo local de Kennedy el día 17 de julio de 2018_x000a_10. Se realizo simulacro el día 25 de septiembre en cumplimento del plan de acción del concejo local de SUBA_x000a_Se Realizo las respectivas actividades programadas  en  el resto de las 20 localidades de Bogotá  en el marco de los concejos locales de gestion dle riesgo y cambio climatico."/>
    <n v="0.5"/>
    <n v="3.5700000000000003E-2"/>
    <n v="3.5700000000000003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5"/>
    <s v="Socialización de tramites y servicios  de la entidad en las 20 localidades._x000a_"/>
    <n v="7.1400000000000005E-2"/>
    <n v="100"/>
    <s v="Porcentaje"/>
    <s v="Actividades ejecutadas en el 100% las localidades"/>
    <s v="Subdirector de Gestión del Riesgo_x000a_Jorge Alberto Pardo Torres"/>
    <n v="0.1"/>
    <n v="0.35"/>
    <n v="0.55000000000000004"/>
    <n v="1"/>
    <n v="0.1"/>
    <n v="0.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s v="CUADRO WORD PROPIUESTA ACTIVIDADES Y LAS DOS ACTAS MENSIONADAS."/>
    <s v="NA"/>
    <n v="1"/>
    <s v="EXCELENTE"/>
    <s v="EN EJECUCIÓN"/>
    <n v="7.1400000000000005E-2"/>
    <n v="1"/>
    <s v="1. Definición de lineamientos para actividades de socialización de tramites. 10%"/>
    <n v="0.1"/>
    <d v="2018-01-15T00:00:00"/>
    <d v="2018-02-28T00:00:00"/>
    <m/>
    <s v="Ing. Andres Fierro_x000a_Nelson Osorio"/>
    <n v="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n v="0.1"/>
    <n v="0"/>
    <n v="7.1400000000000005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2"/>
    <s v="2. Ejecución de las actividades de socialización. 90%"/>
    <n v="0.9"/>
    <d v="2018-03-01T00:00:00"/>
    <d v="2018-12-31T00:00:00"/>
    <n v="6.4260000000000012E-2"/>
    <s v="Ing. Andres Fierro_x000a_Nelson Osorio"/>
    <n v="1"/>
    <s v="Abril a Junio: En el mes de Abril se realizó socialización del portafolio de la entidad en la localidad de Font ibón y en la localidad de Suba y en el mes de mayo se realizó socialización del portafolio en el CLGR CC de San Cristóbal  (3 jornadas). _x000a_Se realizo socialización del portafolio en las localidades martirez en el mes de junio, en la localidad de tunjuelito y en la localidad de Santafé en el mes de abril se realizo la socialización._x000a__x000a_Se realizo la socializacion del portafolio de servicios en las localidades restantes para cubrir las 20 localidades del distrito ."/>
    <n v="0.9"/>
    <n v="6.4260000000000012E-2"/>
    <n v="6.426000000000001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6"/>
    <s v="Socialización de la estrategia de Cambio Climático UAECOB"/>
    <n v="7.1400000000000005E-2"/>
    <n v="100"/>
    <s v="Porcentaje"/>
    <s v="Socialización de la estrategia de Cambio Climático al 100% de las áreas de la UEACOB"/>
    <s v="Subdirector de Gestión del Riesgo_x000a_Jorge Alberto Pardo Torres"/>
    <n v="0.1"/>
    <n v="0.4"/>
    <n v="0.7"/>
    <n v="1"/>
    <n v="0.1"/>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n v="1"/>
    <s v="1. Definición de lineamientos para actividades de socialización de la estrategia de CC. 10%"/>
    <n v="0.1"/>
    <d v="2018-01-15T00:00:00"/>
    <d v="2018-03-30T00:00:00"/>
    <m/>
    <s v="Ing. Maria Angelica Arenas"/>
    <n v="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n v="0.1"/>
    <n v="0"/>
    <n v="7.1400000000000005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Elaboración del material de apoyo audio-visual para la socialización de l estrategia de cambio climático de la UAECOB. 20%"/>
    <n v="0.2"/>
    <d v="2018-04-01T00:00:00"/>
    <d v="2018-07-31T00:00:00"/>
    <m/>
    <s v="Ing. Maria Angelica Arenas"/>
    <n v="1"/>
    <s v="Se elabora la presentación PPTX que contiene la estrategia, contextualización de la problemática, contexto legal, enlace entre el cambio climático y gestión del riesgo y marco de actuación de la estrategia._x000a_Se revisan material audio-visual y se seleccionan 2 videos que serán parte de la presentación ( video 1 https://vimeo.com/152574181) (video 2 https://www.youtube.com/watch?v=0hP41m353ws) con los cuales se desarrollara la socialización de la estrategia de CC._x000a_"/>
    <n v="0.2"/>
    <n v="0"/>
    <n v="1.428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2. Ejecución de la socialización de la estrategia de cambio climático. 70%"/>
    <n v="0.7"/>
    <d v="2018-08-01T00:00:00"/>
    <d v="2018-12-31T00:00:00"/>
    <n v="4.9980000000000004E-2"/>
    <s v="Ing. Maria Angelica Arenas"/>
    <n v="1"/>
    <s v="Se realizo la socialzacion de la estrategia de cambio climatico mediante la divulgacion dela presentacion interactiva enviada a la UAECOB "/>
    <n v="0.7"/>
    <n v="4.9980000000000004E-2"/>
    <n v="4.9980000000000004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7"/>
    <s v="Implementación proyecto de prevención y autoprotección  comunitaria ante incendios forestales."/>
    <n v="7.1400000000000005E-2"/>
    <n v="100"/>
    <s v="Porcentaje"/>
    <s v="Desarrollar el 100% del proyecto de prevención y autoprotección  comunitaria ante incendios forestales."/>
    <s v="Subdirector de Gestión del Riesgo_x000a_Jorge Alberto Pardo Torres"/>
    <n v="0.2"/>
    <n v="0.5"/>
    <n v="0.7"/>
    <n v="1"/>
    <n v="0.2"/>
    <n v="0.2"/>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s v="Actas de reunion y cronograma"/>
    <s v="NA"/>
    <n v="1"/>
    <s v="EXCELENTE"/>
    <s v="EN EJECUCIÓN"/>
    <n v="7.1400000000000005E-2"/>
    <n v="1"/>
    <s v="1. Planificación de la implementación del proyecto (20%)"/>
    <n v="0.2"/>
    <d v="2018-01-15T00:00:00"/>
    <d v="2018-03-30T00:00:00"/>
    <m/>
    <s v="Sociólogo Juan Carlos Prieto_x000a_Ing. Maria Angelica Arenas_x000a_"/>
    <n v="1"/>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n v="0.2"/>
    <n v="0"/>
    <n v="1.428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Ejecución de actividades del proyecto (50%)"/>
    <n v="0.5"/>
    <d v="2018-04-01T00:00:00"/>
    <d v="2018-12-31T00:00:00"/>
    <n v="3.5700000000000003E-2"/>
    <s v="Sociólogo Juan Carlos Prieto_x000a_Ing. Maria Angelica Arenas_x000a_"/>
    <n v="1"/>
    <s v="De acuerdo con lo establecido en la planificación de las actividades de implementación del proyecto se reporta:_x000a_1. Socialización del proyecto en las estaciones B-9, B-17, B-10 y B-11. (Actas de Reunión)_x000a_2. Capacitación al personal uniformado de la estación de los 2 turnos para lo cual se tiene actas de reunión y registro fotográfico._x000a_3. Presentación del proyecto en los consejos locales de gestión del riesgo y cambio climático de las localidades de santa fe, ciudad bolívar, san Cristóbal y usme._x000a_4. Presentación del proyecto con representantes del JAC (Juntas de Acción Comunal) de las Zonas a intervenir._x000a__x000a_Se interviene 4 localidades con un total de 503 persona en los talleres 1 y 2  como son USME, CANDELARIA, SANCRISTOBAL Y CIUDAD BOLIVAR._x000a_Se cubre toda la poblacion contemplada para la ejecución del proyecto en los territorios determinados."/>
    <n v="0.5"/>
    <n v="3.5700000000000003E-2"/>
    <n v="3.5700000000000003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3. Informe consolidado de resultados del proyecto (30%)"/>
    <n v="0.3"/>
    <d v="2018-04-01T00:00:00"/>
    <d v="2018-12-31T00:00:00"/>
    <n v="2.1420000000000002E-2"/>
    <s v="Sociólogo Juan Carlos Prieto_x000a_Ing. Maria Angelica Arenas_x000a_"/>
    <n v="1"/>
    <s v="Se consolida el informe final del proyecto en su fase inicial con las respectivas conclusiones y recomendaciones para la implementacion de la fase 2 del proyecto."/>
    <n v="0.3"/>
    <n v="2.1420000000000002E-2"/>
    <n v="2.142000000000000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8"/>
    <s v="Sistematización del procedimiento de capacitación a brigadas contra incendio empresarial"/>
    <n v="7.1400000000000005E-2"/>
    <n v="100"/>
    <s v="Porcentaje"/>
    <s v="Realizar 1 proceso de Levantamiento de requerimientos para  un sistema de Información Misional sub-módulo de Capacitación empresarial"/>
    <s v="Subdirector de Gestión del Riesgo_x000a_Jorge Alberto Pardo Torres"/>
    <n v="0"/>
    <n v="0.33"/>
    <n v="0.66"/>
    <n v="1"/>
    <n v="0"/>
    <n v="0.2"/>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s v="Acta de reunion"/>
    <s v="NA"/>
    <n v="0"/>
    <s v="MALO"/>
    <s v="SIN EJECUTAR"/>
    <n v="0"/>
    <n v="1"/>
    <s v="1. Mesas de Trabajo  (33%)"/>
    <n v="0.33"/>
    <d v="2018-01-15T00:00:00"/>
    <d v="2018-04-30T00:00:00"/>
    <m/>
    <s v="Cecilia Camacho"/>
    <n v="1"/>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n v="0.33"/>
    <n v="0"/>
    <n v="2.3562000000000003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Priorización de Necesidades (33%)"/>
    <n v="0.33"/>
    <d v="2018-05-01T00:00:00"/>
    <d v="2018-07-31T00:00:00"/>
    <m/>
    <s v="Cecilia Camacho"/>
    <n v="1"/>
    <s v="Mediante memorando interno remitido a la oficina asesora de planeación radicado Nº 2018IE6376 del 24 de abril del año en curso, se realizaron la priorización de necesidades con relación a la sistematización del procedimiento de capacitación a brigadas contra incendio, exponiendo en el informe adjunto el contexto normativo, identificación de necesidades y el aumento de solicitudes de capacitación producto de la obligatoriedad expresada en la ley, así mismo se realizaron reuniones los días 5 de abril y 6 de junio en la cual se concreta el diagrama de flujo operacional de las actividades del procedimiento y su sistematización implícita."/>
    <n v="0.33"/>
    <n v="0"/>
    <n v="2.3562000000000003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3. Levantamiento de requerimientos con el apoyo del área de Tecnología. (34%)"/>
    <n v="0.34"/>
    <d v="2018-08-01T00:00:00"/>
    <d v="2018-12-31T00:00:00"/>
    <n v="2.4276000000000002E-2"/>
    <s v="Cecilia Camacho"/>
    <n v="1"/>
    <s v="Se dio continuidad a las mesas de trabajo con la oficina asesora de planeación de fechas 21 de agosto, 11 de septiembre y 24 de septiembre en donde se reviso y ajusto de diagrama de proceso y se aporto la información al personal de desarrollo del sistema de la OAP, como resultado de estas mesas se envió memorando rad nº 2018IE714780 a la oficina asesora de planeación solicitando el aplicativo para la sistematización del procedimiento de brigadas contra incendio clase I._x000a_en este contexto la SGR tiene el compromiso de reportar el detalle pasado a paso con los temas objetos de sistematización._x000a_Se realizó el dia 6 de Diciembre de 2018,  Los productos son los siguientes: _x000a_OAP- diagrama de flujo de proceso del procedimiento de capacitación brigadas contra incendios clase uno, ajustado en concordancia con los lineamientos dados por la SGR. Diseño de fase de etapas de las actividades a sistematizar.._x000a_SGR: productos o salidas principales del proceso. Se entrega la identificación los productos que se requiere obtener del sistema. Entre ellos: Número de empresas capacitadas, Número de brigadas contra incendios, No brigadistas que aprobaron el curso, Número de horas capacitadas, localidades capacitadas, sectores económicos capacitadas, etc. _x000a_Se detalla cada una de las actividades principales del procedimiento como insumo para el diseño del diagrama del proceso, _x000a_Con los productos anteriores se cierra el compromiso de la meta Plan de Acción 2018. _x000a_"/>
    <n v="0.34"/>
    <n v="2.4276000000000002E-2"/>
    <n v="2.4276000000000002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9"/>
    <s v="Actividad de prevención en el marco de los programas del club bomberitos."/>
    <n v="7.1400000000000005E-2"/>
    <n v="100"/>
    <s v="Porcentaje"/>
    <s v="Desarrollo de 1 actividades de prevención en el marco de los programas del club bomberitos"/>
    <s v="Subdirector de Gestión del Riesgo_x000a_Jorge Alberto Pardo Torres"/>
    <n v="0.5"/>
    <n v="1"/>
    <m/>
    <m/>
    <n v="0.5"/>
    <n v="1"/>
    <s v="Se cumplió con las actividades programadas para el 1er trimestre."/>
    <s v="actas de reunion Y correo electronico"/>
    <s v="NA"/>
    <n v="2"/>
    <s v="EXCELENTE"/>
    <s v="EN EJECUCIÓN"/>
    <n v="0.14280000000000001"/>
    <n v="1"/>
    <s v="1. Planificación de la actividad de prevención (día del niño)25%"/>
    <n v="0.25"/>
    <d v="2018-01-15T00:00:00"/>
    <d v="2018-02-28T00:00:00"/>
    <m/>
    <s v="Carolina Suarez"/>
    <n v="1"/>
    <s v="Se llevo a cabo reunión con las personas encargadas del contrato 396 de 2017 para la planificación de las actividades a realizar en la celebración del día del niño, el día 12 de Abril de 2018 en el coliseo del PRD el salitre. "/>
    <n v="0.25"/>
    <n v="0"/>
    <n v="1.785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2"/>
    <s v="2. Convocatoria para la actividad de Prevención. 25%"/>
    <n v="0.25"/>
    <d v="2018-03-01T00:00:00"/>
    <d v="2018-03-31T00:00:00"/>
    <m/>
    <s v="Carolina Suarez"/>
    <n v="1"/>
    <s v="Se realiza telefónicamente llamada a la directora del Centro Crecer Tejares, se les  hace la invitación para la participación de 100 niños._x000a__x000a_Se realiza la invitación formal mediante correo electrónico en la que confirma la asistencia del centro crecer a la misma. _x000a_"/>
    <n v="0.25"/>
    <n v="0"/>
    <n v="1.785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3"/>
    <s v="3. Ejecución de la actividad de prevención (Día del Niño). 50%"/>
    <n v="0.5"/>
    <d v="2018-04-01T00:00:00"/>
    <s v="31/06/2018"/>
    <m/>
    <s v="Carolina Suarez"/>
    <n v="1"/>
    <s v="Se realizaron actividades que brindaron a la  población en condición de discapacidad elementos teórico-prácticos para reducir la vulnerabilidad en situaciones de emergencia, teniendo en cuenta las características físicas y psicológicas, formas de aprendizaje. Se conto con un público de 100 niños y niñas a los que se les realizaron actividades de esparcimiento enfocadas a la reducción del riesgo mediante la intervención dirigida a disminuir las condiciones de peligro existentes en la comunidad a través de la fomentación de espacios de interacción con las poblaciones más vulnerables, en este caso la población infantil en condición de discapacidad._x000a_Esta actividad se llevo a cabo el día 12 de Abril en el PRD el salitre en un horario de 9:00 a 1:00pm con los niños del centro crecer de Usme. (Se anexa evidencia de las actividades realizadas anexo 1). La UAECOB con este tipo de actividades busco garantizar y asegurar el ejercicio efectivo de los derechos de las personas con discapacidad, mediante la adopción de medidas de inclusión, acción afirmativa y de ajustes razonables para la interiorización efectiva de los diferentes contenidos como son la reducción del riesgo y temas de prevención. _x000a_"/>
    <n v="0.5"/>
    <n v="0"/>
    <n v="3.5700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0"/>
    <s v="Revisión y ajuste de la Estrategia de  Sensibilización Y Educación En Prevención De Incendios Y Emergencias Conexas- Club Bomberitos"/>
    <n v="7.1400000000000005E-2"/>
    <n v="100"/>
    <s v="Porcentaje"/>
    <s v="Realizar el 100% de la revisión y ajuste de la estrategia de Sensibilización Y Educación En Prevención De Incendios Y Emergencias Conexas- Club Bomberitos"/>
    <s v="Subdirector de Gestión del Riesgo_x000a_Jorge Alberto Pardo Torres"/>
    <n v="0.1"/>
    <n v="0.4"/>
    <n v="0.7"/>
    <n v="1"/>
    <n v="0.1"/>
    <n v="0.1"/>
    <s v="Se realiza un diagnostico con los referentes de cada una de las estaciones del Club bomberitos (programas y curso) Se observan cuales han sido las debilidades, dificultades, amenazas, sus fortalezas y se realizan mesas de trabajo para reestructuración de los mismo"/>
    <s v="documento diagnostico"/>
    <s v="NA"/>
    <n v="1"/>
    <s v="EXCELENTE"/>
    <s v="EN EJECUCIÓN"/>
    <n v="7.1400000000000005E-2"/>
    <n v="1"/>
    <s v="1. Diagnostico de los documentos de la estrategia 10%"/>
    <n v="0.1"/>
    <d v="2018-01-15T00:00:00"/>
    <d v="2018-03-31T00:00:00"/>
    <m/>
    <s v="Carolina Suarez_x000a_Juliana Patiño_x000a_Cristian Castañeda"/>
    <n v="1"/>
    <s v="Se realiza un diagnostico con los referentes de cada una de las estaciones del Club bomberitos (programas y curso) Se observan cuales han sido las debilidades, dificultades, amenazas, sus fortalezas y se realizan mesas de trabajo para reestructuración de los mismo"/>
    <n v="0.1"/>
    <n v="0"/>
    <n v="7.1400000000000005E-3"/>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2"/>
    <s v="2. Plan de trabajo (Cronograma) de la implementación del ajuste de la estrategia.20% "/>
    <n v="0.2"/>
    <d v="2018-04-01T00:00:00"/>
    <d v="2018-05-30T00:00:00"/>
    <m/>
    <s v="Carolina Suarez_x000a_Juliana Patiño_x000a_Cristian Castañeda"/>
    <n v="1"/>
    <s v="Se realizó el plan de trabajo (cronograma) en la fecha 2 Febrero."/>
    <n v="0.2"/>
    <n v="0"/>
    <n v="1.428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3"/>
    <s v="3. Desarrollo de productos del plan de trabajo de la estrategia de Sensibilización Y Educación En Prevención De Incendios Y Emergencias Conexas- Club Bomberitos. 70%"/>
    <n v="0.7"/>
    <d v="2018-06-01T00:00:00"/>
    <d v="2018-12-31T00:00:00"/>
    <n v="4.9980000000000004E-2"/>
    <s v="Carolina Suarez_x000a_Juliana Patiño_x000a_Cristian Castañeda"/>
    <n v="1"/>
    <s v="Se procede a la revisión del procedimiento los días 9, 10 y 11 de Abril, realizando los cambios pertinentes en cuanto a las actividades de los programas y el curso.  Anexo Flujo grama con sus respectivas modificaciones para la revisión y aprobación por parte del supervisor._x000a__x000a_Se Actuliza el Procedimiento de la estrategia de SENSIBILIZACIÓN Y EDUCACIÓN EN_x000a_PREVENCIÓN DE INCENDIOS Y_x000a_EMERGENCIAS CONEXAS – CLUB_x000a_BOMBERITOS, con los nuevos cambios de la estartegia como la inclucion de un nuevo rango de edades entre otras._x000a_"/>
    <n v="0.7"/>
    <n v="4.9980000000000004E-2"/>
    <n v="4.9980000000000004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1"/>
    <s v="Actualización del material de referencia para  los curso de investigación  de Incendio Básico e Intermedio"/>
    <n v="7.1400000000000005E-2"/>
    <n v="100"/>
    <s v="Porcentaje"/>
    <s v="Realizar la actualización del material de  referencia para los cursos de investigación básico e intermedio"/>
    <s v="Subdirector de Gestión del Riesgo_x000a_Jorge Alberto Pardo Torres"/>
    <n v="0.25"/>
    <n v="0.5"/>
    <n v="0.75"/>
    <n v="1"/>
    <n v="0.25"/>
    <n v="0.25"/>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s v="Acta de reunion"/>
    <m/>
    <n v="1"/>
    <s v="EXCELENTE"/>
    <s v="EN EJECUCIÓN"/>
    <n v="7.1400000000000005E-2"/>
    <n v="1"/>
    <s v="1. Revisión del proceso de formalización y estandarización (Material de referencia) para los cursos de investigación básico e intermedio  20%"/>
    <n v="0.2"/>
    <d v="2018-02-01T00:00:00"/>
    <d v="2018-04-30T00:00:00"/>
    <m/>
    <s v="Sto. Yimer Arias"/>
    <n v="1"/>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n v="0.2"/>
    <n v="0"/>
    <n v="1.428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Actualización del material de referencia  50%."/>
    <n v="0.5"/>
    <d v="2018-05-01T00:00:00"/>
    <d v="2018-09-30T00:00:00"/>
    <m/>
    <s v="Sto. Yimer Arias"/>
    <n v="1"/>
    <s v="Se realiza reunión del 2 de mayo con la revisión de los contenidos para el curso básico e intermedio, reunión del 16 de mayo y se presenta avances sobre la actualización del material donde se anexa el análisis realizado con la norma NFPA921. Reunión del 24 de mayo donde se describen los módulos trabajados, el nombre del modulo, el contenido de acuerdo a la norma. Reunión del 5 de junio en la cual se cambia metodología y se genera interacción con la norma y se genera planilla de los temas de acuerdo a la nueva metodología._x000a_Se termina el actualización del material de referencia con la nueva metodología._x000a_"/>
    <n v="0.5"/>
    <n v="0"/>
    <n v="3.5700000000000003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Aprobación del material de referencia 10%"/>
    <n v="0.1"/>
    <d v="2018-10-01T00:00:00"/>
    <d v="2018-10-31T00:00:00"/>
    <n v="7.1400000000000005E-3"/>
    <s v="Sto. Yimer Arias"/>
    <n v="1"/>
    <s v="Se aprobó el material por parte del jefe del equipo de investigación y se utilizo en la realización del curso básico de investigación."/>
    <n v="0.1"/>
    <n v="7.1400000000000005E-3"/>
    <n v="7.1400000000000005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4"/>
    <s v="4. Presentación del  material de referencia actualizado  por parte de la SGR al proceso de Gestión del talento Humano área de capacitación y entrenamiento. 20%"/>
    <n v="0.2"/>
    <d v="2018-11-01T00:00:00"/>
    <d v="2018-12-31T00:00:00"/>
    <n v="1.4280000000000001E-2"/>
    <s v="Sto. Yimer Arias"/>
    <n v="1"/>
    <s v="Se presenta el material de referencia de manera digital al  proceso de Gestión del talento Humano área de capacitación y entrenamiento.  Con el raricado 2018IE18118 del 7 de Diciembre de 2018 para su conocimiento."/>
    <n v="0.2"/>
    <n v="1.4280000000000001E-2"/>
    <n v="1.428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2"/>
    <s v=" Capacitación Básica de investigación de incendios "/>
    <n v="7.1400000000000005E-2"/>
    <n v="100"/>
    <s v="Porcentaje"/>
    <s v="Realizar un (1) cursos de  capacitación  Básica de Investigación de incendios dirigido a el personal operativo de la UAECOB."/>
    <s v="Subdirector de Gestión del Riesgo_x000a_Jorge Alberto Pardo Torres"/>
    <n v="0.25"/>
    <n v="0.5"/>
    <n v="0.75"/>
    <n v="1"/>
    <n v="0.25"/>
    <n v="0.25"/>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s v="Acta de reunion"/>
    <s v="NA"/>
    <n v="1"/>
    <s v="EXCELENTE"/>
    <s v="EN EJECUCIÓN"/>
    <n v="7.1400000000000005E-2"/>
    <n v="1"/>
    <s v="1, Diseño de la  capacitación  Básico 25%"/>
    <n v="0.25"/>
    <d v="2018-01-15T00:00:00"/>
    <d v="2018-02-28T00:00:00"/>
    <m/>
    <s v="Sto. William Rene Diaz"/>
    <n v="1"/>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n v="0.25"/>
    <n v="0"/>
    <n v="1.785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Plan de trabajo y cronograma de la capacitación. 25%"/>
    <n v="0.25"/>
    <d v="2018-03-01T00:00:00"/>
    <d v="2018-05-31T00:00:00"/>
    <m/>
    <s v="Sto. William Rene Diaz"/>
    <n v="1"/>
    <s v="Reunión del 3 de abril de 2018 en el cual se presenta el plan de trabajo para cada día del curso, Reunión del 25 de mayo  en la cual se determina la metodología del curso de manera semi virtual donde se entregaran PDF a los participantes para su estudio, reunión del 27 de mayo de 2018 donde se dan fechas (cronograma) al plan de trabajo elaborado."/>
    <n v="0.25"/>
    <n v="0"/>
    <n v="1.785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Desarrollo de la capacitación básica . 50%"/>
    <n v="0.5"/>
    <d v="2018-06-01T00:00:00"/>
    <d v="2018-12-31T00:00:00"/>
    <n v="3.5700000000000003E-2"/>
    <s v="Sto. William Rene Diaz"/>
    <n v="1"/>
    <s v="Se envía memorando radicado 2018IE9607 del 29 de junio en el cual se solicita al área de capacitación y entrenamiento (academia) autorización para iniciar con el envió del material de capacitación virtual el cual hace parte de la ejecución del curso. _x000a_Se realiza curso Básico de Investigación del 25 al 27 de septiembre, se tiene evidencia del informe realizado para el curso_x000a_"/>
    <n v="0.5"/>
    <n v="3.5700000000000003E-2"/>
    <n v="3.5700000000000003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3"/>
    <s v="Sensibilización del equipo de investigación de incendios  en las 17 estaciones de la UAECOB."/>
    <n v="7.1400000000000005E-2"/>
    <n v="100"/>
    <s v="Porcentaje"/>
    <s v="100% de las estaciones de bomberos de la UAECOB sensibilizadas por el equipo de investigación de Incendios."/>
    <s v="Subdirector de Gestión del Riesgo_x000a_Jorge Alberto Pardo Torres"/>
    <n v="0.25"/>
    <n v="0.5"/>
    <n v="0.75"/>
    <n v="1"/>
    <n v="0.25"/>
    <n v="0.25"/>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s v="Acta de reunion"/>
    <s v="NA"/>
    <n v="1"/>
    <s v="EXCELENTE"/>
    <s v="EN EJECUCIÓN"/>
    <n v="7.1400000000000005E-2"/>
    <n v="1"/>
    <s v="1. Diseño de material pedagógico para sensibilizar. (35%)"/>
    <n v="0.35"/>
    <d v="2018-01-15T00:00:00"/>
    <d v="2018-05-31T00:00:00"/>
    <m/>
    <s v="Cabo Hernando Martinez"/>
    <n v="1"/>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n v="0.35"/>
    <n v="0"/>
    <n v="2.499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Programación de sensibilización. (15%)"/>
    <n v="0.15"/>
    <d v="2018-06-01T00:00:00"/>
    <d v="2018-06-30T00:00:00"/>
    <m/>
    <s v="Cabo Hernando Martinez"/>
    <n v="1"/>
    <s v="Mediante Memorando interno remitido al Subdirección Operativa radicado 2018IE5351 del 2 de abril se realiza la programación y autorización de las sensibilizaciones en las 17 estaciones."/>
    <n v="0.15"/>
    <n v="0"/>
    <n v="1.071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Ejecución de 17 jornadas de sensibilización. (50%)"/>
    <n v="0.5"/>
    <d v="2018-07-01T00:00:00"/>
    <d v="2018-12-31T00:00:00"/>
    <n v="3.5700000000000003E-2"/>
    <s v="Cabo Hernando Martinez"/>
    <n v="1"/>
    <s v="Se presenta informe de la sensibilización en las 17 estaciones radicado  2018IE9532 del 29 de junio del procedimiento de expedición de constancias con las evidencias de cada una de las estaciones y registro fotográfico en CD-ROM"/>
    <n v="0.5"/>
    <n v="3.5700000000000003E-2"/>
    <n v="3.5700000000000003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4"/>
    <s v="Gestionar la realización de un curso para la investigación de incendios forestales para la entidad con entidades externas"/>
    <n v="7.1800000000000003E-2"/>
    <n v="100"/>
    <s v="Porcentaje"/>
    <s v="un (1) Curso Gestionado ante la entidad correspondiente"/>
    <s v="Subdirector de Gestión del Riesgo_x000a_Jorge Alberto Pardo Torres"/>
    <n v="0.25"/>
    <n v="0.5"/>
    <n v="0.75"/>
    <n v="1"/>
    <n v="0.25"/>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n v="1"/>
    <s v="1. Realizar un diagnostico de la necesidad del curso de investigación de Incendios Forestales 50%."/>
    <n v="0.5"/>
    <d v="2018-01-15T00:00:00"/>
    <d v="2018-06-30T00:00:00"/>
    <m/>
    <s v="Sto. Omar Bedoya"/>
    <n v="1"/>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_x000a__x000a_2º trimestre_x000a_Se envía mediante correo electrónico del 27 de junio el diagnostico de  la necesidad del curso de investigación de Incendios Forestales terminado_x000a__x000a_"/>
    <n v="0.5"/>
    <n v="0"/>
    <n v="3.59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Realizar la Gestión de solicitud con la entidad externa correspondiente. 50% "/>
    <n v="0.5"/>
    <d v="2018-07-01T00:00:00"/>
    <d v="2018-12-31T00:00:00"/>
    <n v="3.5900000000000001E-2"/>
    <s v="Sto. Omar Bedoya"/>
    <n v="1"/>
    <s v="Se envía el diagnostico de necesidad curso investigación incendios forestales a la dirección."/>
    <n v="0.5"/>
    <n v="3.5900000000000001E-2"/>
    <n v="3.5900000000000001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Ejercicio de aseguramiento de agua en edificios de gran altura."/>
    <n v="8.3333333333333329E-2"/>
    <n v="100"/>
    <s v="Porciento"/>
    <s v="Realizar un (1) ejercicio   de aseguramiento de agua en edificios de gran altura, con la participación minima de 6 funcionarios de la Subdirección Operativa (mín.6 por compañía)."/>
    <s v="CTE. CIA. 5"/>
    <n v="0.25"/>
    <n v="0.5"/>
    <n v="0.75"/>
    <n v="1"/>
    <n v="0.25"/>
    <n v="0.25"/>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s v="Actas de reunion del 23 de enero y 13 de marzo  de 2018"/>
    <s v="NA"/>
    <n v="1"/>
    <s v="EXCELENTE"/>
    <s v="EN EJECUCIÓN"/>
    <n v="8.3333333333333329E-2"/>
    <n v="1"/>
    <s v="Planeación."/>
    <n v="0.25"/>
    <d v="2018-02-01T00:00:00"/>
    <d v="2018-03-31T00:00:00"/>
    <m/>
    <s v="CTE. CIA. 5"/>
    <n v="1"/>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65"/>
    <d v="2018-04-01T00:00:00"/>
    <d v="2018-09-30T00:00:00"/>
    <m/>
    <s v="CTE. CIA. 5"/>
    <n v="1"/>
    <s v="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Presentar informe finall ante la Subdirección Operativa.                                                                                                                                                                                                                                                                                                                                                                                                                                                                                                                                                                                                                                                                                                                                                                                                                                                                                          "/>
    <n v="0.1"/>
    <d v="2018-10-01T00:00:00"/>
    <d v="2018-10-31T00:00:00"/>
    <n v="8.3333333333333332E-3"/>
    <s v="CTE. CIA. 5"/>
    <n v="1"/>
    <s v="Se evidencia informe final presentado ante la Subdirección Operativa,  el cual contiene los siguientes items: 1.Introducción, 2.Alcance, 3.Objetivos, 4.Generalidades, 5.Estrategias, 6.Esquema organizacional del ejercicio y 7.Guión o Libreto., por último se encuentran los esquemas de diapositivas y registros fotograficos."/>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2"/>
    <s v="Simulacro de rescate vertical"/>
    <n v="8.3333333333333329E-2"/>
    <n v="100"/>
    <s v="Porciento"/>
    <s v="Realizar un (1) simulacro de rescate vertical  con la participación de 15 funcionarios de la Subdirección Operativa, (3 por CIA)."/>
    <s v="Lider del grupo de rescate técnico"/>
    <n v="0.25"/>
    <n v="0.5"/>
    <n v="0.75"/>
    <n v="1"/>
    <n v="0.25"/>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m/>
    <s v="Lider del grupo de rescate técnico"/>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del simulacro de rescate vertical."/>
    <n v="0.65"/>
    <d v="2018-04-01T00:00:00"/>
    <d v="2018-09-30T00:00:00"/>
    <m/>
    <s v="Lider del grupo de rescate técnico"/>
    <n v="1"/>
    <s v="Se Realizo la ejecución del rescate el 07 de agosto de 2018 en el Centro Comercial Centro Mayor y dentro de las actividades se realizo el inventario del equipo metalico y textil que se utilizó en el simulacro."/>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 ante la Subdirección Operativa.                                                                                                                                                                                                                                                                                                                                                                                                                                                                                                                                                                                                                                                                                                                                                                                                                                                                                          "/>
    <n v="0.1"/>
    <d v="2018-10-01T00:00:00"/>
    <d v="2018-10-31T00:00:00"/>
    <n v="8.3333333333333332E-3"/>
    <s v="Lider del grupo de rescate técnico"/>
    <n v="1"/>
    <s v="Se evidencia informe final presentado ante la Subdirección Operativa el 06 de noviembre de 2018 por el Teniente Omar Armando Castañeda Rodríguez, jefe de estación Central B-2, el cual contiene los siguientes items: 1,Descripción de las actividades,2,Lista de participantes, 3.Aspectos positivos y negativos, 4.Conclusiones y recomendaciones para el seguimiento y 5.Lista de anexos, ademas se evidencia un pequeño registro fotográfico de la actividad"/>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3"/>
    <s v="Simulacro de rescate por extensión"/>
    <n v="8.3333333333333329E-2"/>
    <n v="100"/>
    <s v="Porciento"/>
    <s v="Realizar un (1)  simulacro de rescate por extensión con la participación minima de 17  funcionarios de la Subdirección Operativa, (1 por estación)."/>
    <s v="CTE.CIA 1 y _x000a_Lider del grupo de rescate y salvamento acuatico"/>
    <n v="0.25"/>
    <n v="0.5"/>
    <n v="0.75"/>
    <n v="1"/>
    <n v="0.25"/>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m/>
    <s v="CTE.CIA 1 y _x000a_Lider del grupo de rescate y salvamento acuatico"/>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n v="0.65"/>
    <d v="2018-04-01T00:00:00"/>
    <d v="2018-09-30T00:00:00"/>
    <m/>
    <s v="CTE.CIA 1 y _x000a_Lider del grupo de rescate y salvamento acuatico"/>
    <n v="1"/>
    <s v="La ejecución del simulacro se realizo el 07 de noviembre de 2018, en el lago del Parque Metropolitano Simón Bolivar, con personal de todas las estaciones."/>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n v="8.3333333333333332E-3"/>
    <s v="CTE.CIA 1 y _x000a_Lider del grupo de rescate y salvamento acuatico"/>
    <n v="1"/>
    <s v="Se presento informe final ante la Subdirección Operativa, el 13 de noviembre de 2018, el cual contiene: 1,Información General, 2.Conclusión y 3.Registro fotográfico, copia del acta de reunión del 07-nov-2018; el cual fue remitido por el sargento JOSE LUIS CABRA TRASLAVIÑA, jefe estación acuatico B-5 (E)."/>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4"/>
    <s v="Simulacro de rescate vehicular "/>
    <n v="8.3333333333333329E-2"/>
    <n v="100"/>
    <s v="Porciento"/>
    <s v="Realizar un (1) simulacro de rescate vehicular (electrico o hibrido o combustible) con la participación de 30 funcionarios de la Subdirección Operativa, (6 por CIA)."/>
    <s v="SUBCTE. CIA 1 y _x000a_Lider del Grupo de rescate técnico"/>
    <n v="0.25"/>
    <n v="0.5"/>
    <n v="0.75"/>
    <n v="1"/>
    <n v="0.25"/>
    <n v="0.25"/>
    <s v="Se realizo la planeación del simulacro de rescate vehicular a cargo del lider de rescate técnico y el grupo de trabajo, se evidencia acta del 28 de marzo de 2018."/>
    <s v="Acta de reunion del 28 de marzo de 2018"/>
    <s v="NA"/>
    <n v="1"/>
    <s v="EXCELENTE"/>
    <s v="EN EJECUCIÓN"/>
    <n v="8.3333333333333329E-2"/>
    <n v="1"/>
    <s v="Planeación."/>
    <n v="0.25"/>
    <d v="2018-02-01T00:00:00"/>
    <d v="2018-03-31T00:00:00"/>
    <m/>
    <s v="SUBCTE. CIA 1 y _x000a_Lider del Grupo de rescate técnico"/>
    <n v="1"/>
    <s v="Se realizo la planeación del simulacro de rescate vehicular a cargo del lider de rescate técnico y el grupo de trabajo, se evidencia acta del 28 de marzo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n v="0.65"/>
    <d v="2018-04-01T00:00:00"/>
    <d v="2018-09-30T00:00:00"/>
    <m/>
    <s v="SUBCTE. CIA 1 y _x000a_Lider del Grupo de rescate técnico"/>
    <n v="1"/>
    <s v="El simulacro se realizó el 29 de octubre de 2018, en las instalaciones de SIDENAL , en el municipio de Tocanciá Cundinamarca, liderado por el grupo de rescate técnico."/>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n v="8.3333333333333332E-3"/>
    <s v="SUBCTE. CIA 1 y _x000a_Lider del Grupo de rescate técnico"/>
    <n v="1"/>
    <s v="Se presentó informe final ante la Subdirección Operativa el 31-10-2018, remitido por el Sargento Carlos Alberto Ramírez Parra, líder del equipo técnico de rescate -RIT, el cual contiene:1,preparativos, 2.ejecución del simulacro y 3.Conclusiones generales, se adjuntó la orden operativa del simulacro."/>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5"/>
    <s v="Simulacro de búsqueda y rescate con caninos en media montaña"/>
    <n v="8.3333333333333329E-2"/>
    <n v="100"/>
    <s v="Pociento"/>
    <s v="Ejecutar un (1) simulacro de rescate con caninos en media montaña con la participación de 17 funcionarios de la Subdirección Operativa, (1 por estación)."/>
    <s v="Lider del grupo BRAE"/>
    <n v="0.25"/>
    <n v="0.5"/>
    <n v="0.75"/>
    <n v="1"/>
    <n v="0.25"/>
    <n v="0.25"/>
    <s v="Se evidencia acta de reunión del equipo BRAE del 20 de febrero de  de 2018, en la cual se trata el tema de planeación del Simulacro de búsqueda y rescate con caninos en media montaña y se establecen roles del equipo."/>
    <s v="Acta de reunión del 20 de febrero de 2018"/>
    <s v="NA"/>
    <n v="1"/>
    <s v="EXCELENTE"/>
    <s v="EN EJECUCIÓN"/>
    <n v="8.3333333333333329E-2"/>
    <n v="1"/>
    <s v="Planeación."/>
    <n v="0.25"/>
    <d v="2018-02-01T00:00:00"/>
    <d v="2018-03-31T00:00:00"/>
    <m/>
    <s v="Lider del grupo BRAE"/>
    <n v="1"/>
    <s v="Se evidencia acta de reunión del equipo BRAE del 20 de febrero de  de 2018, en la cual se trata el tema de planeación del Simulacro de búsqueda y rescate con caninos en media montaña y se establecen roles del equipo."/>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simulacro de búsqueda y rescate con caninos en media montaña"/>
    <n v="0.65"/>
    <d v="2018-04-01T00:00:00"/>
    <d v="2018-09-30T00:00:00"/>
    <m/>
    <s v="Lider del grupo BRAE"/>
    <n v="1"/>
    <s v="Se realizo el simulacro de rescate en media montaña el 08 de agosto de 2018 en los tanques cerca del  Parque Nacional por la Avenida Circunvalar."/>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n v="8.3333333333333332E-3"/>
    <s v="Lider del grupo BRAE"/>
    <n v="1"/>
    <s v="Se presentó informe final ante la Subdirección Operativa el 07-dic-2018, presentado por  los cabos Julio Cesar Bojacá Varga y Jhon Alvaro Beltrán Rodríguez del grupo especializado BRAE, en el cual se evidencian los siguientes ítems: 1.Breve reseña del desarrollo del curso/módulo,  2.Listado de participantes, 3.Personal involucrado, 4.Estructura S.C.I. para el simulacro búsqueda en media montaña, 5.Registro Fotografico, 6.Conclusiones y recomendaciones y 7.Anexos."/>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6"/>
    <s v="Realización de Plan Específico de Respuesta (PER) por incendio en entidades públicas distritales o Grandes Superficies o empresas industriales y/o comerciales"/>
    <n v="8.3333333333333329E-2"/>
    <n v="100"/>
    <s v="Porciento"/>
    <s v="Realizar un (1) Plan Especifico de Respuesta con la participación de 34 funcionarios de la Subdirección Operativa, (2 por estación)."/>
    <s v="CTE.CIA 1"/>
    <n v="0.25"/>
    <n v="0.5"/>
    <n v="0.75"/>
    <n v="1"/>
    <n v="0.25"/>
    <n v="0"/>
    <s v="No hay evidencias de avance durante el primer trimestre de 2018"/>
    <s v="NA"/>
    <s v="Realizar la actividad de planeación del ejercicio PER antes de finalizar el segundo trimestre de 2018."/>
    <n v="0"/>
    <s v="MALO"/>
    <s v="SIN EJECUTAR"/>
    <n v="0"/>
    <n v="1"/>
    <s v="Planeación."/>
    <n v="0.25"/>
    <d v="2018-02-01T00:00:00"/>
    <d v="2018-03-31T00:00:00"/>
    <m/>
    <s v="CTE.CIA 1"/>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65"/>
    <d v="2018-04-01T00:00:00"/>
    <d v="2018-09-30T00:00:00"/>
    <m/>
    <s v="CTE.CIA 1"/>
    <n v="1"/>
    <s v="Se realizó el PER en la Alcaldía Local de Teusaquillo con la participación de dos funcionarios por estación, actividad que fue realizada del 17 de mayo de 2018. Falta la entrega del informe a la Subdirección Operativa."/>
    <n v="0.65"/>
    <n v="0"/>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 Presentar informe finall ante la Subdirección Operativa.                                                                                                                                                                                                                                                                                                                                                                                                                                                                                                                                                                                                                                                                                                                                                                                                                                                                                          "/>
    <n v="0.1"/>
    <d v="2018-10-01T00:00:00"/>
    <d v="2018-10-31T00:00:00"/>
    <n v="8.3333333333333332E-3"/>
    <s v="CTE.CIA 1"/>
    <n v="1"/>
    <s v="Se evidencia informe final ante la Subdirección Operativa el 20-nov-2018, presentado por la Teniente Myriam Malpica Malpica, Jefe Estación Norte, el cual  contiene una descripción general, lugar de realización;  para qué se realizó; fecha de ejecución, participantes y conclusión, además Acta de reunión del 17-may-2018."/>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7"/>
    <s v="Ejercicio IEC INSARAG "/>
    <n v="8.3333333333333329E-2"/>
    <n v="100"/>
    <s v="Porciento"/>
    <s v="Coordinar y participar en el ejercicio para la clasificación y acreditación de  INSARAG IEC"/>
    <s v="SUBCTE. CIA.3 y_x000a_ Lider del proceso USAR"/>
    <n v="0.25"/>
    <n v="0.5"/>
    <n v="0.75"/>
    <n v="1"/>
    <n v="0.25"/>
    <n v="1"/>
    <s v="Se realizo preejercicio el 05 de febrero de 2018 en el municipio de Tacurrumbi-Montenegro Quindio, al cual asistieron los integrantes del equipo USAR   como parte de las actividades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_x000a__x000a_Participación por parte del equipo de USAR en el proceso de clasificacion y acreditación durante los dias 05 al 09 de marzo de 2018. Resultado el Certificado CALL-1 ante la pagina de INSARAG de las Naciones Unidas."/>
    <s v="Comisiones de personal al departamento del Quindío. _x000a_Certificado de Acreditación emitido por INSARAG: USAR COL-1"/>
    <s v="NA"/>
    <n v="4"/>
    <s v="EXCELENTE"/>
    <s v="EN EJECUCIÓN"/>
    <n v="0.33333333333333331"/>
    <n v="1"/>
    <s v="Coordinación del ejercicio para clasificación y acreditación."/>
    <n v="0.3"/>
    <d v="2018-02-01T00:00:00"/>
    <d v="2018-02-28T00:00:00"/>
    <m/>
    <s v="SUBCTE. CIA.3 y_x000a_ Lider del proceso USAR"/>
    <n v="1"/>
    <s v="Se realizo preejercicio el 05 de febrero de 2018 en el municipio de Tacurrumbi-Montenegro Quindio, al cual asistieron los integrantes del ejercicio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n v="0.3"/>
    <n v="0"/>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Participación en el ejercicio para clasificación y acreditación."/>
    <n v="0.7"/>
    <d v="2018-03-01T00:00:00"/>
    <d v="2018-06-30T00:00:00"/>
    <m/>
    <s v="SUBCTE. CIA.3 y_x000a_ Lider del proceso USAR"/>
    <n v="1"/>
    <s v="Participación por parte del equipo de USAR en el proceso de clasificacion y acreditación durante los dias 05 al 09 de marzo de 2018. Resultado el Certificado CALL-1 ante la pagina de INSARAG de las Naciones Unidas."/>
    <n v="0.7"/>
    <n v="0"/>
    <n v="5.8333333333333327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8"/>
    <s v="Socialización del árbol de servicios de emergencias de la UAECOB."/>
    <n v="8.3333333333333329E-2"/>
    <n v="17"/>
    <s v="estaciones"/>
    <s v="Actualizar y socializar el  árbol de servicios  en las diecisiete  (17) estaciones de la Subdirección Operativa  (al 50% del personal operativo)."/>
    <s v="Lider de la Central de Coordinación y Comuniaciones"/>
    <n v="1"/>
    <n v="7"/>
    <n v="13"/>
    <n v="17"/>
    <n v="1"/>
    <n v="0"/>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s v="Actas de reunión del 22  de febrero y 25 de marzo de 2018."/>
    <s v="Realizar la actividad de material de socialización para las 17 estaciones antes de finalizar el segundo trimestre de 2018."/>
    <n v="0"/>
    <s v="MALO"/>
    <s v="SIN EJECUTAR"/>
    <n v="0"/>
    <n v="1"/>
    <s v="Cronograma."/>
    <n v="0.15"/>
    <d v="2018-02-01T00:00:00"/>
    <d v="2018-03-15T00:00:00"/>
    <m/>
    <s v="Lider de la Central de Coordinación y Comuniaciones"/>
    <n v="1"/>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n v="0.15"/>
    <n v="0"/>
    <n v="1.249999999999999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Material de socialización  para las 17 estaciones. "/>
    <n v="0.15"/>
    <d v="2018-03-16T00:00:00"/>
    <d v="2018-03-31T00:00:00"/>
    <m/>
    <s v="Lider de la Central de Coordinación y Comuniaciones"/>
    <n v="1"/>
    <s v="En este II trimestre se presentó el material para socializar en las estaciones el árbol de servicios, pero falta socializar debido a que es necesario actualizar el procedimiento para poder seguir con la actividad."/>
    <n v="0.15"/>
    <n v="0"/>
    <n v="1.249999999999999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Socialización y  registro de asistencia y registros fotográficos de la socialización en las 17 estaciones."/>
    <n v="0.6"/>
    <d v="2018-04-01T00:00:00"/>
    <d v="2018-11-30T00:00:00"/>
    <n v="4.9999999999999996E-2"/>
    <s v="Lider de la Central de Coordinación y Comuniaciones"/>
    <n v="1"/>
    <s v="Se realizó la socialización del árbol de servicios en todas las 17 estaciones de bomberos de la siguiente forma TURNO 1: 175 funcionarios; TURNO 2: 195 funcionarios y C.C.C.:14 funcionarios para un total de 384 personas."/>
    <n v="0.6"/>
    <n v="4.9999999999999996E-2"/>
    <n v="4.999999999999999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4"/>
    <s v="Presentar informe finall ante la Subdirección Operativa.                                                                                                                                                                                                                                                                                                                                                                                                                                                                                                                                                                                                                                                                                                                                                                                                                                                                                          "/>
    <n v="0.1"/>
    <d v="2018-12-01T00:00:00"/>
    <d v="2018-12-15T00:00:00"/>
    <n v="8.3333333333333332E-3"/>
    <s v="Lider de la Central de Coordinación y Comuniaciones"/>
    <n v="1"/>
    <s v="Se presento informe final ante la Subdirección Operativa, el 07-nov-2018 presentado por el Sargento Isaias Lizarazo Pérez, Jefe del Centro de Coordinación y Comunicaciones, el cual contiene: Objetivo General, Objetivos Especificos, tabla con numero de personas capacitadas en el turno 1 y turno 2, grafica de socialización del árbol de servicios 2018, registro fotográfico de la socializacion en las 17 estaciones, Sugerencias aportadas por el personal que recibio la socialización y Conclusiones"/>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9"/>
    <s v="Proceso de clasificación en el marco de la estrategia de búsqueda y rescate de la DNBC"/>
    <n v="8.3333333333333329E-2"/>
    <n v="100"/>
    <s v="Porciento"/>
    <s v="Cumplir  los  factores de evaluación de la lista de chequeo de la estrategia de búsqueda y rescate de la DNBC en las 17 estaciones."/>
    <s v="CTES. de las  CINCO COMPAÑIAS y JEFES DE ESTACION"/>
    <n v="0.25"/>
    <n v="0.5"/>
    <n v="0.75"/>
    <n v="1"/>
    <n v="0.25"/>
    <n v="0.25"/>
    <s v="Reunión con el equipo de la Subdirección Operativa para establecer los lineamientos de la estrategia con la DNBC y presentación de la estrategia."/>
    <s v="Acta de reunión del 22 de marzo de 2018."/>
    <s v="NA"/>
    <n v="1"/>
    <s v="EXCELENTE"/>
    <s v="EN EJECUCIÓN"/>
    <n v="8.3333333333333329E-2"/>
    <n v="1"/>
    <s v="Socialización "/>
    <n v="0.3"/>
    <d v="2018-02-01T00:00:00"/>
    <d v="2018-03-31T00:00:00"/>
    <m/>
    <s v="CTES. de las  CINCO COMPAÑIAS y JEFES DE ESTACION"/>
    <n v="1"/>
    <s v="Reunión con el equipo de la Subdirección Operativa para establecer los lineamientos de la estrategia con la DNBC y presentación de la estrategia."/>
    <n v="0.3"/>
    <n v="0"/>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Implementación "/>
    <n v="0.5"/>
    <d v="2018-04-01T00:00:00"/>
    <d v="2018-09-30T00:00:00"/>
    <m/>
    <s v="CTES. de las  CINCO COMPAÑIAS y JEFES DE ESTACION"/>
    <n v="1"/>
    <s v="Se completaron las hojas de vida de las HEA´s de todas las estaciones y se realizó la implementación y socialización de la herramienta con el fin de dar cumplimiento a los factores solicitados por la DNBC en todas las estaciones."/>
    <n v="0.5"/>
    <n v="0"/>
    <n v="4.166666666666666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Presentación de los requisitos ante la DNBC y ante la Subdirección Operativa"/>
    <n v="0.2"/>
    <d v="2018-10-01T00:00:00"/>
    <d v="2018-10-31T00:00:00"/>
    <n v="1.6666666666666666E-2"/>
    <s v="CTES. de las  CINCO COMPAÑIAS y JEFES DE ESTACION"/>
    <n v="1"/>
    <s v="Se presentó ante la DNBC los siete (07) libros que contienen los requisitos para el proceso de certificación B.R.U., enviado por el Director Pedro Manosalva Rincón el 28-dic-2018."/>
    <n v="0.2"/>
    <n v="1.6666666666666666E-2"/>
    <n v="1.666666666666666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0"/>
    <s v="Implementación del  proyecto de prevención y autoprotección  comunitaria ante incedios forestales."/>
    <n v="8.3333333333333329E-2"/>
    <n v="20"/>
    <s v="Unidades"/>
    <s v="Ejecutar las  tres (3) actividades del proyecto de prevención y autoprotección  comunitaria ante incedios forestales en veinte (20) comunidades objeto del proyecto."/>
    <s v="CTES. de las  CIA 3, 4 Y 5 y _x000a_JEFES DE ESTACION"/>
    <n v="5"/>
    <n v="10"/>
    <n v="15"/>
    <n v="20"/>
    <n v="5"/>
    <n v="0"/>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_x000a_"/>
    <s v="Actas de reunión"/>
    <s v="NA"/>
    <n v="0"/>
    <s v="MALO"/>
    <s v="SIN EJECUTAR"/>
    <n v="0"/>
    <n v="1"/>
    <s v="Ejecución de las tres (03) actividades del proyecto  _x000a_(a.georeferenciación de zonas con afluencia de público; _x000a_b.taller 1, capacitación y_x000a_c.taller 2, simulacro de evacuación) _x000a_definidas para  cuatro (4) estaciones en la fase I _x000a_(B9; B10; B11; B17)."/>
    <n v="0.7"/>
    <d v="2018-03-01T00:00:00"/>
    <d v="2018-11-30T00:00:00"/>
    <n v="5.8333333333333327E-2"/>
    <s v="CTES. de las  CIA 3, 4 Y 5 y _x000a_JEFES DE ESTACION"/>
    <n v="1"/>
    <s v="Esta actividad se realizo de manera altera con la Subdirección de Gestión del Riesgo._x000a_Las actividades que corresponden a la Sub.Operativa son  a.Georeferenciación: Se completo en la estación (B9), quedando completas las cuatro  estaciones (b9; B10; B11 Y B17) elegidas para el proyecto._x000a_A corte del 31  de  diciembre de 2018 se completaron las  actividades 1 y 2  a las 20 comunidades  de las cuatro localidades elegidas que son:  SAN CRISTOBAL;  USME; CIUDAD BOLIVAR Y SANTA FE,quedando completas las tres actividades del proyecto.  Se puede evidenciar en los listados de asistencia de las comunidades por cada taller."/>
    <n v="0.7"/>
    <n v="5.8333333333333327E-2"/>
    <n v="5.8333333333333327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Informe de la ejecución del proyecto por estación, presentado a la Subdirección Operativa, según formato establecido."/>
    <n v="0.3"/>
    <d v="2018-12-01T00:00:00"/>
    <d v="2018-12-10T00:00:00"/>
    <n v="2.4999999999999998E-2"/>
    <s v="CTES. de las  CIA 3, 4 Y 5 y _x000a_JEFES DE ESTACION"/>
    <n v="1"/>
    <s v="Se realizó presentación ante la Subdirección Operativa el 28-dic-2018, de las cuatro estaciones que participaron del Proyecto (B9, B10, B11 Y B17)  en los cuales se describe lo siguiente: información general, fecha de ejecución, localidad, comunidades intervenidas y se anexan las listas de las capacitaciones realizadas en las comunidades; Es importante informar que la clausura del Proyecto se realizó el domingo 16 de diciembre de 2018, en el Teatro Jorge Eliecer Gaitan, entre las 8:30 y 11.30 am."/>
    <n v="0.3"/>
    <n v="2.4999999999999998E-2"/>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1"/>
    <s v="Ejecución de las inspecciones técnicas  de seguridad humana y sistemas de protección contra incendios, solicitadas por los establecimientos, clasificados como riesgo moderado y alto."/>
    <n v="8.3333333333333329E-2"/>
    <n v="98"/>
    <s v="Porciento"/>
    <s v="Ejecutar el 98% de las inspecciones técnicas  de seguridad humana y sistemas de protección contra incendios, asignadas  mediante el SIM, de los establecimientos clasificados como riesgo moderado y alto"/>
    <s v="CTES. de las  CINCO COMPAÑIAS y JEFES DE ESTACION"/>
    <n v="0.25"/>
    <n v="0.5"/>
    <n v="0.75"/>
    <n v="0.98"/>
    <n v="0.25"/>
    <n v="0.25"/>
    <s v="Se ejecutaron  las inspecciones programadas en el trimestre"/>
    <s v="Listado del SIM"/>
    <s v="NA"/>
    <n v="1"/>
    <s v="EXCELENTE"/>
    <s v="EN EJECUCIÓN"/>
    <n v="8.3333333333333329E-2"/>
    <n v="1"/>
    <s v="Programación de las inspecciones en cada una de las 17 estaciones."/>
    <n v="0.4"/>
    <d v="2018-02-01T00:00:00"/>
    <d v="2018-12-20T00:00:00"/>
    <n v="3.3333333333333333E-2"/>
    <s v="CTES. de las  CINCO COMPAÑIAS y JEFES DE ESTACION"/>
    <n v="1"/>
    <s v="Se realiza la programación de las inspecciónes tecnicas en cada estación, solicitadas durante el primer trimestre de 2018, equivalentes a un 24,5% del total programado."/>
    <n v="0.4"/>
    <n v="3.3333333333333333E-2"/>
    <n v="3.333333333333333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Realización de las inspecciones."/>
    <n v="0.48"/>
    <d v="2018-02-01T00:00:00"/>
    <d v="2018-12-20T00:00:00"/>
    <n v="3.9999999999999994E-2"/>
    <s v="CTES. de las  CINCO COMPAÑIAS y JEFES DE ESTACION"/>
    <n v="1"/>
    <s v="Se ejecuta  las inspecciónes tecnicas en cada estación, solicitadas durante el primer trimestre de 2018,equivalentes a un 24,5% del total programado."/>
    <n v="0.48"/>
    <n v="3.9999999999999994E-2"/>
    <n v="3.999999999999999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Ingreso de información al SIM  y envio de los formularios de inspección a la SGR."/>
    <n v="0.1"/>
    <d v="2018-02-01T00:00:00"/>
    <d v="2018-12-20T00:00:00"/>
    <n v="8.3333333333333332E-3"/>
    <s v="CTES. de las  CINCO COMPAÑIAS y JEFES DE ESTACION"/>
    <n v="1"/>
    <s v="Se ingresa la información  de   las inspecciónes tecnicas en el sistema SIM en cada estación, solicitadas durante el primer trimestre de 2018,equivalentes a un 24,5% del total programado."/>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2"/>
    <s v="Curso Bomberitos &quot;Nicolas Quevedo Rizo&quot;"/>
    <n v="8.3333333333333329E-2"/>
    <n v="26"/>
    <s v="Unidades"/>
    <s v="Realizar un curso de Bomberitos semestral  &quot;Nicolas Quevedo Rizo&quot;   en 13 estaciones de la UAECOB (B1, B2,B3,B4, B5, B6,B7,B8, B12, B13, B14, B15 Y B16),  en el marco de los programas de la estrategia de sensibilización y Educación en Prevención de incendios y emergencias conexas- Club Bomberitos, de conformidad con lo planificado y acordado con la S.G.R."/>
    <s v="CTES. de las  CINCO COMPAÑIAS y JEFES DE ESTACION"/>
    <n v="0"/>
    <n v="13"/>
    <n v="0"/>
    <n v="26"/>
    <n v="0"/>
    <n v="0"/>
    <s v="Es producto tendra avance a partir del segundo trimestre, debido a que la convocatoria se hace en mayo para ejecutar el curso en junio de 2018."/>
    <m/>
    <s v="N/A"/>
    <n v="0"/>
    <s v="MALO"/>
    <s v="SIN EJECUTAR"/>
    <n v="0"/>
    <n v="1"/>
    <s v="Convocatoria."/>
    <n v="0.1"/>
    <d v="2018-05-26T00:00:00"/>
    <d v="2018-06-07T00:00:00"/>
    <m/>
    <s v="CTES. de las  CINCO COMPAÑIAS y JEFES DE ESTACION"/>
    <n v="1"/>
    <s v="Se realizó la convocatoria y ejecución del curso de Bomberitos &quot;Nicolás Quevedo Rizo&quot; en todas las 17 estaciones, solamente se presentara para las 13 establecidas, al corte de este, se encuentra pendiente la presentación del informe a la Subdirección Operativa."/>
    <n v="0.1"/>
    <n v="0"/>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3"/>
    <d v="2018-06-18T00:00:00"/>
    <d v="2018-06-29T00:00:00"/>
    <m/>
    <s v="CTES. de las  CINCO COMPAÑIAS y JEFES DE ESTACION"/>
    <n v="1"/>
    <s v="Se realizó la convocatoria y ejecución del curso de Bomberitos &quot;Nicolás Quevedo Rizo&quot; en todas las 17 estaciones, solamente se presentara para las 13 establecidas, al corte de este, se encuentra pendiente la presentación del informe a la Subdirección Operativa."/>
    <n v="0.3"/>
    <n v="0"/>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Presentación de informe ante la Subdirección Operativa, según formato establecido."/>
    <n v="0.1"/>
    <d v="2018-06-30T00:00:00"/>
    <d v="2018-07-15T00:00:00"/>
    <m/>
    <s v="CTES. de las  CINCO COMPAÑIAS y JEFES DE ESTACION"/>
    <n v="1"/>
    <s v="Se entrego informe de ejecucion del curso &quot;Bomberitos&quot; del primer semestre y del segundo semestre por las estaciones."/>
    <n v="0.1"/>
    <n v="0"/>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4"/>
    <s v="Convocatoria."/>
    <n v="0.1"/>
    <d v="2018-11-10T00:00:00"/>
    <d v="2018-11-17T00:00:00"/>
    <n v="8.3333333333333332E-3"/>
    <s v="CTES. de las  CINCO COMPAÑIAS y JEFES DE ESTACION"/>
    <n v="1"/>
    <s v="Se realizó la convocatoria del curso de Bomberitos &quot;Nicolás Quevedo Rizo&quot; para el segundo semestre en todas las 17 estaciones de la UAECOB."/>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5"/>
    <s v="Ejecución."/>
    <n v="0.3"/>
    <d v="2018-11-26T00:00:00"/>
    <d v="2018-12-07T00:00:00"/>
    <n v="2.4999999999999998E-2"/>
    <s v="CTES. de las  CINCO COMPAÑIAS y JEFES DE ESTACION"/>
    <n v="1"/>
    <s v="Se llevo a cabo la ejecución del curso Bomberitos el cual finalizo entre el 1 y el 6 de diciembre de 2018 y la clausura del curso se realizo el jueves 07 de diciembre de 2018 en el Teatro Jorge Eliecer Gaitan, según convocatoria."/>
    <n v="0.3"/>
    <n v="2.4999999999999998E-2"/>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6"/>
    <s v="Presentación de informe ante la Subdirección Operativa, según formato establecido."/>
    <n v="0.1"/>
    <d v="2018-12-08T00:00:00"/>
    <d v="2018-12-15T00:00:00"/>
    <n v="8.3333333333333332E-3"/>
    <s v="CTES. de las  CINCO COMPAÑIAS y JEFES DE ESTACION"/>
    <n v="1"/>
    <s v="Se entrego informe de ejecucion del curso &quot;Bomberitos&quot; del primer semestre y del segundo semestre realizado por  las estaciones."/>
    <n v="0.1"/>
    <n v="8.3333333333333332E-3"/>
    <n v="8.3333333333333332E-3"/>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n v="1"/>
    <s v="Definición y formulación de los insumos necesarios para establecer un sistema de información Logístico "/>
    <n v="0.5"/>
    <n v="100"/>
    <s v="Porcentaje"/>
    <s v="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
    <s v="Líder Grupo de Parque Automotor_x000a_Líder Grupo Equipo Menor_x000a_Líder Grupo Suministros"/>
    <n v="0.3"/>
    <n v="0.6"/>
    <n v="0.9"/>
    <n v="1"/>
    <n v="0.3"/>
    <n v="0.3"/>
    <s v="Se realizaron mesas de trabajo con el personal de la Subdireccion Logistica en donde se establecen los criterios que se deben tener en cuenta para la conformacion de un sistema de información logistico. "/>
    <s v="El archivo CRITERIOS SISTEMA DE INFORMACION LOGISTICO se encuentra ubicado en el pc de la profesional Liliana Diaz  C:\Users\Ldiaz\Documents\INSTITUCIONAL\PLAN DE ACCION\FORMULACION PLAN DE ACCION 2018\AVANCES PLAN DE ACCION 2018\Sistema de Informacion Logistico"/>
    <s v="NA"/>
    <n v="1"/>
    <s v="EXCELENTE"/>
    <s v="EN EJECUCIÓN"/>
    <n v="0.5"/>
    <n v="1"/>
    <s v="Establecer los criterios que aspiramos  sean controlados a través de la conformación de un sistema de información logístico para Parque Automotor, Heas y Suministros "/>
    <n v="0.3"/>
    <d v="2018-01-31T00:00:00"/>
    <d v="2018-04-30T00:00:00"/>
    <m/>
    <s v="Líder Grupo de Parque Automotor_x000a_Líder Grupo Equipo Menor_x000a_Líder Grupo Suministros"/>
    <n v="1"/>
    <s v="Se realiza la primer actividad en donde se realizaron mesas de trabajo con el personal de la Subdireccion Logistica en donde se establecen los criterios que se deben tener en cuenta para la conformacion de un sistema de información logistico. "/>
    <n v="0.3"/>
    <n v="0"/>
    <n v="0.15"/>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2"/>
    <s v="Levantamiento de la información ( bases de datos)  como insumo  que serán controlados a través de la  conformación de un sistema de información logístico."/>
    <n v="0.3"/>
    <d v="2018-05-02T00:00:00"/>
    <d v="2018-08-02T00:00:00"/>
    <m/>
    <s v="Líder Grupo de Parque Automotor_x000a_Líder Grupo Equipo Menor_x000a_Líder Grupo Suministros"/>
    <n v="1"/>
    <s v="Se realiza la segunda  actividad en donde se recopilaron las bases de datos  con los insumos basicos  entregados por los funcionarios encargados de cada una de las areas de la Subdireccion Logistica para la conformacion de un sistema de información logistico. "/>
    <n v="0.3"/>
    <n v="0"/>
    <n v="0.15"/>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3"/>
    <s v="Desarrollar la secuencia lógica ( Paso a Paso ) que debe tener la herramienta para que pueda generar la información requerida."/>
    <n v="0.3"/>
    <d v="2018-08-03T00:00:00"/>
    <d v="2018-10-30T00:00:00"/>
    <n v="0.15"/>
    <s v="Líder Grupo de Parque Automotor_x000a_Líder Grupo Equipo Menor_x000a_Líder Grupo Suministros"/>
    <n v="1"/>
    <s v="Se realiza la tercera  actividad  generando documento que registra Secuencia logica de la herramienta de informacion. "/>
    <n v="0.3"/>
    <n v="0.15"/>
    <n v="0.15"/>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4"/>
    <s v="Gestionar documento a Planeación con necesidades y justificación  con el fin de que se aprueben los recursos  para la inclusión en el PAA 2019, y de esta forma contratar el desarrollo del software."/>
    <n v="0.1"/>
    <d v="2018-11-01T00:00:00"/>
    <d v="2018-12-30T00:00:00"/>
    <n v="0.05"/>
    <s v="Líder Grupo de Parque Automotor_x000a_Líder Grupo Equipo Menor_x000a_Líder Grupo Suministros"/>
    <n v="1"/>
    <s v="Se realiza la cuarta  actividad  generando memorando a OAP para inclusion de linea presupuestal en el PAA para adquisicion de la herramienta de informacion de la Subdireccion Logistica"/>
    <n v="0.1"/>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n v="2"/>
    <s v="Formular Estructura Funcional para la Subdirección Logística"/>
    <n v="0.5"/>
    <n v="100"/>
    <s v="Porcentaje"/>
    <s v="Generar una Propuesta de la Estructura Funcional  de la Subdirección Logística"/>
    <s v="Líder Grupo de Parque Automotor_x000a_Líder Grupo Equipo Menor_x000a_Líder Grupo Suministros"/>
    <n v="0.25"/>
    <n v="0.5"/>
    <n v="0.75"/>
    <n v="1"/>
    <n v="0.2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n v="1"/>
    <s v="Realizar Diagnostico del estado actual de la Estructura Funcional"/>
    <n v="0.25"/>
    <d v="2018-01-31T00:00:00"/>
    <d v="2018-04-30T00:00:00"/>
    <m/>
    <s v="Líder Grupo de Parque Automotor_x000a_Líder Grupo Equipo Menor_x000a_Líder Grupo Suministros"/>
    <n v="1"/>
    <s v="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
    <n v="0.25"/>
    <n v="0"/>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2"/>
    <s v="Definir Procesos de la Subdirección Logística "/>
    <n v="0.25"/>
    <d v="2018-05-02T00:00:00"/>
    <d v="2018-08-02T00:00:00"/>
    <m/>
    <s v="Líder Grupo de Parque Automotor_x000a_Líder Grupo Equipo Menor_x000a_Líder Grupo Suministros"/>
    <n v="1"/>
    <s v="Se realiza la segunda  actividad  definiendo los procesos que maneja la Subdireccion Logistica y estos ya se encuentran publicados en la Ruta de Calidad."/>
    <n v="0.25"/>
    <n v="0"/>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3"/>
    <s v="Definir procedimientos de la Subdirección Logística "/>
    <n v="0.25"/>
    <d v="2018-08-03T00:00:00"/>
    <d v="2018-10-30T00:00:00"/>
    <n v="0.125"/>
    <s v="Líder Grupo de Parque Automotor_x000a_Líder Grupo Equipo Menor_x000a_Líder Grupo Suministros"/>
    <n v="1"/>
    <s v="Se realiza la tercera  actividad  generando documento donde se define los procedimientos que maneja la Subdireccion Logistica  y se describe el objetivo de cada procedimiento."/>
    <n v="0.2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4"/>
    <s v="Elaborar Estructura Funcional  de la Subdirección Logística"/>
    <n v="0.25"/>
    <d v="2018-11-01T00:00:00"/>
    <d v="2018-12-28T00:00:00"/>
    <n v="0.125"/>
    <s v="Líder Grupo de Parque Automotor_x000a_Líder Grupo Equipo Menor_x000a_Líder Grupo Suministros"/>
    <n v="1"/>
    <s v="Se realiza cuarta actividad  generando Nueva propuesta de Organigrama Funcional  de la Subdireccion Logistica "/>
    <n v="0.2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ocumento con el contenido de la ficha técnica del sistema de información requerido para la administración del proceso de Inventarios."/>
    <n v="5.8799999999999998E-2"/>
    <n v="100"/>
    <s v="Porcentaje"/>
    <s v="Elaboración y Radicación del documento &quot;Ficha técnica de las necesidades del sistema para la administración del proceso de Inventarios&quot;."/>
    <s v="Coordinador Área de Compras, Seguros e inventarios - William Arrubla"/>
    <n v="0.3"/>
    <n v="1"/>
    <m/>
    <m/>
    <n v="0.3"/>
    <n v="0.3"/>
    <s v="Se lleva a cabo la reunión con los participantes, Coordnador área de compras y personal a cargo,para realizar ala lluvia de ideas del producto"/>
    <s v="Acta de reunión 18 de Marzo 2018"/>
    <s v="NA"/>
    <n v="1"/>
    <s v="EXCELENTE"/>
    <s v="EN EJECUCIÓN"/>
    <n v="5.8799999999999998E-2"/>
    <n v="1"/>
    <s v="Llevar a cabo las mesas de trabajo para identificar necesidades de los usuarios en inventarios, seguros y  almacén"/>
    <n v="0.5"/>
    <d v="2018-01-15T00:00:00"/>
    <d v="2018-04-15T00:00:00"/>
    <m/>
    <s v="Coordinador Área de Compras, Seguros e Inventarios - William Arrubla"/>
    <n v="1"/>
    <s v="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s v="Coordinador Área de Compras, Seguros e inventarios - William Arrubla"/>
    <m/>
    <m/>
    <m/>
    <m/>
    <m/>
    <m/>
    <m/>
    <m/>
    <m/>
    <m/>
    <m/>
    <m/>
    <m/>
    <n v="2"/>
    <s v="Elaborar documento técnico y gestionar su tramite a la oficina de Planeación"/>
    <n v="0.5"/>
    <d v="2018-04-16T00:00:00"/>
    <d v="2018-06-15T00:00:00"/>
    <m/>
    <s v="Coordinador Área de Compras, Seguros e Inventarios - William Arrubla"/>
    <n v="1"/>
    <s v="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Capacitaciones documentales "/>
    <n v="5.8799999999999998E-2"/>
    <n v="1"/>
    <s v="Porcentaje"/>
    <s v="Sensibilizar al 75% personal uniformado y administrativo en temas de gestión documental"/>
    <s v="Coordinador Gestión Documental - Francisco Rubiano"/>
    <n v="0.1"/>
    <n v="0.35"/>
    <n v="0.7"/>
    <n v="1"/>
    <n v="0.1"/>
    <n v="0.1"/>
    <s v="Se llevó a cabo la elaboración de cronograma para realización de capacitaciones en las estaciones y Sede Comando."/>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s v="NA"/>
    <n v="1"/>
    <s v="EXCELENTE"/>
    <s v="EN EJECUCIÓN"/>
    <n v="5.8799999999999998E-2"/>
    <n v="1"/>
    <s v="Elaboración de cronograma para realización de capacitaciones."/>
    <n v="0.5"/>
    <d v="2018-02-01T00:00:00"/>
    <d v="2018-07-30T00:00:00"/>
    <m/>
    <s v="Coordinador Gestión Documental - Francisco Rubiano"/>
    <n v="1"/>
    <s v="Cronograma elaborado y aprobado por el área de Gestión  Dpocumental para la vigencia 2018."/>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s v="Coordinador Gestión Documental - Francisco Rubiano"/>
    <m/>
    <m/>
    <m/>
    <m/>
    <m/>
    <m/>
    <m/>
    <m/>
    <m/>
    <m/>
    <m/>
    <m/>
    <m/>
    <n v="2"/>
    <s v="Realizar dos (2) capacitaciones internas por mes  (Estaciones y Edificio Comando)  respecto a los lineamientos archivísticos vigentes y su aplicabilidad."/>
    <n v="0.5"/>
    <d v="2018-02-01T00:00:00"/>
    <d v="2018-07-30T00:00:00"/>
    <m/>
    <s v="Coordinador Gestión Documental - Francisco Rubiano"/>
    <n v="1"/>
    <s v="Realización de seis (6) jornadas de capacitación al personal adaministrativo y operativo de la Unidad. (Oficina Asesora Jurídica y Área de Atención al Ciudadano)"/>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3"/>
    <s v="Garantizar el Manejo integral de los Residuos que se generan en las dependencias de la UAECOB en cumplimiento a los Programas del PIGA"/>
    <n v="5.8799999999999998E-2"/>
    <n v="1"/>
    <s v="Porcentaje"/>
    <s v=" 100% de los residuos generados con manejo integral"/>
    <s v="Coordinador Sistema de Gestión ambiental - Jesús Rojas"/>
    <n v="0.25"/>
    <n v="0.5"/>
    <n v="0.75"/>
    <n v="1"/>
    <n v="0.25"/>
    <n v="0.25"/>
    <s v="La Organización de recicladores de Puerta de Oro, está recogiendo  los residuos de carácter aprovechable  generados por las estaciones y edificio comando."/>
    <s v="Soportes de entrega a la Asociación Puerta de Oro."/>
    <s v="NA"/>
    <n v="1"/>
    <s v="EXCELENTE"/>
    <s v="EN EJECUCIÓN"/>
    <n v="5.8799999999999998E-2"/>
    <n v="1"/>
    <s v="Firmar el acuerdo de Corresponsabilidad con una organización de Recicladores debidamente constituida e inscrita en el RUOR."/>
    <n v="0.25"/>
    <d v="2018-01-02T00:00:00"/>
    <d v="2018-03-30T00:00:00"/>
    <m/>
    <s v="Coordinador Sistema de Gestión ambiental - Jesus Rojas"/>
    <n v="1"/>
    <s v="El  pasado 28 de marzo la UAECOB, suscribio con la Organización de recicladores de Puerta de Oro el acuerdo de corresponsabilidad 150 de 2018 para la clasificación y correcta disposición de los residuos aprovechables,  generados por las estaciones y edificio comando."/>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Realizar seguimiento al contratista del Mantenimiento de Parque automotor de la Entidad."/>
    <n v="0.25"/>
    <d v="2018-01-02T00:00:00"/>
    <d v="2018-12-31T00:00:00"/>
    <n v="1.47E-2"/>
    <s v="Coordinador Sistema de Gestión ambiental - Jesus Rojas"/>
    <n v="1"/>
    <s v="Se realizó segumiento trimestral  al contrato 394 de 2017 que realiaza el Mantenimiento de Parque automotor de la Entidad, por parte de la empresa Reimpodiesel, en el cumplimiento a los aspectos ambientales en la ejecución del contrato (disposición de RESPEL).  "/>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3"/>
    <s v="Garantizar la disposición de Residuos peligrosos y especiales, con un Gestor autorizado."/>
    <n v="0.25"/>
    <d v="2018-01-02T00:00:00"/>
    <d v="2018-12-31T00:00:00"/>
    <n v="1.47E-2"/>
    <s v="Coordinador Sistema de Gestión ambiental - Jesus Rojas"/>
    <n v="1"/>
    <s v="Se entregó a ECOCAPITAL, el día 17 de marzo de 2018, residuos biológicos generados por el grupo BRAE._x000a_Se entregó a la empresa A&amp;A Ingeneieria 65 galones de Aceite Usado, para su disposción final el día 5 de abril de 2018._x000a_Se realizó la entrega  el día 23 de abri de 2018l de los residuos de aparatos eléctricos y electrónicos a la empresa  MegaServicios PLUS SAS, la cual esta certifiacada ante  la autoridad ambiental para el manejo de estos residuos._x000a_Se entregó a la empresa SUMIMAX, proveedora de comsumibles para impresora, los consumibles de impresión vacios, para que esta los gestiones adecuadamente y remita la certificación de disposción final, en cumplimiento del Acuerdo Marco de Precios CCE-538-1-AMP-2017"/>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4"/>
    <s v="Realizar la compra de los contenedores para la separación de los residuos generados en todas las dependencias de la UAECOB"/>
    <n v="0.25"/>
    <d v="2018-01-02T00:00:00"/>
    <d v="2018-06-30T00:00:00"/>
    <m/>
    <s v="Coordinador Sistema de Gestión ambiental - Jesus Rojas"/>
    <n v="1"/>
    <s v="Se elaboraron los estudios previos para adelantar el proceso de contratación para la compra de los contenedores de residuos.  En la plataforme SECOP II, con el código UAECOB-SASI-002-2018, se encuentra en etapa de Evaluación de propuestas"/>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4"/>
    <s v="Dar estricto cumplimiento a los objetivos y programas del Plan Institucional de Gestión Ambiental PIGA."/>
    <n v="5.8799999999999998E-2"/>
    <n v="0.02"/>
    <s v="Porcentaje"/>
    <s v="Disminuir en un 2% el consumo de los servicios públicos (agua, energía y Gas) en las 17 Estaciones y el Edificio Comando de la UAECOB"/>
    <s v="Coordinador Sistema de Gestión ambiental - Jesús Rojas"/>
    <n v="5.0000000000000001E-3"/>
    <n v="0.01"/>
    <n v="1.4999999999999999E-2"/>
    <n v="0.02"/>
    <n v="5.0000000000000001E-3"/>
    <n v="0"/>
    <s v="Debido a que las solicitudes al área de infraestructura para instalar sistemas ahorradores de agua y luz en las dependencias de la UAECOB, se realizaron durante el primer trimestre, es apresurado evidenciar la disminución en el consumo de los sservicios públicos._x000a_*Agua: Aumentó el consumo debido a posibles fugas, lecturas promedio para B-1 por imposibilidad de lectura real, no existencia de sistema ahorradores en todas las baterias de baños y cocinas en las estaciones._x000a_*Energía: Uso de equipos eléctricos empleados por el área de infraestructura en el desarrollo de actividades de mantenimiento  y adecuaciones locativas, que se estan adelantando en todas las sedes de la entidad (Proyecto RINO)_x000a_*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
    <s v="Facturación de servicios públicos."/>
    <s v="Actualizar el inventario de los sistemas ahorradores  y fortalecer la campaña de ahorro y uso eficiente de energía y agua, así como el apagón ambiental."/>
    <n v="0"/>
    <s v="MALO"/>
    <s v="SIN EJECUTAR"/>
    <n v="0"/>
    <n v="1"/>
    <s v="Solicitar la Instalación de sistemas ahorradores de Agua y Luz en las dependencias de la UAECOB."/>
    <n v="0.25"/>
    <d v="2018-01-02T00:00:00"/>
    <d v="2018-06-30T00:00:00"/>
    <m/>
    <s v="Coordinador Sistema de Gestión ambiental - Jesus Rojas"/>
    <n v="1"/>
    <s v="Se realizo la solicitud de Instalación de sistemas ahorradores de Agua y Luz en las dependencias de la UAECOB. El inventario correspondiente se actualizo y se remitio Al Area de infraestructura ."/>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Fortalecer las campañas ambientales de Ahorro de los  servicios públicos (agua, energía y Gas) en las dependencias de la UAECOB."/>
    <n v="0.75"/>
    <d v="2018-01-02T00:00:00"/>
    <d v="2018-12-31T00:00:00"/>
    <n v="4.41E-2"/>
    <s v="Coordinador Sistema de Gestión ambiental - Jesus Rojas"/>
    <n v="1"/>
    <s v="Se viene realizando campañas de sensibilización en las estaciones frente al consumo moderado de recursos. Se tiene previsto continuar con dichas campañas durante los siguientes tres trimestres."/>
    <n v="0.75"/>
    <n v="4.41E-2"/>
    <n v="4.4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5"/>
    <s v="Dar cumplimiento a la Política de Cero Papel en la Entidad, de conformidad con la Resolución 730 de 2013."/>
    <n v="5.8799999999999998E-2"/>
    <n v="0.2"/>
    <s v="Porcentaje"/>
    <s v="Disminuir en un 20 % el consumo de papel en las 17 Estaciones y el Edificio Comando de la UAECOB"/>
    <s v="Coordinador Sistema de Gestión ambiental - Jesús Rojas"/>
    <n v="0.05"/>
    <n v="0.1"/>
    <n v="0.15"/>
    <n v="0.2"/>
    <n v="0.05"/>
    <n v="0.05"/>
    <s v="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
    <s v="Relación de entrega de pepelería en el marco de los contratos N° 193 de 2017  y Cto N° 149 de 2018"/>
    <s v="NA"/>
    <n v="1"/>
    <s v="EXCELENTE"/>
    <s v="EN EJECUCIÓN"/>
    <n v="5.8799999999999998E-2"/>
    <n v="1"/>
    <s v="Fortalecer las campañas de Ahorro de Papel en las dependencias de la UAECOB."/>
    <n v="0.5"/>
    <d v="2018-01-02T00:00:00"/>
    <d v="2018-12-31T00:00:00"/>
    <n v="2.9399999999999999E-2"/>
    <s v="Coordinador Sistema de Gestión ambiental - Jesus Rojas"/>
    <n v="1"/>
    <s v="Durante el 2018 el Area de Gestion Ambiental fortalecio la realizacion de  las campañas de Ahorro de Papel en las dependencias de la UAECOB, en cumplimiento a la politica de Cero Papel y a la Resolucion 730 de 2013. las cuales se difundieron semanalmente a travez del medio de comunicacion el Hidrante. ( Evidencias que reposan en la carpeta de Gestion Ambiental)"/>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Involucrar a la Alta Dirección en la formulación de estrategias de Ahorro de papel, incentivando la utilización de medios magnéticos y electrónicos para la revisión de documentos."/>
    <n v="0.25"/>
    <d v="2018-01-02T00:00:00"/>
    <d v="2018-12-31T00:00:00"/>
    <n v="1.47E-2"/>
    <s v="Coordinador Sistema de Gestión ambiental - Jesus Rojas"/>
    <n v="0.5"/>
    <s v="Se esta actualizando la política cero papel, con la que cuenta la UAECOB, para revisión y aprobación de la Dirección."/>
    <n v="0.125"/>
    <n v="7.3499999999999998E-3"/>
    <n v="7.34999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3"/>
    <s v="Generar estadísticas por dependencias sobre el consumo del papel y generar compromisos con las áreas para la disminución en el consumo de papel."/>
    <n v="0.25"/>
    <d v="2018-01-02T00:00:00"/>
    <d v="2018-12-31T00:00:00"/>
    <n v="1.47E-2"/>
    <s v="Coordinador Sistema de Gestión ambiental - Jesus Rojas"/>
    <n v="1"/>
    <s v="Desde la Subdirección de Gestión Corporativa, quien es la encargada de suministrar el papel a todas las áreas de la entidad,  se establece  la reducción en el consumo del papel, como se evidencia en el historial de entrega de elementos de papelería."/>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6"/>
    <s v="Socializar a los funcionarios de la Línea 195, sobre la información de los trámites y servicios con los que cuenta la UAECOB."/>
    <n v="5.8799999999999998E-2"/>
    <n v="2"/>
    <s v="socializaciones"/>
    <s v="Fortalecimiento el Chat Distrital de la Línea 195, teniendo en cuenta que la Entidad genera información a la ciudadanía a través de este medio"/>
    <s v="Coordinador Área de Servicio a la Ciudadanía - José William Arrubla "/>
    <n v="0"/>
    <n v="1"/>
    <n v="0"/>
    <n v="2"/>
    <n v="0"/>
    <n v="0"/>
    <s v="Se inicia la programación de ejecución hasta el segundo trimestre "/>
    <s v="NA"/>
    <s v="NA"/>
    <n v="0"/>
    <s v="MALO"/>
    <s v="SIN EJECUTAR"/>
    <n v="0"/>
    <n v="1"/>
    <s v="Preparación del material para realización de las socializaciones"/>
    <n v="0.2"/>
    <d v="2018-02-15T00:00:00"/>
    <d v="2018-03-31T00:00:00"/>
    <m/>
    <s v="Coordinador Área de Servicio a la Ciudadanía - José William Arrubla."/>
    <n v="1"/>
    <s v="Presentación Institucional en power point con el desarrollo de la socialización "/>
    <n v="0.2"/>
    <n v="0"/>
    <n v="1.17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2"/>
    <s v="Verificación asistencia de los participantes"/>
    <n v="0.4"/>
    <d v="2018-04-01T00:00:00"/>
    <d v="2018-12-31T00:00:00"/>
    <n v="2.3519999999999999E-2"/>
    <s v="Coordinador Área de Servicio a la Ciudadanía - José William Arrubla."/>
    <n v="1"/>
    <s v="Se realizó socialización a 84 partcipantes de la linea 195 el pasado 19 y 20 de abril en las instalaciones del Edificio Carvajal Calle 26 con AV Cali."/>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3"/>
    <s v="Resultados de la evaluación de la socialización"/>
    <n v="0.4"/>
    <d v="2018-04-01T00:00:00"/>
    <d v="2018-12-31T00:00:00"/>
    <n v="2.3519999999999999E-2"/>
    <s v="Coordinador Área de Servicio a la Ciudadanía - José William Arrubla."/>
    <n v="1"/>
    <s v="Se realizó la evaluación pertinente frente a la socialización realizada a la Linea 195, incorporando las sigientes preguntas:_x000a_1. ¿La presentación realizada fue de dominio por parte del capacitador?  SI        NO_x000a_2. ¿Se aclararon dudas referentes a los trámites de la UAECOB, durante la capacitación? SI        NO_x000a_3. ¿La socialización se dio inicio a la hora establecida por parte del capacitador? SI        NO_x000a_4. ¿En términos generales como califica la presentación realizada por el capacitador?_x000a_Excelente Bueno  Regular Deficiente._x000a_En este orden la evaluación fue exitosa en el sentido de que la calificación en cuanto a lo preguntado optubo el 100% de satisfacción frente a los participantes._x000a__x000a_"/>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7"/>
    <s v="Capacitar en lenguaje de señas a los servidores que ejecuten acciones directas de atención a la ciudadanía"/>
    <n v="5.8799999999999998E-2"/>
    <n v="2"/>
    <s v="Talleres"/>
    <s v="Asegurar la inclusión de la población diferencial en los puntos de atención de la UAECOB en el Distrito."/>
    <s v="Coordinador Área de Servicio a la Ciudadanía "/>
    <n v="0"/>
    <n v="0"/>
    <n v="7"/>
    <n v="0"/>
    <n v="0"/>
    <n v="0"/>
    <s v="Se inicia la programación de ejecución hasta el Tercer trimestre "/>
    <s v="NA"/>
    <s v="NA"/>
    <n v="0"/>
    <s v="MALO"/>
    <s v="SIN EJECUTAR"/>
    <n v="0"/>
    <n v="1"/>
    <s v="Gestionar 2 presentaciones para el material que se utilizará en el curso de lenguaje de señas en cada trimestre."/>
    <n v="0.4"/>
    <d v="2018-04-01T00:00:00"/>
    <d v="2018-09-28T00:00:00"/>
    <m/>
    <s v="Coordinador Área de Servicio a la Ciudadanía - José William Arrubla."/>
    <n v="1"/>
    <s v="Se desarrolló una 1 presentación para dos 2 talleres con el material respectivo para las clases en lenguaje de señas en el formato establecido por la entidad"/>
    <n v="0.4"/>
    <n v="0"/>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2"/>
    <s v="Desarrollo y ejecución del taller."/>
    <n v="0.4"/>
    <d v="2018-05-02T00:00:00"/>
    <d v="2018-09-28T00:00:00"/>
    <m/>
    <s v="Coordinador Área de Servicio a la Ciudadanía - José William Arrubla."/>
    <n v="1"/>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_x000a_ "/>
    <n v="0.4"/>
    <n v="0"/>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3"/>
    <s v="Actas de asistencia de la eveidencia del taller."/>
    <n v="0.2"/>
    <d v="2018-05-02T00:00:00"/>
    <d v="2018-09-28T00:00:00"/>
    <m/>
    <s v="Coordinador Área de Servicio a la Ciudadanía - José William Arrubla."/>
    <n v="1"/>
    <s v="De acuerdo con los talleres de lengua de señas realizado el pasado 15 de mayo de 2018 y 21 de junio 2018 se cuenta con el listado de asistencia de la siguiente manera:_x000a_Primera jornada: 22 servidores participantes, tanto del área de servicio al ciudadano, así como de otras áreas de la UAECOB_x000a_Segunda jornada: 23 servidores participantes, tanto del área de servicio al ciudadano, personal uniformado, así como de otras áreas de la UAECOB"/>
    <n v="0.2"/>
    <n v="0"/>
    <n v="1.17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8"/>
    <s v=" Desarrollo académico de socialización y prevención disciplinaria a través del proceso de inducción y reinducción Coordinado por la OCDI"/>
    <n v="5.8799999999999998E-2"/>
    <n v="20"/>
    <s v="Capacitaciones"/>
    <s v="20 Capacitaciones según programación"/>
    <s v="Coordinador Oficina de Control Disciplinario Interno - Blanca Irene Delgadillo"/>
    <n v="0.25"/>
    <n v="0.5"/>
    <n v="0.75"/>
    <n v="1"/>
    <n v="0.25"/>
    <n v="0.25"/>
    <s v="Se coordinó y planeó la metodologia a seguir en cada una de las capacitaciones que se llevaran a cabo a partir del mes de Mayo en cada una de las estaciones y en la Sede Administrativa- Edificio Comando. Adicional, se elaboró la programación de las estaciones a visitar."/>
    <s v="Cronograma elaborado y aprobado por la Coordinación de la Oficina de Control Interno Disciplianrio"/>
    <s v="NA"/>
    <n v="1"/>
    <s v="EXCELENTE"/>
    <s v="EN EJECUCIÓN"/>
    <n v="5.8799999999999998E-2"/>
    <n v="1"/>
    <s v="Definir la Metodología y elaborar el cronograma a seguir en las capacitaciones."/>
    <n v="0.5"/>
    <d v="2018-01-15T00:00:00"/>
    <d v="2018-03-31T00:00:00"/>
    <m/>
    <s v="Coordinador Oficina de Control Disciplinario Interno - Blanca Irene Delgadillo"/>
    <n v="1"/>
    <s v="DEFINIDO EL CORONOGRAMA CON LA SECRETARIA JURIDICA DISTRTITALPARA EL ADELANTAMIENTO DE LAS ACTIVIDADES DE CAPACITACION,SE DETERMINÓ PROCEDENTE REALIZARLAS DE MANERA CONTINUA EN LA PRIMERA SEMANA DE MES DE NOVIEMBRE , PARA ELLO ASI SE ESTABLECIERON LOS DIAS DETERMINADOS 07 08 Y NOVIEMBRE, TENIENDOSE EN CUENTA LA AGENDA DE DICHA ENTIDAD."/>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m/>
    <m/>
    <n v="0.5"/>
    <n v="0.75"/>
    <n v="1"/>
    <m/>
    <m/>
    <m/>
    <m/>
    <m/>
    <m/>
    <m/>
    <m/>
    <m/>
    <n v="2"/>
    <s v="Realizar 20 capacitaciones sobre diversos aspectos del ámbito disciplinario dirigidos al personal administrativo y operativo de la UAE Cuerpo Oficial de Bomberos"/>
    <n v="0.5"/>
    <d v="2018-05-01T00:00:00"/>
    <d v="2018-12-31T00:00:00"/>
    <n v="2.9399999999999999E-2"/>
    <s v="Coordinador Oficina de Control Disciplinario Interno - Blanca Irene Delgadillo"/>
    <n v="1"/>
    <s v="Se realizaron 41 capacitaciones, donde participaron tanto el cuerpo operativo (Bomberos) como en el Edificio Comando. Estas capacitaciones se llevaron a cabo en las siguientes fechas: 1, 12, 16,17,18,19, 25,26,30 y 29 de octubre en doble turno de estaciones; igualmente los días 1, 2, 14, 15 y 30 de noviembre en doble turno en las estaciones y los días 7, 8, 9 en el edificio Comando; los días 10,11,13 y 17 de diciembre en doble turno en las estaciones"/>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9"/>
    <s v="Capacitar en  el marco normativo contable para entidades de Gobierno (NMNCEG) aplicables a la UAE Cuerpo Oficial de Bomberos."/>
    <n v="5.8799999999999998E-2"/>
    <n v="4"/>
    <s v="Capacitaciones"/>
    <s v="Realizar 4 capacitaciones según programación"/>
    <s v="Jefe de la Oficina Financiera - Hernando Ibagué"/>
    <n v="1"/>
    <n v="2"/>
    <n v="3"/>
    <n v="4"/>
    <n v="1"/>
    <n v="1"/>
    <s v="Capacitación de inventarios en el Nuevo Marco Normativo Contable en la implementación de las NIIF "/>
    <s v="Acta de Reunión 19/02/18"/>
    <s v="NA"/>
    <n v="1"/>
    <s v="EXCELENTE"/>
    <s v="EN EJECUCIÓN"/>
    <n v="5.8799999999999998E-2"/>
    <n v="1"/>
    <s v="Elaborar el  plan de trabajo para las capacitaciones"/>
    <n v="0.25"/>
    <d v="2018-01-02T00:00:00"/>
    <d v="2018-02-28T00:00:00"/>
    <m/>
    <s v="Jefe de la Oficina Financiera- Hernando Ibagué R."/>
    <n v="1"/>
    <s v="Elaboración del plan de trabajo para adelantar las capacitaciones durante la vigencia 2018"/>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m/>
    <m/>
    <m/>
    <m/>
    <m/>
    <s v="Jefe de la Oficina Financiera - Hernando Ibagué"/>
    <m/>
    <m/>
    <m/>
    <m/>
    <m/>
    <m/>
    <m/>
    <m/>
    <m/>
    <m/>
    <m/>
    <m/>
    <m/>
    <n v="2"/>
    <s v="Preparar del material para las Capacitaciones"/>
    <n v="0.25"/>
    <d v="2018-01-02T00:00:00"/>
    <d v="2018-03-31T00:00:00"/>
    <m/>
    <s v="Jefe de la Oficina Financiera- Hernando Ibagué R."/>
    <n v="1"/>
    <s v="Se definió el material para presentar en la capacitación del primer trimestre. Vale la pena aclarar que durante cada periodo se dictará un tema diferente de acuerdo a las especificaciones de Secretaría General."/>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m/>
    <m/>
    <m/>
    <m/>
    <m/>
    <s v="Jefe de la Oficina Financiera - Hernando Ibagué"/>
    <m/>
    <m/>
    <m/>
    <m/>
    <m/>
    <m/>
    <m/>
    <m/>
    <m/>
    <m/>
    <m/>
    <m/>
    <m/>
    <n v="3"/>
    <s v="Registrar la asistencias a las Capacitaciones"/>
    <n v="0.5"/>
    <d v="2018-04-01T00:00:00"/>
    <d v="2018-12-31T00:00:00"/>
    <n v="2.9399999999999999E-2"/>
    <s v="Jefe de la Oficina Financiera- Hernando Ibagué R."/>
    <n v="1"/>
    <s v="Se realizó una capacitación de inventarios en el Nuevo Marco Normativo Contable en la implementación de las NIIF el 05/06/2018 "/>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Auditores internos en normas actualizadas, con formación certificada por organismos externos "/>
    <n v="5.8799999999999998E-2"/>
    <n v="1"/>
    <s v="Documento"/>
    <s v="_x000a_Formular el proyecto de instrucción para auditores internos en normas actualizadas por entidades certificadoras."/>
    <s v="Coordinador de Sistema Integrado de Gestión - Adriana Y. Huérfano Ardila"/>
    <n v="0.5"/>
    <n v="1"/>
    <m/>
    <m/>
    <n v="0.5"/>
    <n v="0.4"/>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s v="Documento de estudio previo enviado por correo electrónico a la Oficina Asesora Jurídica."/>
    <s v="NA"/>
    <n v="0.8"/>
    <s v="REGULAR"/>
    <s v="EN EJECUCIÓN"/>
    <n v="4.7039999999999998E-2"/>
    <n v="1"/>
    <s v="Elaboración de estudios previos  con las necesidades requeridas por la Unidad para formar auditores internos certificados en normas actualizadas."/>
    <n v="0.5"/>
    <d v="2018-02-02T00:00:00"/>
    <d v="2018-05-02T00:00:00"/>
    <m/>
    <s v="Coordinador de Sistema Integrado de Gestión - Adriana Y. Huérfano Ardila"/>
    <n v="1"/>
    <s v="Cto N°162/2018"/>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m/>
    <m/>
    <m/>
    <m/>
    <m/>
    <m/>
    <m/>
    <m/>
    <m/>
    <m/>
    <m/>
    <m/>
    <m/>
    <m/>
    <n v="2"/>
    <s v="Radicación de documento - estudios previos en la Oficina Asesora Jurídica."/>
    <n v="0.5"/>
    <d v="2018-02-02T00:00:00"/>
    <d v="2018-05-02T00:00:00"/>
    <m/>
    <s v="Coordinador de Sistema Integrado de Gestión - Adriana Y. Huérfano Ardila"/>
    <n v="1"/>
    <s v="Se realiza el curso &quot; Formación de Auditores Internos en HSEQ&quot; con la Empresa Ingenio y Consultoría SAS. Contrato 162 de 2018 en donde participó el personal uniformado, personal de planta y contratistas."/>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1"/>
    <s v="Socialización sobre articulación del nuevo Modelo de Planeación y Gestión- MIPG y el Sistema Integrado de Gestión."/>
    <n v="5.8799999999999998E-2"/>
    <n v="1"/>
    <s v="Documento"/>
    <s v="Formular el proyecto para consecución de charlas, conversatorios y/o exposiciones con  entidades del Distrito que tengan relación con el SIG"/>
    <s v="Coordinador de Sistema Integrado de Gestión - Adriana Y. Huérfano Ardila"/>
    <n v="0.5"/>
    <n v="1"/>
    <m/>
    <m/>
    <n v="0.5"/>
    <n v="0.4"/>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s v=" Actas de reunión, correos electrónicos."/>
    <s v="NA"/>
    <n v="0.8"/>
    <s v="REGULAR"/>
    <s v="EN EJECUCIÓN"/>
    <n v="4.7039999999999998E-2"/>
    <n v="1"/>
    <s v="Elaboración de estudios previos con las necesidades requeridas por la unidad para capacitar al personal frente a la articulación del SIG con los nuevos lineamientos del modelo MIPG y radicación de documento - estudios previos en la Oficina Asesora Juridica"/>
    <n v="0.5"/>
    <d v="2018-02-02T00:00:00"/>
    <d v="2018-05-03T00:00:00"/>
    <m/>
    <s v="Coordinador de Sistema Integrado de Gestión - Adriana Y. Huérfano Ardila"/>
    <n v="1"/>
    <s v="Cto N°162/2018"/>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m/>
    <m/>
    <n v="1"/>
    <m/>
    <m/>
    <m/>
    <m/>
    <m/>
    <m/>
    <m/>
    <m/>
    <m/>
    <m/>
    <m/>
    <n v="2"/>
    <s v="Desarrollo de la capacitación relacionada con la articulación de las politicas del modelo MIPG con las politicas del Sistema Integrado de Gestión"/>
    <n v="0.5"/>
    <d v="2018-06-12T00:00:00"/>
    <d v="2018-07-15T00:00:00"/>
    <m/>
    <s v="Coordinador de Sistema Integrado de Gestión - Adriana Y. Huérfano Ardila"/>
    <n v="1"/>
    <s v="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El material a presentar fué evaluado y aprobado por el equipo del Sistema Integrado de Gestión en coordinación con Ingenio y Consultoría S.A.S."/>
    <n v="0.5"/>
    <n v="0"/>
    <n v="2.9399999999999999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n v="12"/>
    <s v="Gestionar la adquisición de un predio para la elaboración de estudios, diseños y construcción de una (1) Escuela de Formación Bomberil y una (1) estación de Bomberos."/>
    <n v="5.8799999999999998E-2"/>
    <n v="100"/>
    <s v="Porcentaje"/>
    <s v="Gestionar la compra del predio donde será ubicada la escuela de formación bomberil y una estación de bomberos."/>
    <s v="Coordinador de Infraestructura _x000a_Daniel Vera Ruiz"/>
    <n v="0.2"/>
    <n v="0.5"/>
    <n v="0.9"/>
    <n v="1"/>
    <n v="0.2"/>
    <n v="0.2"/>
    <s v="El día diecisiete (17) de Enero de 2018 mediante correo electrónico se envió el Informe Técnico Preliminar al Director, Subdirectores y Comandantes de las compañías de Bomberos para su respectiva revisión. "/>
    <s v="Correo electrónico del día 17 de Enero de 2018 con el documento adjunto en PDF y Anexos técnicos."/>
    <s v="NA"/>
    <n v="1"/>
    <s v="EXCELENTE"/>
    <s v="EN EJECUCIÓN"/>
    <n v="5.8799999999999998E-2"/>
    <n v="1"/>
    <s v="* Elaborar y gestionar ante la dirección y subdirecciones la revisión del Informe Técnico Preliminar.                      _x000a_"/>
    <n v="0.2"/>
    <d v="2018-01-01T00:00:00"/>
    <d v="2018-03-31T00:00:00"/>
    <m/>
    <s v="Ing. Daniel Vera Ruiz"/>
    <n v="1"/>
    <s v="El día diecisiete (17) de Enero de 2018 mediante correo electrónico se envió el Informe Técnico Preliminar al Director, Subdirectores y Comandantes de las compañías de Bomberos para su respectiva revisión. "/>
    <n v="0.2"/>
    <n v="0"/>
    <n v="1.176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2"/>
    <s v="* Realizar las modificaciones pertinentes para tener como resultado el Informe Técnico Final. "/>
    <n v="0.3"/>
    <d v="2018-04-01T00:00:00"/>
    <d v="2018-06-30T00:00:00"/>
    <m/>
    <s v="Arq. Leidy Díaz Borrero"/>
    <n v="0.5"/>
    <s v="Se requiere cambio de actividades, toda vez que de acuerdo a las gestiones realizadas por la SGC, una parte del predio para la escuela de formación bomberil y una estación de bomberos será entregado por el  Departamento Administrativo de la Defensoria del Espacio Público, conforme oficio radicado del 19 de junio 2018 de la Secretaria Distrital de Planeación, donde es evidencia la disponibilidad de predios que serán entregados al DADEP en la localidad de Usme."/>
    <n v="0.15"/>
    <n v="0"/>
    <n v="8.8199999999999997E-3"/>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3"/>
    <s v="* Elaborar los Estudios Previos para la compra del predio. "/>
    <n v="0.4"/>
    <d v="2018-07-01T00:00:00"/>
    <d v="2018-09-30T00:00:00"/>
    <m/>
    <s v="Dr. José Luis Torres"/>
    <n v="0"/>
    <s v="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n v="0"/>
    <n v="0"/>
    <n v="0"/>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4"/>
    <s v="* Adquisición del predio."/>
    <n v="0.1"/>
    <d v="2018-10-01T00:00:00"/>
    <d v="2018-12-31T00:00:00"/>
    <n v="5.8799999999999998E-3"/>
    <s v="Dr. José Luis Torres"/>
    <n v="0"/>
    <s v="sin ejecutar"/>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Aprobación de Estudios, Diseños y Estudios Previos para la adecuación y ampliación de la Estación de Bomberos de Marichuela - B10."/>
    <n v="5.8799999999999998E-2"/>
    <n v="100"/>
    <s v="Porcentaje"/>
    <s v="Elaborar los estudios, diseños y estudios previos para la adecuación y ampliación de la Estación de Bomberos de Marichuela."/>
    <s v="Coordinador de Infraestructura _x000a_Daniel Vera Ruiz"/>
    <n v="0.25"/>
    <n v="0.5"/>
    <n v="0.9"/>
    <n v="1"/>
    <n v="0.25"/>
    <n v="0"/>
    <s v="Se radicó una solicitud de Modificación y Adición ante la Oficina Asesora Jurídica para darle avance a los estudios y diseños de Marichuela, la cual no fue aprobada por la Oficina Asesora Jurídica."/>
    <m/>
    <s v="Iniciar nuevo proceso de contratación para elaboración de estudios y diseños y demás trámites para la obtención de lincencia."/>
    <n v="0"/>
    <s v="MALO"/>
    <s v="SIN EJECUTAR"/>
    <n v="0"/>
    <n v="1"/>
    <s v="* Supervisar el avance del 50% de ejecución de los estudios y diseños. "/>
    <n v="0.25"/>
    <d v="2018-01-01T00:00:00"/>
    <d v="2018-03-31T00:00:00"/>
    <m/>
    <s v="Ing. Sandra Saldarriaga"/>
    <n v="0"/>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Supervisar y entregar el 100% de la elaboración de los estudios y diseños. "/>
    <n v="0.25"/>
    <d v="2018-04-01T00:00:00"/>
    <d v="2018-06-30T00:00:00"/>
    <m/>
    <s v="Ing. Sandra Saldarriaga"/>
    <n v="0"/>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o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 Radicar los documentos ante Curaduría para la aprobación de la Licencia de construcción en modalidad de adecuación y ampliación de la Estación de Bomberos de Marichuela."/>
    <n v="0.4"/>
    <d v="2018-07-01T00:00:00"/>
    <d v="2018-09-30T00:00:00"/>
    <m/>
    <s v="Ing. Eduard Rodríguez_x000a_Arq. Cesar Granados _x000a_(Contratistas consultoría)_x000a_Ing. Sandra Saldarriaga"/>
    <n v="0"/>
    <s v="Se oficio radicado no procede adicion por tanto se tomo la decisión de realizar otro proceso de contratacion Minuta del Contrato de Estudios y diseños 401-18, del 03 de Octubre de 2018 _x000a__x000a_Minuta del Contrato de interventoria 401-18, del  17 de Diciembre de 2018 "/>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 Elaborar los estudios previos para la obra y la interventoría de la adecuación y ampliación de la estación de Bomberos de Marichuela."/>
    <n v="0.1"/>
    <d v="2018-10-01T00:00:00"/>
    <d v="2018-12-31T00:00:00"/>
    <n v="5.8799999999999998E-3"/>
    <s v="Dr. José Luis Torres"/>
    <n v="0"/>
    <s v="Minuta del Contrato de Estudios y diseños 401-18, del 03 de Octubre de 2018 _x000a__x000a_Minuta del Contrato de interventoria 401-18, del  17 de Diciembre de 2018 "/>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4"/>
    <s v="Desarrollar un programa que garantice el 100% del mantenimiento de la infraestructura física de las Estaciones de Bomberos y el Edificio Comando"/>
    <n v="5.8799999999999998E-2"/>
    <n v="100"/>
    <s v="Porcentaje"/>
    <s v="Ejecutar el plan de mantenimiento de la infraestructura física de 9 estaciones de bomberos."/>
    <s v="Coordinador de Infraestructura _x000a_Daniel Vera Ruiz"/>
    <n v="0.25"/>
    <n v="0.5"/>
    <n v="0.75"/>
    <n v="1"/>
    <n v="0.25"/>
    <n v="0.5"/>
    <s v="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
    <s v="Informe de avance de obra presentado al Director el día 14 de Marzo de 2018 mediante Cordis No. 2018ER1847"/>
    <s v="NA"/>
    <n v="2"/>
    <s v="EXCELENTE"/>
    <s v="EN EJECUCIÓN"/>
    <n v="0.1176"/>
    <n v="1"/>
    <s v="*Ejecutar el mantenimiento de la infraestructura física de dos (2) estaciones de Bomberos."/>
    <n v="0.25"/>
    <d v="2018-01-01T00:00:00"/>
    <d v="2018-03-31T00:00:00"/>
    <m/>
    <s v="Ing. Daniel Vera Ruiz"/>
    <n v="1"/>
    <s v="*Se realizó la renovación de equipos eléctricos, cuartos de bombas, calentadores de agua y equipos de lavado y secado de la Estación B1._x000a_*Se realizó la reconstrucción de la placa de contrapiso en concreto de la sala de máquinas y parqueaderos y el mantenimiento de los equipos de bombeo de la Estación B10."/>
    <n v="0.25"/>
    <n v="0"/>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Ejecutar el mantenimiento de la infraestructura física de dos (2) estaciones de Bomberos."/>
    <n v="0.25"/>
    <d v="2018-04-01T00:00:00"/>
    <d v="2018-06-30T00:00:00"/>
    <m/>
    <s v="Ing. Daniel Vera Ruiz"/>
    <n v="1"/>
    <s v="*Se construyó el deposito de basuras, modernización de los calentadores, remodelación de cocina y un baño, remodelación de la zona de cómodas en la Estación B11._x000a_*Se remodelan los alojamientos, baños y gimnasio, se montó el sistema de bombeo de la Estación B15."/>
    <n v="0.25"/>
    <n v="0"/>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Ejecutar el mantenimiento de la infraestructura física de tres (3) estaciones de Bomberos."/>
    <n v="0.25"/>
    <d v="2018-07-01T00:00:00"/>
    <d v="2018-09-30T00:00:00"/>
    <m/>
    <s v="Ing. Daniel Vera Ruiz"/>
    <n v="1"/>
    <s v="* Estación de Bomberos de Restrepo: se resanaron los muros y paredes internas, pintura general de la estación._x000a_* Estación de Bomberos de Garcés Navas: desmonte de techo en pasillo de la estación, se instalan perfiles, omegas, molduras, láminas de PVC, instalación eléctrica y luminarias en pasillos y oficina del teniente, RACK y baño del Cabo._x000a_* Estación de Bomberos de Kennedy: reparación de filtración en placa de cubiertas; cambio de motobomba de 10 HP ubicada en la piscina._x000a_* Estación de Bomberos de Candelaria: Se desmonta la ventana ubicada en los baños de alojamientos de los bomberos, se amplia el vano para instalar una ventana de mayor área._x000a_*Estación de Bomberos de Caobos: instalación de 2 bombas centrífugas del sistema de bombeo general de la estación; cambio de vástagos ubicados en las duchas de los alojamientos; cambio de luminarias fundidas."/>
    <n v="0.25"/>
    <n v="0"/>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Ejecutar el mantenimiento de la infraestructura física de dos (2) estaciones de Bomberos."/>
    <n v="0.25"/>
    <d v="2018-10-01T00:00:00"/>
    <d v="2018-12-31T00:00:00"/>
    <n v="1.47E-2"/>
    <s v="Ing. Daniel Vera Ruiz"/>
    <n v="1"/>
    <s v=" Estación de Bomberos Bicentenaria B-14: Renovacionde muros y paredes internas, pintura general de la estación._x000a_* Estación de Bomberos Garcés Navas B-15: Fabricacion e instalacion de cocina integral, mantenimiento general sistema electrico_x000a_* Estación de Bomberos Candelaria B-11: Fabricacion e instalacion de cocina integral, mantenimiento general sistema electrico, renovacion de gimnasio, fundida de sobrepiso e instalacion de piso en neopreno, estuco y pintura, instalacion canal y bajante cubierta. _x000a__x000a_ Se adjudica el proceso cuyo objeto es &quot;REALIZAR EL MANTENIMIENTO PREDICTIVO, PREVENTIVO, CORRECTIVO, ADECUACIONES Y MEJORAS A LAS INSTALACIONES DE LAS DEPENDENCIAS DE LA UNIDAD ADMINISTRATIVA ESPECIAL CUERPO OFICIAL DE BOMBEROS DE BOGOTÁ&quot;"/>
    <n v="0.25"/>
    <n v="1.47E-2"/>
    <n v="1.47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5"/>
    <s v="Gestionar la adquisición de un (1) predio para la implementación de una (1) estación de Bomberos"/>
    <n v="5.8799999999999998E-2"/>
    <n v="100"/>
    <s v="Porcentaje"/>
    <s v="Elaborar el informe técnico preliminar junto con los anexos, que harán parte integral del proceso para la adquisición del predio para la implementación de una (1) estación de bomberos. "/>
    <s v="Coordinador de Infraestructura _x000a_Daniel Vera Ruiz"/>
    <n v="0.2"/>
    <n v="0.4"/>
    <n v="0.8"/>
    <n v="1"/>
    <n v="0.2"/>
    <n v="0.2"/>
    <s v="Se realizó consulta en el DADEP para la consecución de un predio del Distrito Capital que cumpla con las condiciones teécnicas para la construcción de una estación de bomberos, sin obtener resultado positivo._x000a_"/>
    <s v="Reporte de consulta"/>
    <s v="Se debe realizar la solicitud iniciando el segundo trimestre para poder continuar con el segundo producto de la meta"/>
    <n v="1"/>
    <s v="EXCELENTE"/>
    <s v="EN EJECUCIÓN"/>
    <n v="5.8799999999999998E-2"/>
    <n v="1"/>
    <s v="* Solicitud al DADEP sobre posibles  predios  disponibles."/>
    <n v="0.2"/>
    <d v="2018-01-01T00:00:00"/>
    <d v="2018-03-31T00:00:00"/>
    <m/>
    <s v="Ing. Daniel Vera Ruiz"/>
    <n v="1"/>
    <s v="Se está realizando la elaboración de la solicitud al DADEP sobre los predios disponibles cuyas características cumplan para la construcción de la nueva estación."/>
    <n v="0.2"/>
    <n v="0"/>
    <n v="1.176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2"/>
    <s v="* Consulta con las demás Entidades Distritales o  de la  Nación sobre  posibles  predios  disponibles."/>
    <n v="0.2"/>
    <d v="2018-04-01T00:00:00"/>
    <d v="2018-06-30T00:00:00"/>
    <m/>
    <s v="Ing. Daniel Vera Ruiz"/>
    <n v="1"/>
    <s v="Solicitud radicada por  la SGC según  radicado  2018EE5410,  del  20/04/2018,  a la  Secretaria Distrital  de  Planeacion  &quot;Solicitud predio  para cumplimiento meta Plan  desarrollo 2016-2020 &quot; Bogota Mejor para todos&quot;"/>
    <n v="0.2"/>
    <n v="0"/>
    <n v="1.176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3"/>
    <s v="* Recibo y visitas de predios ofertados."/>
    <n v="0.4"/>
    <d v="2018-07-01T00:00:00"/>
    <d v="2018-09-30T00:00:00"/>
    <m/>
    <s v="Ing. Daniel Vera Ruiz"/>
    <n v="0.25"/>
    <s v="Mediante correo electrónico del 22/05/2018, el Subdirector Operativo de la  UAECOB, remite informe de las visitas realizadas a los posbles predios reportados  por DADEP. Adicionalmente la Secretaría  Distrital de Planeación mediante  comunicado del 18 de junio de 2018,  responde sobre la solicitud de adjudicación  de lotes para cumplir metas plan de Desarrollo con la vaibilidad de Uso de  suelo para cada uno de los predios  ofrecidos por el DADEP. - Los predios que se seleccionaron previamente no se han entregado formalmente al DADEP, por tal motivo la UAECOB, está a la espera de este proceso para poder adquirirlo. "/>
    <n v="0.1"/>
    <n v="0"/>
    <n v="5.8799999999999998E-3"/>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4"/>
    <s v="*  Elaboración del informe técnico preliminar."/>
    <n v="0.2"/>
    <d v="2018-10-01T00:00:00"/>
    <d v="2018-12-31T00:00:00"/>
    <n v="1.176E-2"/>
    <s v="Ing. Daniel Vera Ruiz"/>
    <m/>
    <s v="sin información"/>
    <n v="0"/>
    <n v="0"/>
    <n v="0"/>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n v="16"/>
    <s v="Implementación de (1) estación satélite forestal de bomberos sujeta al proyecto del sendero ambiental en los cerros orientales)"/>
    <n v="5.8799999999999998E-2"/>
    <n v="100"/>
    <s v="Porcentaje"/>
    <s v="Culminar el proceso de adjudicación para la construcción de la Estación de Bomberos de Bellavista - B9."/>
    <s v="Coordinador de Infraestructura _x000a_Daniel Vera Ruiz"/>
    <n v="0.2"/>
    <n v="0.6"/>
    <n v="0.8"/>
    <n v="1"/>
    <n v="0.2"/>
    <n v="0.2"/>
    <s v="El día 11 de Enero de 2018 se radica ante curaduría los documentos exigidos para la expedición de la Licencia de construcción, así mismo el día 31 de Enero de 2018 se expide el Acta de Observaciones y Correcciones              No. 15606757 presentada por la curaduria urbana No.3 "/>
    <s v="Solicitud de Licencia Urbanística No. 18-3-0028._x000a__x000a_Acta de Observaciones y Correcciones No. 15606757"/>
    <s v="NA"/>
    <n v="1"/>
    <s v="EXCELENTE"/>
    <s v="EN EJECUCIÓN"/>
    <n v="5.8799999999999998E-2"/>
    <n v="1"/>
    <s v="* Gestionar el tramite de licencia de construcción en modalidad de Obra Nueva ante curaduría."/>
    <n v="0.2"/>
    <d v="2018-01-01T00:00:00"/>
    <d v="2018-03-31T00:00:00"/>
    <m/>
    <s v="Ing. Sandra Saldarriaga"/>
    <n v="1"/>
    <s v="El día 11 de Enero de 2018 se radica ante curaduría los documentos exigidos para la expedición de la Licencia de construcción, así mismo el día 31 de Enero de 2018 se expide el Acta de Observaciones y Correcciones              No. 15606757 presentada por la curaduria urbana No.3 "/>
    <n v="0.2"/>
    <n v="0"/>
    <n v="1.176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2"/>
    <s v="* Elaborar los estudios previos para la obra y la interventoría de la construcción de la Estación de Bellavista."/>
    <n v="0.4"/>
    <d v="2018-04-01T00:00:00"/>
    <d v="2018-06-30T00:00:00"/>
    <m/>
    <s v="Dr. José Luis Torres"/>
    <n v="1"/>
    <s v="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
    <n v="0.4"/>
    <n v="0"/>
    <n v="2.3519999999999999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3"/>
    <s v="* Gestionar el proceso contractual."/>
    <n v="0.2"/>
    <d v="2018-07-01T00:00:00"/>
    <d v="2018-09-30T00:00:00"/>
    <m/>
    <s v="Dr. José Luis Torres"/>
    <n v="1"/>
    <s v="El día 29 de Junio de 2018 se expide la Licencia de Construcción LC 18-3 0423 ejecutoriada el 28 de Agosto de 2018 y expedida por la curaduría No. 3 de Bogotá. A partir de la fecha se inicia la elaboración de los estudios previos para la construcción e interventoría de la Estación de Bomberos de Bellavista."/>
    <n v="0.2"/>
    <n v="0"/>
    <n v="1.176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4"/>
    <s v="* Adjudicar el proceso de obra y de interventoría."/>
    <n v="0.2"/>
    <d v="2018-10-01T00:00:00"/>
    <d v="2018-12-31T00:00:00"/>
    <n v="1.176E-2"/>
    <s v="Dr. José Luis Torres"/>
    <n v="1"/>
    <s v=" Se adjudica el proceso cuyo objeto es la &quot;CONSTRUCCION ESTACION DE BOMBEROS BELLAVISTA&quot;. "/>
    <n v="0.2"/>
    <n v="1.176E-2"/>
    <n v="1.176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7"/>
    <s v="Elaboración de los estudios y diseños para la adecuación de la Estación de Bomberos de Ferias - B7."/>
    <n v="5.9200000000000003E-2"/>
    <n v="100"/>
    <s v="Porcentaje"/>
    <s v="Elaborar los estudios previos, la adjudicación del proceso contractual e inicio de la elaboración de estudios y diseños del reforzamiento estructural de la estación de bomberos de Ferias."/>
    <s v="Coordinador de Infraestructura _x000a_Daniel Vera Ruiz"/>
    <n v="0.2"/>
    <n v="0.4"/>
    <n v="0.8"/>
    <n v="1"/>
    <n v="0.2"/>
    <n v="0.1"/>
    <s v="El área de Infraestructura se encuentra a la espera de la viabilidad técnica por parte de la Oficina Asesora Jurídica y la Dirección de la UAECOB para la radicación de los Estudios Previos. Esta actividad se encuentra incluida en el PAA."/>
    <m/>
    <s v="Es necesario esperar el concepto de la Oficina Asesora Jurídica para dar continuidad y celeridad al proceso."/>
    <n v="0.5"/>
    <s v="MALO"/>
    <s v="EN EJECUCIÓN"/>
    <n v="2.9600000000000001E-2"/>
    <n v="1"/>
    <s v="* Elaboración y aprobación de estudios previos para los estudios y diseños del reforzamiento estructural de la estación de Bomberos de Ferias.  "/>
    <n v="0.2"/>
    <d v="2018-01-01T00:00:00"/>
    <d v="2018-03-31T00:00:00"/>
    <m/>
    <s v="Dr. José Luis Torres"/>
    <n v="1"/>
    <s v="Estudios previos elaborados, cuenta con la viabilidad de Inversion No. OAP-2018-318 y Certificado de Disponibilidad Presupuestal No. 452 de 2018  del 06-06-2018. Estamos a la espera de la mesa de trabajo con la Oficina Asesora Juridica."/>
    <n v="0.2"/>
    <n v="0"/>
    <n v="1.1840000000000002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 Gestionar el proceso contractual."/>
    <n v="0.2"/>
    <d v="2018-04-01T00:00:00"/>
    <d v="2018-06-30T00:00:00"/>
    <m/>
    <s v="Dr. José Luis Torres"/>
    <n v="1"/>
    <s v="Estudios previos elaborados, cuenta con la viabilidad de Inversion No. OAP-2018-318 y Certificado de Disponibilidad Presupuestal No. 452 de 2018  del 06-06-2018. Estamos a la espera de la mesa de trabajo con la Oficina Asesora Juridica."/>
    <n v="0.2"/>
    <n v="0"/>
    <n v="1.1840000000000002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 Adjudicación proceso para la elaboración de estudios y diseños en la adecuación de la estación."/>
    <n v="0.4"/>
    <d v="2018-07-01T00:00:00"/>
    <d v="2018-09-30T00:00:00"/>
    <m/>
    <s v="Dr. José Luis Torres"/>
    <n v="0"/>
    <s v="Por medio del radicado No. 2018IE13277 se remite a la Oficina Asesora Jurídica el concepto emitido por la Secretaría Distrital de Planeación referente al predio donde está ubicada la Estación de Bomberos de Ferias."/>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 Entrega del 30% de avance en el diseño propuesto dentro de los diseños y reforzamiento de la estación"/>
    <n v="0.2"/>
    <d v="2018-10-01T00:00:00"/>
    <d v="2018-12-31T00:00:00"/>
    <n v="1.1840000000000002E-2"/>
    <s v="Ing. Daniel Vera Ruiz"/>
    <n v="0"/>
    <s v="Por medio del radicado No. 2018IE13277 se remite a la Oficina Asesora Jurídica el concepto emitido por la Secretaría Distrital de Planeación referente al predio donde está ubicada la Estación de Bomberos de Ferias."/>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1"/>
    <s v="Desarrollo e Implementación de un programa orientado a promover la práctica de actividad física en el personal de la UAECOB"/>
    <n v="0.2"/>
    <n v="100"/>
    <s v="Porcentaje"/>
    <s v="Desarrollar e implementar  programa para promover la práctica de actividad física"/>
    <s v="Líder Grupo Seguridad y Salud en el Trabajo - Ing. William Cabrejo"/>
    <n v="0.15"/>
    <n v="0.5"/>
    <n v="0.85"/>
    <n v="1"/>
    <n v="0.15"/>
    <n v="0.15"/>
    <s v="Se actualiza programa de acondicionamiento físico el se encuentra en la ruta de la calidad "/>
    <s v="Documento en la ruta de calidad "/>
    <s v="NA"/>
    <n v="1"/>
    <s v="EXCELENTE"/>
    <s v="EN EJECUCIÓN"/>
    <n v="0.2"/>
    <n v="1"/>
    <s v="Estructuración definición del programa "/>
    <n v="0.15"/>
    <d v="2018-02-01T00:00:00"/>
    <d v="2018-03-31T00:00:00"/>
    <m/>
    <s v="Líder Grupo Seguridad y Salud en el Trabajo - Ing. William Cabrejo"/>
    <n v="1"/>
    <s v="Se actualiza programa de acondicionamiento físico el se encuentra en la ruta de la calidad "/>
    <n v="0.15"/>
    <n v="0"/>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Creación y divulgación Campaña de expectativa  "/>
    <n v="0.35"/>
    <d v="2018-04-01T00:00:00"/>
    <d v="2018-06-30T00:00:00"/>
    <m/>
    <s v="Líder Grupo Seguridad y Salud en el Trabajo - Ing. William Cabrejo"/>
    <n v="1"/>
    <s v="Se divulga por medio de prensa la campaña "/>
    <n v="0.35"/>
    <n v="0"/>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Implementación del programa en los centros de trabajo "/>
    <n v="0.35"/>
    <d v="2018-07-01T00:00:00"/>
    <d v="2018-09-30T00:00:00"/>
    <m/>
    <s v="Líder Grupo Seguridad y Salud en el Trabajo - Ing. William Cabrejo"/>
    <n v="1"/>
    <s v="Se esta realizando entrega de los planes individuales de acondicionamiento físico en las estaciones."/>
    <n v="0.35"/>
    <n v="0"/>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Evaluación del programa "/>
    <n v="0.15"/>
    <d v="2018-10-01T00:00:00"/>
    <d v="2018-12-31T00:00:00"/>
    <n v="0.03"/>
    <s v="Líder Grupo Seguridad y Salud en el Trabajo - Ing. William Cabrejo"/>
    <n v="1"/>
    <s v="Informe asesorado por el médico deportologo/ INFORME AVANCE PAF UAECOB (1)- carpeta compartida SYST"/>
    <n v="0.15"/>
    <n v="0.03"/>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2"/>
    <s v=" Desarrollar e implementar un programa para la prevención de Desórdenes Musculoesqueléticos"/>
    <n v="0.2"/>
    <n v="100"/>
    <s v="Porcentaje"/>
    <s v="Desarrollar e implementar un programa de prevención de Desórdenes Musculoesqueléticos"/>
    <s v="Líder Grupo Seguridad y Salud en el Trabajo - Ing. William Cabrejo"/>
    <n v="0.25"/>
    <n v="0.5"/>
    <n v="0.85"/>
    <n v="1"/>
    <n v="0.25"/>
    <n v="0.25"/>
    <s v="Se actualiza programa de prevención de desordenes musculo esqueléticos "/>
    <s v="Documento en físico "/>
    <s v="NA"/>
    <n v="1"/>
    <s v="EXCELENTE"/>
    <s v="EN EJECUCIÓN"/>
    <n v="0.2"/>
    <n v="1"/>
    <s v=" Estructuración definición del programa "/>
    <n v="0.15"/>
    <d v="2018-02-01T00:00:00"/>
    <d v="2018-03-31T00:00:00"/>
    <m/>
    <s v="Líder Grupo Seguridad y Salud en el Trabajo - Ing. William Cabrejo"/>
    <n v="1"/>
    <s v="Se actualiza programa de prevención de desordenes musculo esqueléticos "/>
    <n v="0.15"/>
    <n v="0"/>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Creación y divulgación Campaña de expectativa  "/>
    <n v="0.35"/>
    <d v="2018-04-01T00:00:00"/>
    <d v="2018-06-30T00:00:00"/>
    <m/>
    <s v="Líder Grupo Seguridad y Salud en el Trabajo - Ing. William Cabrejo"/>
    <n v="1"/>
    <s v="Se divulga por medio de prensa la campaña "/>
    <n v="0.35"/>
    <n v="0"/>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Implementación del programa en los centros de trabajo "/>
    <n v="0.35"/>
    <d v="2018-07-01T00:00:00"/>
    <d v="2018-09-30T00:00:00"/>
    <m/>
    <s v="Líder Grupo Seguridad y Salud en el Trabajo - Ing. William Cabrejo"/>
    <n v="1"/>
    <s v="Se están realizando las capacitaciones de manejo de cargas e higiene postural en las estaciones."/>
    <n v="0.35"/>
    <n v="0"/>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Evaluación del programa "/>
    <n v="0.15"/>
    <d v="2018-10-01T00:00:00"/>
    <d v="2018-12-31T00:00:00"/>
    <n v="0.03"/>
    <s v="Líder Grupo Seguridad y Salud en el Trabajo - Ing. William Cabrejo"/>
    <n v="1"/>
    <s v="INFORME CONSOLIDADO 2018 BOMBEROS- Carpeta compartida SYST"/>
    <n v="0.15"/>
    <n v="0.03"/>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3"/>
    <s v="Implementar un plan de reentrenamiento de tres días para servidores de los cargos bombero y cabo"/>
    <n v="0.2"/>
    <n v="100"/>
    <s v="Personas reentrenadas"/>
    <s v="ejecución del plan de reentrenamiento para 192 servidores para los cargos bombero y cabo"/>
    <s v="Líder de Grupo - Eduardo Cruz"/>
    <n v="0.25"/>
    <n v="0.5"/>
    <n v="0.75"/>
    <n v="1"/>
    <n v="0.25"/>
    <n v="0.25"/>
    <m/>
    <s v="1 acta de reunión donde se acordaron las fechas para impartir los procesos de capacitación."/>
    <s v="NA"/>
    <n v="1"/>
    <s v="EXCELENTE"/>
    <s v="EN EJECUCIÓN"/>
    <n v="0.2"/>
    <n v="1"/>
    <s v="definir los temas y consolidar  el material de formación."/>
    <n v="0.2"/>
    <d v="2018-02-01T00:00:00"/>
    <d v="2018-03-31T00:00:00"/>
    <m/>
    <s v="Líder de Grupo - Eduardo Cruz"/>
    <n v="1"/>
    <s v="se realizó una reunión con personal del grupo MATPEL con el fin de acordar las fechas y la logística que se requiere para realizar (4) cursos PRIMAP dirigidos al personal uniformados como parte del reentrenamiento para el año 2018"/>
    <n v="0.2"/>
    <n v="0"/>
    <n v="4.000000000000000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asegurar la logística para los cursos y concertar la programación con los comandantes "/>
    <n v="0.2"/>
    <d v="2018-04-01T00:00:00"/>
    <d v="2018-06-30T00:00:00"/>
    <m/>
    <s v="Líder de Grupo - Eduardo Cruz"/>
    <n v="1"/>
    <s v="El día 19 de junio se realizó adición al contrato de suministro N° 421 de 2017 con el fin de suministrar la alimentación necesaria a los procesos académicos y de capacitación, al igual que la subdirección operativa y de Gestión del Riesgo."/>
    <n v="0.2"/>
    <n v="0"/>
    <n v="4.000000000000000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selección de personal para el curso"/>
    <n v="0.2"/>
    <d v="2018-07-01T00:00:00"/>
    <d v="2018-09-30T00:00:00"/>
    <m/>
    <s v="Líder de Grupo - Eduardo Cruz"/>
    <n v="1"/>
    <s v="Se realizaron dos reuniones con el personal administrativo de la academia con el fin de definir quiénes serán los participantes del plan de reentrenamiento, como se realizaría la convocatoria y cuáles serían los materiales y logística a utilizar."/>
    <n v="0.2"/>
    <n v="0"/>
    <n v="4.000000000000000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desarrollo de los cursos de reentrenamiento"/>
    <n v="0.4"/>
    <d v="2018-10-01T00:00:00"/>
    <d v="2018-12-31T00:00:00"/>
    <n v="8.0000000000000016E-2"/>
    <s v="Líder de Grupo - Eduardo Cruz"/>
    <n v="1"/>
    <s v="se realizaron 13 cursos de actualización del taller de materiales peligrosos con una participación de 198 uniformados los cuales cumplieron satisfactoriamente los  objetivos del curso."/>
    <n v="0.4"/>
    <n v="8.0000000000000016E-2"/>
    <n v="8.0000000000000016E-2"/>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n v="4"/>
    <s v="realizar las acciones necesarias para la aprobación del PEI de la escuela de Formación Bomberil de la UAECOB ante las autoridades competentes "/>
    <n v="0.2"/>
    <n v="100"/>
    <s v="Porcentaje"/>
    <s v="100% de actividades propuestas ejecutadas"/>
    <s v="Líder de Grupo - Eduardo Cruz"/>
    <n v="0.25"/>
    <n v="0.5"/>
    <n v="0.75"/>
    <n v="1"/>
    <n v="0.25"/>
    <n v="0.25"/>
    <s v="Se desarrolló la primera actividad programada que sustenta el 25% de cumplimiento que corresponde a la solicitud de la licencia de funcionamiento, como resultado se realiza el acto administrativo"/>
    <s v="PEI, acta visita Hospital de Fontibón, plan de emergencias, hojas de vida de los instructores, memorando donde se entregan las áreas correspondientes a la escuela de formación bomberil."/>
    <s v="Generar una mesa de trabajo con la OAJ con el fin de que el documento sea firmado por el Director de la entidad."/>
    <n v="1"/>
    <s v="EXCELENTE"/>
    <s v="EN EJECUCIÓN"/>
    <n v="0.2"/>
    <n v="1"/>
    <s v="Realizar la solicitud de la licencia de  funcionamiento de la Escuela ante la Secretaria Distrital de Educación. "/>
    <n v="0.25"/>
    <d v="2018-02-01T00:00:00"/>
    <d v="2018-03-31T00:00:00"/>
    <m/>
    <s v="Líder de Grupo - Eduardo Cruz"/>
    <n v="1"/>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e Educación Distrital la solicitud de licencia de funcionamiento como institución para el trabajo y desarrollo Humano bajo radicado E-2018-104447"/>
    <n v="0.25"/>
    <n v="0"/>
    <n v="0.05"/>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2"/>
    <s v="Realizar la solicitud de la licencia de  SST de la Escuela ante la Secretaria Distrital de salud. "/>
    <n v="0.25"/>
    <d v="2018-04-01T00:00:00"/>
    <d v="2018-06-30T00:00:00"/>
    <m/>
    <s v="Líder de Grupo - Eduardo Cruz"/>
    <n v="1"/>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istrital de salud la solicitud de licencia para la prestación de servicios en seguridad y salud en el trabajo - persona jurídica con radicado 2018ER49224"/>
    <n v="0.25"/>
    <n v="0"/>
    <n v="0.05"/>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3"/>
    <s v="Tramitar ante la Dirección Nacional de Bomberos la acreditación de instructores activos. "/>
    <n v="0.25"/>
    <d v="2018-07-01T00:00:00"/>
    <d v="2018-09-30T00:00:00"/>
    <m/>
    <s v="Líder de Grupo - Eduardo Cruz"/>
    <n v="1"/>
    <s v="Se tramito ante la Dirección Nacional de Bomberos la acreditación de instructores con el fin de sean avalados por la secretaria Distrital de Educación como Docentes de la Escuela de Formación Bomberil para el Trabajo y Desarrollo Humano "/>
    <n v="0.25"/>
    <n v="0"/>
    <n v="0.05"/>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4"/>
    <s v="Suscribir convenios interadministrativos para asegurar los escenarios de la Escuela de Formación Bomberil"/>
    <n v="0.25"/>
    <d v="2018-10-01T00:00:00"/>
    <d v="2018-12-31T00:00:00"/>
    <n v="0.05"/>
    <s v="Líder de Grupo - Eduardo Cruz"/>
    <n v="0"/>
    <s v="se realizaron acercamientos con entidades operativas del SNGRD para la firma de convenios, sin embargo, la única entidad interesada en suscribir un convenio es la Fuerza Aérea Colombiana; sin embargo, la firma de este convenio no se dio debido al cambio de la Cúpula Militar."/>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5"/>
    <s v="proyectar las acciones necesarias para la  implementación de  una Biblioteca Virtual para la UAE Cuerpo Oficial de Bomberos Bogotá."/>
    <n v="0.2"/>
    <n v="100"/>
    <s v="Porcentaje"/>
    <s v="100% de actividades propuestas ejecutadas"/>
    <s v="Líder de Grupo - Eduardo Cruz"/>
    <n v="0.25"/>
    <n v="0.5"/>
    <n v="0.75"/>
    <n v="1"/>
    <n v="0.25"/>
    <n v="0.5"/>
    <s v="Se realizaron reuniones antes de lo acordado ya que el personal operativo y del área de Academia organizaron agilmente las citaciones que estaban proyectadas a dos trimestres, contando con una participación activa de los involucrados"/>
    <s v="7 actas de mesas de trabajo con el personal de los diferentes grupos."/>
    <s v="NA"/>
    <n v="1"/>
    <s v="EXCELENTE"/>
    <s v="EN EJECUCIÓN"/>
    <n v="0.2"/>
    <n v="1"/>
    <s v="Realizar mesas de trabajo con las diferentes áreas con el fin de identificar los contenidos que se deben digitalizar."/>
    <n v="0.5"/>
    <d v="2018-02-02T00:00:00"/>
    <s v="30/06/2018"/>
    <m/>
    <s v="Líder de Grupo - Eduardo Cruz"/>
    <n v="1"/>
    <s v="se realizaron 7 mesas de trabajo con personal de las diferentes especialidades con el fin de identificar los módulos y material para la implementación de la Biblioteca virtual."/>
    <n v="0.5"/>
    <n v="0"/>
    <n v="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Identificar el material virtual que ofrecen los proveedores con el fin de verificar los contenidos que pueden ser implementados en la plataforma virtual                                                   "/>
    <n v="0.3"/>
    <d v="2018-07-01T00:00:00"/>
    <s v="30/09/2018"/>
    <m/>
    <s v="Líder de Grupo - Eduardo Cruz"/>
    <n v="1"/>
    <s v="se realizo reunion con OPCI colombia proveedor de normas NFPA  para bomberos  quien nos oferta de manera gratuita el material Virtual para ser implementado en la UAECOB"/>
    <n v="0.3"/>
    <n v="0"/>
    <n v="0.06"/>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Elaborar un informe donde con la propuesta para la implementación de la biblioteca virtual de la UAECOB                                         "/>
    <n v="0.2"/>
    <d v="2018-10-01T00:00:00"/>
    <s v="31/12/2018"/>
    <n v="4.0000000000000008E-2"/>
    <s v="Líder de Grupo - Eduardo Cruz"/>
    <n v="1"/>
    <s v="Se realizó un informe ejecutivo, en donde se describen los requerimientos presupuestales y de tecnología requeridos para la implementación de una Biblioteca Virtual en la UAECOB"/>
    <n v="0.2"/>
    <n v="4.0000000000000008E-2"/>
    <n v="4.0000000000000008E-2"/>
  </r>
</pivotCacheRecords>
</file>

<file path=xl/pivotCache/pivotCacheRecords3.xml><?xml version="1.0" encoding="utf-8"?>
<pivotCacheRecords xmlns="http://schemas.openxmlformats.org/spreadsheetml/2006/main" xmlns:r="http://schemas.openxmlformats.org/officeDocument/2006/relationships" count="74">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s v="En el año se realizarán 12 publicaciones, en las cuales se destacará la  información más importante realizada durante el mes en curso, para de esta forma mantener actualizado al personal de la UAECOB."/>
    <s v="Oficina Asesora Prensa y Comunicaciones"/>
    <n v="3"/>
    <n v="6"/>
    <n v="9"/>
    <n v="12"/>
    <n v="12"/>
    <n v="0.2"/>
    <n v="12"/>
    <s v="En el IV Trimestre del año se cumplió el objetivo de realizar las tres edicines siguiente de la Revista Bomberos Hoy."/>
    <s v="https://mail.google.com/mail/u/2/#search/in%3Asent+revista/QgrcJHrtsHBmgDMdRzqVxVMmKxbHqPrgpbG"/>
    <s v="NA"/>
    <n v="1"/>
    <x v="0"/>
    <x v="0"/>
    <n v="0.2"/>
    <m/>
    <n v="9"/>
    <n v="0.2"/>
    <n v="9"/>
    <s v="En el IIl Trimestre del año se cumplo el objetivo de realizar las tres edicines siguiente de la Revista Bomberos Hoy."/>
    <s v="https://mail.google.com/mail/u/1/?tab=wm#search/REVISTA/FMfcgxvzKQqDzdBgxCdMBqsvkNpgXjPB"/>
    <s v="NA"/>
    <n v="1"/>
    <s v="EXCELENTE"/>
    <s v="EN EJECUCIÓN"/>
    <n v="0.2"/>
    <n v="6"/>
    <n v="0.2"/>
    <n v="6"/>
    <s v="En el II Trimestre del año se cumplo el objetivo de realizar las tres edicines siguiente de la Revista Bomberos Hoy."/>
    <s v="Bomberos Hoy: Edición 4. https://mail.google.com/mail/u/0/#search/revista+Bomberos+hoy/16335a7450ca093d?compose=164700ed090cdb9c    Bomberos Hoy: Edición 5.   https://mail.google.com/mail/u/0/#search/revista+Bomberos+hoy/163dbf168e9a3f3c?compose=164700ed090cdb9c Bomberos Hoy: Edición 6.   https://mail.google.com/mail/u/0/#search/revista+Bomberos+hoy/1646737abe78940a?compose=164700ed090cdb9c"/>
    <m/>
    <n v="1"/>
    <s v="EXCELENTE"/>
    <s v="EN EJECUCIÓN"/>
    <n v="0.2"/>
    <n v="3"/>
    <n v="0.2"/>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44"/>
    <s v="Piezas audiovisuales."/>
    <s v="Mediante la divulgación de 44 Noticieros en el año, se pretende informar a la comunidad interna y externa de las actividades realizadas por la UAECOB, en materia operativa y administrativa."/>
    <s v="Oficina Asesora Prensa y Comunicaciones"/>
    <n v="11"/>
    <n v="22"/>
    <n v="33"/>
    <n v="44"/>
    <n v="44"/>
    <n v="0.2"/>
    <n v="44"/>
    <s v="Se dio cumplimiento a los 11 Informativos audiovisuales planteados durante el IV trimestre del año en curso con un total de 131 notas."/>
    <s v="https://www.youtube.com/watch?v=V7Lj3Sywlhg"/>
    <m/>
    <n v="1"/>
    <x v="0"/>
    <x v="0"/>
    <n v="0.2"/>
    <m/>
    <n v="33"/>
    <n v="0.2"/>
    <n v="33"/>
    <s v="Se dio cumplimiento a los 13 Informativos audiovisuales planteados durante el Ill trimestre del año en curso con un total de 129 notas."/>
    <s v="https://www.youtube.com/watch?v=V7Lj3Sywlhg"/>
    <s v="NA"/>
    <n v="1"/>
    <s v="EXCELENTE"/>
    <s v="EN EJECUCIÓN"/>
    <n v="0.2"/>
    <n v="22"/>
    <n v="0.2"/>
    <n v="22"/>
    <s v="Se dio cumplimiento a los 13 Informativos audiovisuales planteados durante el II trimestre del año en curso."/>
    <s v="29 DE JUNIO DE 2018: https://www.youtube.com/watch?v=gx-3QjqP7-o&amp;t=4s                                      22 DE JUNIO DE 2018: https://www.youtube.com/watch?v=XsoHOG_Oa7o&amp;t=525s                               15 DE JUNIO DE 2018: https://www.youtube.com/watch?v=vrUL-jolpWE                                                 8 DE JUNIO DE 2018: 2018https://www.youtube.com/watch?v=oeP_mFapNT4&amp;t=1s                             1 DE JUNIO DE 2018:    https://www.youtube.com/watch?v=idi4BcBHUAw&amp;t=269s                                 25 DE MAYO DE 2018:   https://www.youtube.com/watch?v=OUCcvS2A3QI&amp;t=1s                                   18 DE MAYO DE 2018:  https://www.youtube.com/watch?v=FBS_qcCRwQs                                            11  DE MAYO DE 2018:    https://www.youtube.com/watch?v=SCn4tjLEY4w&amp;t=22s                                     4 DE MAYO DE 2018:  https://www.youtube.com/watch?v=9pgTGhOajSQ                                             27 ABRIL DE 2018:   https://www.youtube.com/watch?v=7Vw5RUnS0_M                                          20 ABRIL DE 2018:   https://www.youtube.com/watch?v=h8UUEVnXVt0&amp;t=7s                                  13 ABRIL DE 2018:  https://www.youtube.com/watch?v=D20VGT92dYQ&amp;t=60s                                 6 ABRIL DE 2018:    https://www.youtube.com/watch?v=0vJrTMreOFc&amp;t=237s"/>
    <m/>
    <n v="1"/>
    <s v="EXCELENTE"/>
    <s v="EN EJECUCIÓN"/>
    <n v="0.2"/>
    <n v="11"/>
    <n v="0.2"/>
    <n v="11"/>
    <s v="Durante el trimestre se realizaron 12 noticieros."/>
    <s v="Noticiero,  Bomberos Hoy,  12 de enero 2018._x000a_https://www.youtube.com/watch?v=dJVMwDCiWgg_x000a_19 de enero 2018._x000a_https://www.youtube.com/watch?v=epwTpxyR94U_x000a_26 de enero 2018._x000a_https://www.youtube.com/watch?v=_nk1HsTr_aI_x000a_2 de febrero  2018._x000a_https://www.youtube.com/watch?v=uT65_eP3iJM_x000a_9 de febrero  2018._x000a_https://www.youtube.com/watch?v=B7bTI76BE4E_x000a_16 de febrero  2018._x000a_https://www.youtube.com/watch?v=nL_-baB05-I_x000a_23 de febrero  2018._x000a_https://www.youtube.com/watch?v=U386vfOsoEc_x000a_2 de marzo  2018._x000a_https://www.youtube.com/watch?v=449PFCluDfs&amp;t=542s_x000a_10 de marzo  2018._x000a_https://www.youtube.com/watch?v=CY2CNCIdvLA&amp;t=358s_x000a_16 de marzo  2018._x000a_https://www.youtube.com/watch?v=aI591FO9hNs_x000a_23 de marzo  2018._x000a_https://www.youtube.com/watch?v=LUhMC631uRk_x000a_30 de marzo  2018._x000a_https://www.youtube.com/watch?v=0a4dEEoZYwM_x000a_"/>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2"/>
    <n v="24"/>
    <s v="Piezas audiovisuales."/>
    <s v="Generar 24 piezas audiovisuales en el año, con el fin de visibilizar las historias de vida laborales y/o personales de los Bomberos de Bogotá."/>
    <s v="Oficina Asesora Prensa y Comunicaciones"/>
    <n v="6"/>
    <n v="12"/>
    <n v="18"/>
    <n v="24"/>
    <n v="24"/>
    <n v="0.2"/>
    <n v="24"/>
    <s v="Se cumplio la meta planteada para el IV trimestre. Los cuales fueron publicados en los respectivos noticieros"/>
    <s v="https://www.youtube.com/watch?v=V7Lj3Sywlhg"/>
    <m/>
    <n v="1"/>
    <x v="0"/>
    <x v="0"/>
    <n v="0.2"/>
    <m/>
    <n v="18"/>
    <n v="0.2"/>
    <n v="18"/>
    <s v="Se cumplio la meta planteada para el lll trimesre."/>
    <s v="CRÓNICA: EN LAS BOTAS DE UN BOMBERO: https://www.youtube.com/watch?v=JQ1MUI1Gxx4"/>
    <s v="NA"/>
    <n v="1"/>
    <s v="EXCELENTE"/>
    <s v="EN EJECUCIÓN"/>
    <n v="0.2"/>
    <n v="12"/>
    <n v="0.2"/>
    <n v="12"/>
    <s v="Fue cumplido la meta planteada para el II trimestre."/>
    <s v="Capacitando a niños:_x000a_https://www.facebook.com/BomberosOficialesdeBogota/videos/1888366311175036/                                                    1er Equipo USAR Pesado en el país integrado por Bomberos Oficiales Bogotáhttps://twitter.com/Pedromanosalvar/status/1009784699072507904     Proteger el ambiente, es tarea de todos https://twitter.com/BomberosBogota/status/1007580597978566656                                          Siembra de Arboles con la comunidad: https://twitter.com/BomberosBogota/status/997432371396915200_x000a_¿Usted no sabe quien soy yo? https://twitter.com/Pedromanosalvar/status/1003666989380927489                 La vida de Daky, quien salva vidas https://twitter.com/BomberosBogota/status/1001875701874790402"/>
    <m/>
    <n v="1"/>
    <s v="EXCELENTE"/>
    <s v="EN EJECUCIÓN"/>
    <n v="0.2"/>
    <n v="6"/>
    <n v="0.2"/>
    <n v="6"/>
    <s v="Durante el trimestre se realizaron 6 Crónicas Bomberos de Corazón."/>
    <s v="12 de Marzo, Clasificación ISARG: https://twitter.com/BomberosBogota/status/973185358652469249?s=20                      8 de marzo Homenaje a la Mujer Bombero: https://twitter.com/BomberosBogota/status/971883562831097856?s=20                    14 de Febrero Padre e Hijo: Bomberos de Corazón https://twitter.com/BomberosBogota/status/963824120910831617?s=20                      1 de Febrero Bomberos en Bicicleta:        https://twitter.com/BomberosBogota/status/959209218631979009?s=20              24 de enero Entrega de Máquinas: https://twitter.com/BomberosBogota/status/956172787873435648?s=20                   11 de Enero: Conmemoración Bomberos Centro Historico por la labor cumplida: https://twitter.com/BomberosBogota/status/951408381599809536?s=20"/>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24"/>
    <s v="Piezas audiovisuales."/>
    <s v="En 24 publicaciones durante el año, generar un informe de actividades operativas y administrativas de interés general."/>
    <s v="Oficina Asesora Prensa y Comunicaciones"/>
    <n v="6"/>
    <n v="12"/>
    <n v="18"/>
    <n v="24"/>
    <n v="24"/>
    <n v="0.2"/>
    <n v="24"/>
    <s v="se realizarón más de 6 acciones bomberiles durante el IV trimestre."/>
    <s v="https://www.youtube.com/watch?v=V7Lj3Sywlhg"/>
    <m/>
    <n v="1"/>
    <x v="0"/>
    <x v="0"/>
    <n v="0.2"/>
    <m/>
    <n v="18"/>
    <n v="0.2"/>
    <n v="18"/>
    <s v="se realizarón más de 6 acciones bomberiles durante el lll trimestre."/>
    <s v=" 20 DE JULIO:  https://www.youtube.com/watch?v=JQ1MUI1Gxx4 ( 7: 24 AL 8: 31)"/>
    <s v="NA"/>
    <n v="1"/>
    <s v="EXCELENTE"/>
    <s v="EN EJECUCIÓN"/>
    <n v="0.2"/>
    <n v="12"/>
    <n v="0.2"/>
    <n v="12"/>
    <s v="Satisfactoriamente se realizarón las 6 acciones Bomberiles durante el II trimestre."/>
    <s v="Plan  Operativo Restrepo: _x000a_https://www.facebook.com/BomberosOficialesdeBogota/videos/1985125661499100/                                                      El llamado de la comunidad es primordial https://twitter.com/BomberosBogota/status/1004501112626597889       Rescate de un Gatico, llamado Gomita: https://twitter.com/BomberosBogota/status/1002881460892823552       Rescate de 4 personas atrapadas en el asensor: https://twitter.com/BomberosBogota/status/1000161708088922112              Entrenamineto PER  https://twitter.com/BomberosBogota/status/999968797464449025             Recolección de Abejas: https://twitter.com/Pedromanosalvar/status/998200370068369411                Rescate de un Canino, estación Chapinero: https://twitter.com/BomberosBogota/status/997164313172422662_x000a_"/>
    <m/>
    <n v="1"/>
    <s v="EXCELENTE"/>
    <s v="EN EJECUCIÓN"/>
    <n v="0.2"/>
    <n v="6"/>
    <n v="0.2"/>
    <n v="6"/>
    <s v="Durante el trimestre se realizaron 6 Crónicas Acciones Bomberiles."/>
    <s v="21 de marzo https://twitter.com/Citytv/status/976516911688232967?s=20                                             2 de Marzo: https://twitter.com/BomberosBogota/status/969703506767687681?s=20                   16 de Febrero: https://twitter.com/BomberosBogota/status/964547571724234752?s=20                    13 de Febrero: https://twitter.com/BomberosBogota/status/963544804201259009?s=20                   31 de enero: https://twitter.com/Pedromanosalvar/status/958689494529708033?s=20                      5 de enero: https://twitter.com/BomberosBogota/status/949274636054876160?s=20"/>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2"/>
    <n v="44"/>
    <s v="Pieza gráfica."/>
    <s v="Mediante 44 imágenes, una cada semana, dar a conocer el hecho o atención de emergencia más relevante de la semana en curso."/>
    <s v="Oficina Asesora Prensa y Comunicaciones"/>
    <n v="11"/>
    <n v="22"/>
    <n v="33"/>
    <n v="44"/>
    <n v="44"/>
    <n v="0.2"/>
    <n v="44"/>
    <s v="La meta propuesta de 11 fotos de la semana se cumplieron en su totalidad.  "/>
    <s v="https://twitter.com/BomberosBogota/media"/>
    <m/>
    <n v="1"/>
    <x v="0"/>
    <x v="0"/>
    <n v="0.2"/>
    <m/>
    <n v="33"/>
    <n v="0.2"/>
    <n v="33"/>
    <s v="La meta propuesta de 11 fotos de la semana se cumplieron en su totalidad.  "/>
    <s v="Foto de la semana viernes 06 de julio de 2018https://twitter.com/BomberosBogota/status/1015362290466598912"/>
    <s v="NA"/>
    <n v="1"/>
    <s v="EXCELENTE"/>
    <s v="EN EJECUCIÓN"/>
    <n v="0.2"/>
    <n v="22"/>
    <n v="0.2"/>
    <n v="22"/>
    <s v="La meta propuesta de 11 fotos de la semana se cumplieron en su totalidad.    Nota: las evidencias de esta no aparecen en este documento, debido aque el sistema generó un error, pero se encuentran en el archivo de la oficina en caso de ser requeridas."/>
    <s v="Viernes 22 de Junio:  https://twitter.com/BomberosBogota/status/1010300717964414976           Viernes 15 de junio: https://twitter.com/BomberosBogota/status/1007768628442419201      Viernes 8 de junio: https://twitter.com/BomberosBogota/status/1005229232027590656                 1 de junio:    https://twitter.com/BomberosBogota/status/1002686458220744704        Viernes 25 de mayo: https://twitter.com/BomberosBogota/status/1000149836400873472       Viernes 18 de mayo: https://twitter.com/BomberosBogota/status/997613349427908616              "/>
    <m/>
    <n v="1"/>
    <s v="EXCELENTE"/>
    <s v="EN EJECUCIÓN"/>
    <n v="0.2"/>
    <n v="11"/>
    <n v="0.2"/>
    <n v="11"/>
    <s v="Durante el trimestre se realizaron 11 publicaciones  de la Foto de la Semana."/>
    <s v="Viernes 23 de marzo: https://twitter.com/BomberosBogota/status/977320900201713666?s=20                Viernes 16 de marzo: https://twitter.com/BomberosBogota/status/974790153066737664?s=20          Viernes 10 de marzo: https://twitter.com/BomberosBogota/status/972484032880627713?s=20           Viernes 2 de marzo: https://twitter.com/BomberosBogota/status/969694151196512258?s=20          Viernes 23 de febrero: https://twitter.com/BomberosBogota/status/967159629821169665?s=20          Viernes 16 de febrero: https://twitter.com/BomberosBogota/status/964657664146968580?s=20          Viernes 9 de febrero: https://twitter.com/BomberosBogota/status/962114920564305920?s=20          Viernes 2 de febrero: https://twitter.com/BomberosBogota/status/959562087788896257?s=20          Viernes 26 de enero: https://twitter.com/BomberosBogota/status/957026635882131466?s=20           Viernes 19 de enero: https://twitter.com/BomberosBogota/status/954504759423225856?s=20           Viernes 12 de enero: https://twitter.com/BomberosBogota/status/951952011125252096?s=20"/>
    <s v="NA"/>
    <n v="1"/>
    <s v="EXCELENTE"/>
    <s v="EN EJECUCIÓN"/>
    <n v="0.2"/>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n v="1"/>
    <x v="5"/>
    <n v="1"/>
    <n v="100"/>
    <s v="Porcentaje"/>
    <s v="Cumplir el 100% de las actividades programadas"/>
    <s v="Oficina de Control Interno"/>
    <n v="0.25"/>
    <n v="0.5"/>
    <n v="0.75"/>
    <n v="1"/>
    <n v="1"/>
    <n v="1"/>
    <n v="0.99"/>
    <m/>
    <s v="Actas, reportes electrónicos, correos e informes que reposan el archivo de la Oficina  producto de las diferentes tareas  realizadas."/>
    <s v="Para el 4to trimestre se planearon 30 actividades y se ejecutaron 29 al 100%, lo que da un porcentaje de cumplimiento del 4 trimestre fue del 97%. Al finalizar la vigencia se programaron 129 actividade de las cuales se cumplieron 128 al 100%, lo que nos da un cumplimiento acumulado del 99,22%, se entregó el informe preliminar de la auditoría del Parque Automotor lo anterior debido a las diferentes dificultades para la entrega de información por parte de la SL, el análisis de la información y cruce de la misma con la facturación del contrato de Mantenimiento y el de Lavado y Polichado, sumado a que a partir del 17 de diciembre se generó el cambio de Subdirector Logístico, siendo la única actividad que no se finalizó completamente."/>
    <n v="0.99"/>
    <x v="0"/>
    <x v="0"/>
    <n v="0.99"/>
    <m/>
    <n v="0.75"/>
    <n v="1"/>
    <n v="0.64"/>
    <s v="La OCI  en cumplimiento del plan anual de auditorias, planeó 23 actividades de las cuales ejecutó al 100% 17 actividades para el tercer trimestre de la vigencia. Para los tres trimestre transcurridos se programaron 73 actividades de las cuales se han ejeutado al 100%  61."/>
    <s v="Actas, reportes electrónicos correos e informes que reposan el archivo de la Oficina  producto de las diferentes tareas  realizadas."/>
    <m/>
    <n v="0.85333333333333339"/>
    <s v="BUENO"/>
    <s v="EN EJECUCIÓN"/>
    <n v="0.85333333333333339"/>
    <n v="0.5"/>
    <n v="1"/>
    <n v="0.46"/>
    <s v="La OCI  en cumplimiento del plan anual de auditorias,para el primer semestre planeó 50 actividades  y ejecutó 44 al 100% dentro de los plazos establecidos en el cronograma."/>
    <s v=" Actas, reportes electrónicos correos, informes que reposan el archivo de la Oficina  producto de las diferentes tareas  realizadas, así como crograma de actividades en donde se consignan las fechas en que se realizan las actividades y anota donde se encuentran las evidencias."/>
    <m/>
    <n v="0.92"/>
    <s v="BUENO"/>
    <s v="EN EJECUCIÓN"/>
    <n v="0.92"/>
    <n v="0.25"/>
    <n v="1"/>
    <n v="0.25"/>
    <s v="La OCI  en cumplimiento del plan anual de auditorias, planeó  y ejecutó 27 actividades para el primer trimestre de la vigencia, las cuales se cumplieron al 100% dentro de los plazos establecidos."/>
    <s v=" Actas, reportes electrónicos correos e informes que reposan el archivo de la Oficina  producto de las diferentes tareas  realizadas."/>
    <s v="NA"/>
    <n v="1"/>
    <s v="EXCELENTE"/>
    <s v="EN EJECUCIÓN"/>
    <n v="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1"/>
    <x v="6"/>
    <n v="7.1400000000000005E-2"/>
    <n v="6"/>
    <s v="Unidades"/>
    <s v="Se realizará la modificación en los procesos - objeto de estudio - con el fin de evaluar su desempeño una vez se integren los requisitos de los estándares mencionados en el nombre del producto._x000a_Los procesos que intervenirán serán: Atención de Incendios, Búsqueda y Rescate, Matpel, Infraestructura, Mantenimiento preventivo y Correctivo, Gestión Integrada."/>
    <s v="Líder Grupo de Mejora Continua - Darwin Baquero"/>
    <n v="2"/>
    <n v="4"/>
    <n v="6"/>
    <n v="6"/>
    <n v="6"/>
    <n v="7.1400000000000005E-2"/>
    <n v="6"/>
    <s v="finalizado"/>
    <m/>
    <m/>
    <n v="1"/>
    <x v="0"/>
    <x v="0"/>
    <n v="7.1400000000000005E-2"/>
    <m/>
    <n v="6"/>
    <n v="7.1400000000000005E-2"/>
    <n v="6"/>
    <s v="Se ha adelantado la documentación de los procesos misionales que hacen parte de la subdirección Operativa"/>
    <s v="Caracterizaciones de proceso."/>
    <m/>
    <n v="1"/>
    <s v="EXCELENTE"/>
    <s v="EN EJECUCIÓN"/>
    <n v="7.1400000000000005E-2"/>
    <n v="4"/>
    <n v="7.1400000000000005E-2"/>
    <n v="4"/>
    <s v="El avance al respecto ha sido en relación con los procesos de Conocimiento del Riesgo, Gestión Integrada y Gestión de PQRS. Es decir que se han documentado para estos los diagramas de flujo de proceso."/>
    <s v="Diagramas de flujo de proceso de los procesos en mención."/>
    <s v="Aunque se presenta avance para esta actividad, se continuará con la documentación de los diagramas de flujo de proceso del resto de procesos y se analizará la posibilidad de mejorar los ya existentes."/>
    <n v="1"/>
    <s v="EXCELENTE"/>
    <s v="EN EJECUCIÓN"/>
    <n v="7.1400000000000005E-2"/>
    <n v="2"/>
    <n v="7.1400000000000005E-2"/>
    <n v="2"/>
    <s v="Para este trimestre se avanzó con el proceso de Gestión Integrada, en lo relacionado con el diagrama de flujo de proceso y su respectiva caracterización. También se adelantó, en este sentido, lo relacionado con el proceso de Evaluación Independiente._x000a__x000a_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_x000a_"/>
    <s v="Diagramas de flujo de proceso y caracterizaciones."/>
    <s v="NA"/>
    <n v="1"/>
    <s v="EXCELENTE"/>
    <s v="EN EJECUCIÓN"/>
    <n v="7.140000000000000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2"/>
    <x v="7"/>
    <n v="7.1400000000000005E-2"/>
    <n v="17"/>
    <s v="Unidades"/>
    <s v="La modificación de la ruta de la calidad consiste en adecuar la estructura de las carpetas a la nueva configuración del mapa de procesos. En este sentido se organizarán las 17 carpetas correspondientes a cada uno de los procesos de la entidad."/>
    <s v="Líder Grupo de Mejora Continua - Darwin Baquero"/>
    <n v="5"/>
    <n v="10"/>
    <n v="17"/>
    <n v="17"/>
    <n v="17"/>
    <n v="7.1400000000000005E-2"/>
    <n v="17"/>
    <s v="finalizado"/>
    <m/>
    <m/>
    <n v="1"/>
    <x v="0"/>
    <x v="0"/>
    <n v="7.1400000000000005E-2"/>
    <m/>
    <n v="17"/>
    <n v="7.1400000000000005E-2"/>
    <n v="17"/>
    <s v="En este trimestre ya se encuentran organizadas todas las carpetas de los procesos con su respectiva documentación._x000a_Sin embargo, es de aclarar que constantemente se estan realizando modificiones de acuerdo a las solicitudes de los lideres de proceso. "/>
    <s v="ruta de la calidad"/>
    <m/>
    <n v="1"/>
    <s v="EXCELENTE"/>
    <s v="EN EJECUCIÓN"/>
    <n v="7.1400000000000005E-2"/>
    <n v="10"/>
    <n v="7.1400000000000005E-2"/>
    <n v="5"/>
    <s v="Se realizó la organización documental de la ruta de la calidad en los diferentes procesos que se estructuraron. A la fecha aún faltan algunos documentos por subir, a razón de que los líderes de los procesos no han suministrado la actualización pertinente. Algunos de los procesos que se pueden mencionar en este sentido son: Gestión Integrada y Gestión Humana."/>
    <s v="Información documentada en la ruta de la calidad."/>
    <s v="Continuar con el seguimiento de aquellos documentos que aún no han sido revisados y/o actualizados."/>
    <n v="0.5"/>
    <s v="MALO"/>
    <s v="EN EJECUCIÓN"/>
    <n v="3.5700000000000003E-2"/>
    <n v="5"/>
    <n v="7.1400000000000005E-2"/>
    <n v="5"/>
    <s v="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
    <s v="Ruta de la calidad"/>
    <s v="NA"/>
    <n v="1"/>
    <s v="EXCELENTE"/>
    <s v="EN EJECUCIÓN"/>
    <n v="7.140000000000000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3"/>
    <x v="8"/>
    <n v="7.1400000000000005E-2"/>
    <n v="100"/>
    <s v="Porcentaje"/>
    <s v="Implementación de un servicio y/o tramite en la ventanilla única de Atención al Ciudadano."/>
    <s v="Líder Área de Tecnología OAP - Mariano Garrido"/>
    <n v="0.5"/>
    <n v="1"/>
    <n v="1"/>
    <n v="1"/>
    <n v="1"/>
    <n v="7.1400000000000005E-2"/>
    <n v="0.95"/>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Formalización y perfeccionamiento del convenio con Registro y Gestión de la Información de la Secretaría de Hacienda, el Convenio que ya está en su etapa final pero no hay avances por parte de la Secretaría._x000a_2. En espera de la resolución firmada por la entidad correspondiente a la formula que emplea el sistema (SLM) para el cálculo del recibo de liquidación y sus casos especiales."/>
    <s v="Correos electrónicos"/>
    <s v="Se va a presionar a la Secretaría con la intención de poder sacar adelante el convenio"/>
    <n v="0.95"/>
    <x v="0"/>
    <x v="1"/>
    <n v="6.7830000000000001E-2"/>
    <m/>
    <n v="1"/>
    <n v="7.1400000000000005E-2"/>
    <n v="0.8"/>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Formalización y perfeccionamiento del convenio con Registro y Gestión de la Información de la Secretaría de Hacienda, el Convenio que ya está en su etapa final pero no hay avances por parte de la Secretaría._x000a_2. En espera de la resolución firmada por la entidad correspondiente a la formula que emplea el sistema (SLM) para el cálculo del recibo de liquidación y sus casos especiales."/>
    <s v="Correos electrónicos"/>
    <s v="Se va a presionar a la Secretaría con la intención de poder sacar adelante el convenio"/>
    <n v="0.8"/>
    <s v="REGULAR"/>
    <s v="EN EJECUCIÓN"/>
    <n v="5.7120000000000004E-2"/>
    <n v="1"/>
    <n v="7.1400000000000005E-2"/>
    <n v="0.8"/>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la elaboración del convenio con Registro y Gestión de la Información de la Secretaría de Hacienda, reuniones que se detuvieron por el período de ley de garantía. Convenio que ya está en su etapa final._x000a_2. En espera de la resolución firmada por la entidad correspondiente a la formula que emplea el sistema (SLM) para el cálculo del recibo de liquidación y sus casos especiales."/>
    <s v="Desarrollo en puesto de trabajo de las aplicaciones (SALM) y (SLM), Manual del Código fuente, Actas de Mesas de Trabajo sobre el convenio, y pruebas realizadas en ambiente de desarrollo."/>
    <s v="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_x000a__x000a_Posteriormente, se procede a hacer las instalaciones de los sistemas (SALM) y (SLM) en los servidores de producción._x000a__x000a_Es necesario realizar las pruebas en producción con la base de datos de pruebas para la verificación de los cálculos de la formulación."/>
    <n v="0.8"/>
    <s v="REGULAR"/>
    <s v="EN EJECUCIÓN"/>
    <n v="5.7120000000000004E-2"/>
    <n v="0.5"/>
    <n v="7.1400000000000005E-2"/>
    <n v="0.5"/>
    <s v="Se desarrollaron dos sistemas de información: _x000a_1. Sistema Liquidador Misional (SLM)_x000a_2. Sistema de Administración del Sistema Liquidador Misional (SALM)"/>
    <s v="Documentación técnica_x000a_Prototipo_x000a_Sistemas en ambiente de desarrollo"/>
    <m/>
    <n v="1"/>
    <s v="EXCELENTE"/>
    <s v="EN EJECUCIÓN"/>
    <n v="7.140000000000000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4"/>
    <x v="9"/>
    <n v="7.1400000000000005E-2"/>
    <n v="100"/>
    <s v="Porcentaje"/>
    <s v="Una aplicación móvil para la gestión de los incidentes atendidos por el personal operativo del UEACOP."/>
    <s v="Líder Área de Tecnología OAP - Mariano Garrido"/>
    <n v="0.5"/>
    <n v="1"/>
    <n v="1"/>
    <n v="1"/>
    <n v="1"/>
    <n v="7.1400000000000005E-2"/>
    <n v="0.95"/>
    <s v="La aplicación ya está desarrollada en 100% y cumplió con la fase de pruebas, sólo hace falta la actualización y configuración del Weblogic para hacer la respectiva puesta en producción"/>
    <s v="Logs del servidor y código fuente"/>
    <s v="En el primer trimestre del año se espera contratar la nueva versión del Weblogic para poder hacer la respectiva puesta en producción"/>
    <n v="0.95"/>
    <x v="0"/>
    <x v="1"/>
    <n v="6.7830000000000001E-2"/>
    <m/>
    <n v="1"/>
    <n v="7.1400000000000005E-2"/>
    <n v="0.95"/>
    <s v="Se actualizó el motor de base de datos a Oracle. _x000a__x000a_Se está llevando a cabo la etapa de pruebas del aplicativo para FURD_x000a__x000a_"/>
    <s v="Logs del servidor"/>
    <s v="La entrega del aplicativo está programada para el viernes 12 de octubre del año en curso."/>
    <n v="0.95"/>
    <s v="EXCELENTE"/>
    <s v="EN EJECUCIÓN"/>
    <n v="6.7830000000000001E-2"/>
    <n v="1"/>
    <n v="7.1400000000000005E-2"/>
    <n v="0.84"/>
    <s v="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
    <s v="Log de instalación y DB"/>
    <m/>
    <n v="0.84"/>
    <s v="BUENO"/>
    <s v="EN EJECUCIÓN"/>
    <n v="5.9976000000000002E-2"/>
    <n v="0.5"/>
    <n v="7.1400000000000005E-2"/>
    <n v="0.5"/>
    <s v="Se presentaron los estudios previos, los cuales fueron aprobados danco como resultado la celbracion del contrato numero 129 de 2018. Cuyo objeto es &quot; Prestar servicios profesionales para la consolidacion de los sistemas de informacion WEB de la Unidad Administrativa Especial de Bomberios  para el desarrollo del sistema de informacion movil -Modulo FURD&quot;"/>
    <s v="Contrato 129 de 2018"/>
    <m/>
    <n v="1"/>
    <s v="EXCELENTE"/>
    <s v="EN EJECUCIÓN"/>
    <n v="7.140000000000000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5"/>
    <x v="10"/>
    <n v="7.1400000000000005E-2"/>
    <n v="100"/>
    <s v="Porcentaje"/>
    <s v="Herramienta implementada"/>
    <s v="Líder Área de Tecnología OAP - Mariano Garrido"/>
    <n v="0.5"/>
    <n v="1"/>
    <n v="1"/>
    <n v="1"/>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x v="0"/>
    <x v="1"/>
    <n v="6.7830000000000001E-2"/>
    <m/>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s v="EXCELENTE"/>
    <s v="EN EJECUCIÓN"/>
    <n v="6.7830000000000001E-2"/>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s v="EXCELENTE"/>
    <s v="EN EJECUCIÓN"/>
    <n v="6.7830000000000001E-2"/>
    <n v="0.5"/>
    <n v="7.1400000000000005E-2"/>
    <n v="0.5"/>
    <s v="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
    <s v="Documento de Instalación que contiene toda la información del servidor de aplicaciones, base de datos, lenguaje de programación  e instalación, configuración de Moodle y documento de Aseguramiento y seguridad del CMS Moodle."/>
    <m/>
    <n v="1"/>
    <s v="EXCELENTE"/>
    <s v="EN EJECUCIÓN"/>
    <n v="7.140000000000000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6"/>
    <x v="11"/>
    <n v="7.1400000000000005E-2"/>
    <n v="100"/>
    <s v="Porcentaje"/>
    <s v="Herramienta implementada"/>
    <s v="Líder Área de Tecnología OAP - Mariano Garrido"/>
    <n v="0.2"/>
    <n v="1"/>
    <n v="1"/>
    <n v="1"/>
    <n v="1"/>
    <n v="7.1400000000000005E-2"/>
    <n v="0.57999999999999996"/>
    <s v="Los estudios previos ya se realizaron._x000a__x000a_El anexo técnico de la contratación ya fue entregado al área jurídica de la OAP."/>
    <s v="Correos electrónicos"/>
    <s v="Se contratará para el primer trimestre del año."/>
    <n v="0.57999999999999996"/>
    <x v="1"/>
    <x v="1"/>
    <n v="4.1411999999999997E-2"/>
    <m/>
    <n v="1"/>
    <n v="7.1400000000000005E-2"/>
    <n v="0.57999999999999996"/>
    <s v="Los estudios previos se encuentran en construcción._x000a__x000a_El anexo técnico de la contratación ya fue entregado al área jurídica de la OAP."/>
    <s v="Correos electrónicos"/>
    <s v="Se contratará para el cuarto trimestre."/>
    <n v="0.57999999999999996"/>
    <s v="MALO"/>
    <s v="EN EJECUCIÓN"/>
    <n v="4.1411999999999997E-2"/>
    <n v="1"/>
    <n v="7.1400000000000005E-2"/>
    <n v="0.57999999999999996"/>
    <s v="La Meta  del segundo semestre  se cumplio de acuerdo con la  reprogramacion,  asi  las  cosas, 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s v="Correo electronico solicitando la ampliacion de la meta"/>
    <s v="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n v="0.57999999999999996"/>
    <s v="MALO"/>
    <s v="EN EJECUCIÓN"/>
    <n v="4.1411999999999997E-2"/>
    <n v="0.2"/>
    <n v="7.1400000000000005E-2"/>
    <n v="0.18"/>
    <s v="El incumplimiento del 2% de la Meta final se presento debido a los  largos  tiempos que el Fabricante ORACLE CORPORATION nos remitió a un partner especializado para la realizacion del Alcance del proyecto y los tiempos del Partner especializado en la definicion del diseño final."/>
    <s v="1. Acta-de-Reunion- Eliminacion de Maquinas del OVM_x000a_2. INFORME ELIMINACION DE MAQUINAS VIRTUALES OVM 22 de febrero de 2018_x000a_3. Oficio de Informe 22 de febrero de 2018"/>
    <s v="Se propone ampliar los tiempos de entrega final de los estudios previos para el dia 30 de Mayo de 2018"/>
    <n v="0.89999999999999991"/>
    <s v="BUENO"/>
    <s v="EN EJECUCIÓN"/>
    <n v="6.4259999999999998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7"/>
    <x v="12"/>
    <n v="7.1400000000000005E-2"/>
    <n v="100"/>
    <s v="Porcentaje"/>
    <s v="Implementar una herramienta tecnológica que soporte  la gestión documental en la entidad, bajo la administración de la Subdirección Corporativa."/>
    <s v="Líder Área de Tecnología OAP - Mariano Garrido"/>
    <n v="0.5"/>
    <n v="1"/>
    <n v="1"/>
    <n v="1"/>
    <n v="1"/>
    <n v="7.1400000000000005E-2"/>
    <n v="1"/>
    <s v="El contrato ha sido finalizado a satisfacción, pero no se ha podido poner en producción por parte de la Subdirección Corporativa dado que el área de gestion documental necesita hacer unos ajustes previos de orden logístico previo a la salida a producción de la herramienta de gestión documenta"/>
    <s v="Correos electrónicos"/>
    <s v="Es conveniente que la Subdirección Corporativa de linea para iniciar la puesta en producción de la herramienta."/>
    <n v="1"/>
    <x v="0"/>
    <x v="0"/>
    <n v="7.1400000000000005E-2"/>
    <m/>
    <n v="1"/>
    <n v="7.1400000000000005E-2"/>
    <n v="0.99"/>
    <s v="El contrato ha sido finalizado a satisfacción, pero no se ha podido poner en producción por parte de la Subdirección Corporativa dado que el área de gestion documental necesita hacer unos ajustes previos de orden logístico previo a la salida a producción de la herramienta de gestión documenta"/>
    <s v="Correos electrónicos"/>
    <s v="Es conveniente que la Subdirección Corporativa de linea para iniciar la puesta en producción de la herramienta."/>
    <n v="0.99"/>
    <s v="EXCELENTE"/>
    <s v="EN EJECUCIÓN"/>
    <n v="7.0685999999999999E-2"/>
    <n v="1"/>
    <n v="7.1400000000000005E-2"/>
    <n v="0.99"/>
    <s v="Se ha realizado acompañamiento y soporte en la implementación de la herramienta en atención al contrato N°431 que tiene por objeto la “IMPLEMENTACIÓN DEL SISTEMA DE GESTIÓN DOCUMENTAL DE LA UAE CUERPO OFICIAL DE BOMBEROS” a través del cual se realizará la implementación del Software CONTROLDOC® , de acuerdo al contrato  y al cronograma la ejecución  finaliza el día 15 de Julio del presente año. _x000a__x000a_Se  realizaron actas de reunión y de mesas de trabajo, informes de seguimiento y gestión mensual, debido a que el contrato 431  no ha finalizado aun no se ha hecho entrega y puesta en producción de la herramienta tecnologica._x000a_"/>
    <s v="Actas de reunión, Correos Electronicos, Informes de Gestión y seguimiento  mensuales."/>
    <s v="Debido a que el contrato 431  no ha finalizado aun no se ha realizado la entrega y puesta en producción de la herramienta tecnologica en la UAECOB."/>
    <n v="0.99"/>
    <s v="EXCELENTE"/>
    <s v="EN EJECUCIÓN"/>
    <n v="7.0685999999999999E-2"/>
    <n v="0.5"/>
    <n v="7.1400000000000005E-2"/>
    <n v="0.5"/>
    <s v="De acuerdo a las condiciones contractuales del contrato 431 - 2017 y en concordancia con las fases del proyecto de implementación se realizo la fase 1 (correspondiente a la instalación ) y la fase 2  ( correspondiente al análisis y diseño de la solución)."/>
    <s v="Actas e informe de Seguimiento mensual al contratista."/>
    <m/>
    <n v="1"/>
    <s v="EXCELENTE"/>
    <s v="EN EJECUCIÓN"/>
    <n v="7.140000000000000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8"/>
    <x v="13"/>
    <n v="7.1400000000000005E-2"/>
    <n v="100"/>
    <s v="Porcentaje"/>
    <s v="Implementación de las dotaciones tecnológicas a la Estación Bosa B-8"/>
    <s v="Líder Área de Tecnología OAP - Mariano Garrido"/>
    <n v="0.3"/>
    <n v="1"/>
    <n v="1"/>
    <n v="1"/>
    <n v="1"/>
    <n v="7.1400000000000005E-2"/>
    <n v="1"/>
    <s v="Finalización y entrega del proyecto por parte del contratista a satisfacción de la Entidad"/>
    <s v="Acta de liquidación e informe final"/>
    <m/>
    <n v="1"/>
    <x v="0"/>
    <x v="0"/>
    <n v="7.1400000000000005E-2"/>
    <m/>
    <n v="1"/>
    <n v="7.1400000000000005E-2"/>
    <n v="1"/>
    <s v="Finalización y entrega del proyecto por parte del contratista a satisfacción de la Entidad"/>
    <s v="Acta de liquidación e informe final"/>
    <m/>
    <n v="1"/>
    <s v="EXCELENTE"/>
    <s v="EN EJECUCIÓN"/>
    <n v="7.1400000000000005E-2"/>
    <n v="1"/>
    <n v="7.1400000000000005E-2"/>
    <n v="0.99"/>
    <s v="El avance global del proyecto de ejecución del proyecto supera los compromisos adquiridos. Los trabajos que dependen directamente de ITELCA están próximos a concluir, con un porcentaje de cumplimiento superior al 98%. _x000a_Para finalizar el proyecto están pendientes actividades que involucran directamente al personal de la estación y a funcionarios de la UAECOB. _x000a_ "/>
    <s v="• Acta de reunión Con Fecha Del 30 Mayo De 2018, En La Estación De Bosa._x000a_• Informe No. 3 avance porcentual del proyecto._x000a_• Informe No. 4 avance porcentual del proyecto. _x000a_• Correo electrónico de Configuración servicios de red Estación B8 Bosa del 6 de junio de 2018._x000a_• Correo electrónico de solicitudes para arreglos del 01 de junio de 2018._x000a_• Correo electrónico Configuración Switch LAN Estación Bosa del 08 de mayo de 2018._x000a_"/>
    <s v="• Definir el cronograma para la capacitacion del manejo de los sistemas de CCTV, Control de Acceso, Detención de Incendios y Rutilantes y Voceo Profesional. _x000a_• Construcción del Dintel de la puerta de patio de maniobras para asegurar la correcta operación del Electroimán instalado. (Envió de Memorando por parte de la Oficina Asesora de Planeación a la Subdirección Corporativa para adelantar la construcción.)_x000a__x000a_"/>
    <n v="0.99"/>
    <s v="EXCELENTE"/>
    <s v="EN EJECUCIÓN"/>
    <n v="7.0685999999999999E-2"/>
    <n v="0.3"/>
    <n v="7.1400000000000005E-2"/>
    <n v="0.2"/>
    <s v="según la clausula cuarta del contrato 429 de 2017 la ejecución total termina en junio de 2018, se establece tambien que para el primer trimestre la ejecución total será del 20%. _x000a__x000a_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
    <s v="Cronograma de actividades del contrato 429 de 2017. _x000a_Entrega del primer informe de ejecución de actividades. "/>
    <m/>
    <n v="0.66666666666666674"/>
    <s v="REGULAR"/>
    <s v="EN EJECUCIÓN"/>
    <n v="4.760000000000001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9"/>
    <x v="14"/>
    <n v="7.1400000000000005E-2"/>
    <n v="100"/>
    <s v="Porcentaje"/>
    <s v="Cuadro de caracterización documental de los procedimientos actualizados."/>
    <s v="Líder Área de Tecnología OAP - Mariano Garrido"/>
    <n v="0.5"/>
    <n v="1"/>
    <n v="1"/>
    <n v="1"/>
    <n v="1"/>
    <n v="7.1400000000000005E-2"/>
    <n v="0.47"/>
    <s v="Ya se realizó el levantamiento inicial de la información, en este momento la fase de caracterización va en un 30%"/>
    <s v="Actas de reunión y documentos en excel donde se encuentra la información recopilada"/>
    <s v="Se aunarán esfuerzos para acelerar la entrega de la información y se presionará la caracterización de las TVD por parte del área de gestión documental"/>
    <n v="0.47"/>
    <x v="1"/>
    <x v="1"/>
    <n v="3.3557999999999998E-2"/>
    <m/>
    <n v="1"/>
    <n v="7.1400000000000005E-2"/>
    <n v="0.16"/>
    <s v="Se reforma la ruta de acción para llevar a cabo el levantamiento de la información, se proyecta terminar el próximo trimestre"/>
    <s v="Actas de reunión y correos electrónicos"/>
    <s v="Se aunarán esfuerzos en la OAP para poder avanzar en este frente mediante la asignación de personal"/>
    <n v="0.16"/>
    <s v="MALO"/>
    <s v="EN EJECUCIÓN"/>
    <n v="1.1424000000000002E-2"/>
    <n v="1"/>
    <n v="7.1400000000000005E-2"/>
    <n v="0.16"/>
    <s v="Se esta a la espera de la terminacion de la actualizacion de los procesos institucionales "/>
    <s v="Actualizacion de los procesos de la entidad"/>
    <s v="Se avanza en la medida que se liberen los procesos"/>
    <n v="0.16"/>
    <s v="MALO"/>
    <s v="EN EJECUCIÓN"/>
    <n v="1.1424000000000002E-2"/>
    <n v="0.5"/>
    <n v="7.1400000000000005E-2"/>
    <n v="0"/>
    <s v="En razon a los cambios y modificaciones que han experimentado los Procesos y procedimientos de la entidad,es necesario ajustar el trabajo que se tenia adelantado. Se informa por parte del area de Mejora Continua de la entidad que el procesod e actualizacion aun esta ejecutandose."/>
    <s v="La informacion que se habia levantado con los procesos y precedimientos anteriores se aprecian en el docuemento excel denominado Activos de Informacion 20017 (1).xls"/>
    <m/>
    <n v="0"/>
    <s v="MALO"/>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0"/>
    <x v="15"/>
    <n v="7.1400000000000005E-2"/>
    <n v="2"/>
    <s v="Unidades"/>
    <s v="Realizar 2 ferias Expo académica  con el fin de socializar las alianzas con las instituciones académicas y promover espacios de acceso a la oferta de servicios educativos "/>
    <s v="Líder Grupo Cooperación Internacional y Alianzas Estratégicas - Saudy Rojas"/>
    <n v="1"/>
    <n v="0"/>
    <n v="2"/>
    <n v="2"/>
    <n v="2"/>
    <n v="7.1400000000000005E-2"/>
    <n v="2"/>
    <s v="finalizado"/>
    <s v="Informe ejecutivo de la actividad. Archivo fotografico cubrimiento prensa"/>
    <m/>
    <n v="1"/>
    <x v="0"/>
    <x v="0"/>
    <n v="7.1400000000000005E-2"/>
    <m/>
    <n v="2"/>
    <n v="7.1400000000000005E-2"/>
    <n v="2"/>
    <s v="Se cumplió con la segunda versión del año de Expoacadémica el 20 y 21 de septiembre"/>
    <s v="Informe ejecutivo de la actividad. Archivo fotografico cubrimiento prensa"/>
    <s v="N/A"/>
    <n v="1"/>
    <s v="EXCELENTE"/>
    <s v="EN EJECUCIÓN"/>
    <n v="7.1400000000000005E-2"/>
    <n v="0"/>
    <n v="0"/>
    <n v="1"/>
    <s v="Se realizó la primera versión del 20018de la feria EXPOACADÉMICA, el 11 y 12 de abril, 2018"/>
    <s v="INFORME IV EXPOACADÉMICA 2018, archivo OAP, CIAE.  Nota Bomberos Hoy 13 de abril."/>
    <m/>
    <n v="1"/>
    <s v="EXCELENTE"/>
    <s v="EN EJECUCIÓN"/>
    <n v="7.1400000000000005E-2"/>
    <n v="1"/>
    <n v="7.1400000000000005E-2"/>
    <n v="0"/>
    <s v="No se presenta Avance"/>
    <s v="NA"/>
    <s v="La gestión de la feria se verá reflejada en el segundo trimestre"/>
    <n v="0"/>
    <s v="MALO"/>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1"/>
    <x v="16"/>
    <n v="7.1400000000000005E-2"/>
    <n v="1"/>
    <s v="Unidad"/>
    <s v="Programar y realizar una actividad de lanzamiento y socialización de la Guía de Buenas Prácticas Saber Hacer Cuerpo Oficial Bomberos de Bogotá"/>
    <s v="Líder Grupo Cooperación Internacional y Alianzas Estratégicas - Saudy Rojas"/>
    <n v="0"/>
    <n v="1"/>
    <n v="0"/>
    <n v="1"/>
    <n v="1"/>
    <n v="7.1400000000000005E-2"/>
    <n v="1"/>
    <s v="finalizado"/>
    <s v="Informe ejecutivo de la actividad. Archivo fotografico cubrimiento prensa"/>
    <m/>
    <n v="1"/>
    <x v="0"/>
    <x v="0"/>
    <n v="7.1400000000000005E-2"/>
    <m/>
    <n v="0"/>
    <n v="0"/>
    <n v="1"/>
    <s v="Finalizado"/>
    <m/>
    <m/>
    <n v="0"/>
    <s v="MALO"/>
    <s v="CUMPLIDO"/>
    <n v="0"/>
    <n v="1"/>
    <n v="7.1400000000000005E-2"/>
    <n v="1"/>
    <s v="En el marco del Foro Gestión del Riesgo con Gases industriales  y medicinales, se realizó el lanzamiento de la Guía de Buenas Prácticas, Mayo 30, 2018"/>
    <s v="Informe Foro Gestión del Riesgo con Gases Industriales y medicinales. Archivo digital OAP - CIAE, carpeta INTERLOCUCIÓN"/>
    <m/>
    <n v="1"/>
    <s v="EXCELENTE"/>
    <s v="CUMPLIDO"/>
    <n v="7.1400000000000005E-2"/>
    <n v="0"/>
    <n v="0"/>
    <n v="0"/>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7"/>
    <n v="7.1400000000000005E-2"/>
    <n v="2"/>
    <s v="Unidad"/>
    <s v="Gestionar la participación en 2 actividades de la Entidad para la socialización y distribución del Portafolio de servicios de la UAECOB"/>
    <s v="Líder Grupo Cooperación Internacional y Alianzas Estratégicas - Saudy Rojas"/>
    <n v="0"/>
    <n v="1"/>
    <n v="2"/>
    <n v="2"/>
    <n v="2"/>
    <n v="7.1400000000000005E-2"/>
    <n v="2"/>
    <s v="finalizado"/>
    <s v="Informe ejecutivo de la actividad. Archivo fotografico cubrimiento prensa"/>
    <m/>
    <n v="1"/>
    <x v="0"/>
    <x v="0"/>
    <n v="7.1400000000000005E-2"/>
    <m/>
    <n v="2"/>
    <n v="7.1400000000000005E-2"/>
    <n v="2"/>
    <s v="En el marco de la Feria Internacional de Seguridad 2018 realilzada en Corferias, del 22 al 24 de agosto, se socializó y distribuyó el portafolio de servicios UAECOB con la comunidad asistente"/>
    <s v="Informe ejecutivo de la actividad. Archivo fotografico cubrimiento prensa"/>
    <s v="N/A"/>
    <n v="1"/>
    <s v="EXCELENTE"/>
    <s v="EN EJECUCIÓN"/>
    <n v="7.1400000000000005E-2"/>
    <n v="1"/>
    <n v="7.1400000000000005E-2"/>
    <n v="1"/>
    <s v="En el marco del Foro Gestión del Riesgo con Gases industriales  y medicinales, se socializó y entrego a los asistentes el Portafolio de servicios de la UAECOB, Mayo 30, 2018"/>
    <s v="Informe Foro Gestión del Riesgo con Gases Industriales y medicinales. Archivo digital OAP - CIAE, carpeta INTERLOCUCIÓN"/>
    <m/>
    <n v="1"/>
    <s v="EXCELENTE"/>
    <s v="EN EJECUCIÓN"/>
    <n v="7.1400000000000005E-2"/>
    <n v="0"/>
    <n v="0"/>
    <n v="0"/>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8"/>
    <n v="7.1400000000000005E-2"/>
    <n v="1"/>
    <s v="Unidad"/>
    <s v="Planear y organizar el III Congreso Internacional del Cuerpo Oficial Bomberos de Bogotá"/>
    <s v="Líder Grupo Cooperación Internacional y Alianzas Estratégicas - Saudy Rojas"/>
    <n v="0"/>
    <n v="0"/>
    <n v="1"/>
    <n v="1"/>
    <n v="1"/>
    <n v="7.1400000000000005E-2"/>
    <n v="0"/>
    <s v="Se finaliza planeación y presupuesto del III Congreso Internacional de Bomberos. "/>
    <s v="Acta de reunión Sub. Operativa y archivos digitales"/>
    <m/>
    <n v="0"/>
    <x v="1"/>
    <x v="2"/>
    <n v="0"/>
    <m/>
    <n v="1"/>
    <n v="7.1400000000000005E-2"/>
    <n v="0"/>
    <s v="Se proyectaron los estudios previos y se presentaron a la subdirección Operativa para su ejecución"/>
    <s v="Archivo estudios previos y presupuesto"/>
    <s v="Queda a consideración de los tiempos de cotratación la ejecución en el 4to trimestre"/>
    <n v="0"/>
    <s v="MALO"/>
    <s v="SIN EJECUTAR"/>
    <n v="0"/>
    <n v="0"/>
    <n v="0"/>
    <n v="0"/>
    <s v="Este trimestre no hay  meta por cumplir"/>
    <s v="Este trimestre no hay  meta por cumplir"/>
    <m/>
    <n v="0"/>
    <s v="No aplica"/>
    <s v="SIN EJECUTAR"/>
    <n v="0"/>
    <n v="0"/>
    <n v="0"/>
    <n v="0"/>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19"/>
    <n v="7.1800000000000003E-2"/>
    <n v="1"/>
    <s v="Unidad"/>
    <s v="Planear y organizar el III un evento de intercambio de experiencias con otros cuerpos de bomberos de Colombia sobre la implementación de la resolución 0358 de 2014 de la DNBC"/>
    <s v="Líder Grupo Cooperación Internacional y Alianzas Estratégicas - Saudy Rojas"/>
    <n v="0"/>
    <n v="0"/>
    <n v="0"/>
    <n v="1"/>
    <n v="1"/>
    <n v="7.1800000000000003E-2"/>
    <n v="0"/>
    <s v="Se finaliza planeación, agenda, panelistas y temática. Se establece alianza con USAID OFDA para su realización en 2019."/>
    <s v="Archivo digital, correspondencia electrónica"/>
    <m/>
    <n v="0"/>
    <x v="1"/>
    <x v="2"/>
    <n v="0"/>
    <m/>
    <n v="0"/>
    <n v="0"/>
    <n v="0"/>
    <s v="Se gestionó el escenario para la realización del encuentro y la planeación de la agenda del evento"/>
    <s v="Archivo electrónico y correspondencia electrónica"/>
    <m/>
    <n v="0"/>
    <s v="No aplica"/>
    <s v="SIN EJECUTAR"/>
    <n v="0"/>
    <n v="0"/>
    <n v="0"/>
    <n v="0"/>
    <s v="Este trimestre no hay  meta por cumplir"/>
    <s v="Este trimestre no hay  meta por cumplir"/>
    <m/>
    <n v="0"/>
    <s v="No aplica"/>
    <s v="SIN EJECUTAR"/>
    <n v="0"/>
    <n v="0"/>
    <n v="0"/>
    <n v="0"/>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0"/>
    <n v="0.25"/>
    <n v="100"/>
    <s v="Porcentaje"/>
    <s v="Implementación de los procesos de contratación en línea SECOP II"/>
    <s v="Jefe Oficina Asesora Jurídica - Giohana Catarine Gonzalez Turizo"/>
    <n v="0"/>
    <n v="0.33329999999999999"/>
    <n v="0.66659999999999997"/>
    <n v="1"/>
    <n v="1"/>
    <n v="0.25"/>
    <n v="1"/>
    <s v="Procesos, formatos y procedimientos actualizados, publicados en la Ruta de la Calidad de la UAECOB  y socializados"/>
    <m/>
    <m/>
    <n v="1"/>
    <x v="0"/>
    <x v="0"/>
    <n v="0.25"/>
    <m/>
    <n v="0.66659999999999997"/>
    <n v="0.25"/>
    <n v="0.66659999999999997"/>
    <s v="Procedimientos aprobados, firmados y enviados para la publicación en el mes de septiembre de 2018"/>
    <s v="Procedimientos y Formatos"/>
    <m/>
    <n v="1"/>
    <s v="EXCELENTE"/>
    <s v="EN EJECUCIÓN"/>
    <n v="0.25"/>
    <n v="0.33329999999999999"/>
    <n v="0.25"/>
    <n v="0.25"/>
    <s v="Procedimientos Proyectados por la abogada contratista para revisión, aprobación y publicación, la actividad tiene plazo de cumplimiento hasta el 31 de diciembre de 2018, La Oficina Asesora Jurídica se encuentra aunando esfuerzos para crear los procedimientos que no existian en estan modalidades en la Entidad, para el Segundo Trimestre del año 2018 se realizó un avance del 25% teniendo en cuenta que estos procedimientos se deben crear para conocimiento y aplicación de las diferentes Subdrecciones y Oficina Asesora  de la Entidad"/>
    <m/>
    <m/>
    <n v="0.75007500750075007"/>
    <s v="REGULAR"/>
    <s v="EN EJECUCIÓN"/>
    <n v="0.18751875187518752"/>
    <n v="0"/>
    <n v="0"/>
    <s v="NA"/>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1"/>
    <n v="0.25"/>
    <n v="100"/>
    <s v="Porcentaje"/>
    <s v="Manual de Contratación y  Supervisión actualizado"/>
    <s v="Jefe Oficina Asesora Jurídica - Giohana Catarine Gonzalez Turizo"/>
    <n v="0"/>
    <n v="0"/>
    <n v="0.5"/>
    <n v="1"/>
    <n v="1"/>
    <n v="0.25"/>
    <n v="1"/>
    <s v="Manual de Contratación actualizado, publicado y socializado "/>
    <m/>
    <m/>
    <n v="1"/>
    <x v="0"/>
    <x v="0"/>
    <n v="0.25"/>
    <m/>
    <n v="0.5"/>
    <n v="0.25"/>
    <n v="0.72"/>
    <s v="Manual de Contratación para revisión, aprobación y publicación"/>
    <s v="Manual en Revisión"/>
    <m/>
    <n v="1.44"/>
    <s v="EXCELENTE"/>
    <s v="EN EJECUCIÓN"/>
    <n v="0.36"/>
    <n v="0"/>
    <n v="0"/>
    <n v="0"/>
    <s v="No aplica para el periodo"/>
    <m/>
    <m/>
    <n v="0"/>
    <s v="No aplica"/>
    <s v="SIN EJECUTAR"/>
    <n v="0"/>
    <n v="0"/>
    <n v="0"/>
    <s v="NA"/>
    <s v="NA"/>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2"/>
    <n v="0.25"/>
    <n v="100"/>
    <s v="Porcentaje"/>
    <s v="Aplicación de Procedimientos de Colombia Compra Eficiente "/>
    <s v="Jefe Oficina Asesora Jurídica - Giohana Catarine Gonzalez Turizo"/>
    <n v="0.33329999999999999"/>
    <n v="0.66659999999999997"/>
    <n v="1"/>
    <n v="1"/>
    <n v="1"/>
    <n v="0.25"/>
    <n v="1"/>
    <s v="Procedimientos implementados, publicados en la Ruta de la Calidad y socializados "/>
    <m/>
    <m/>
    <n v="1"/>
    <x v="0"/>
    <x v="0"/>
    <n v="0.25"/>
    <m/>
    <n v="1"/>
    <n v="0.25"/>
    <n v="0.95"/>
    <s v="Procedimientos   y formatos aprobados, firmados y publicados en la ruta de la calidad"/>
    <s v="Procedimientos y Formatos"/>
    <m/>
    <n v="0.95"/>
    <s v="EXCELENTE"/>
    <s v="EN EJECUCIÓN"/>
    <n v="0.23749999999999999"/>
    <n v="0.66659999999999997"/>
    <n v="0.25"/>
    <n v="0.7"/>
    <s v="Procedimientos y formatos aprobados"/>
    <m/>
    <m/>
    <n v="1.0501050105010501"/>
    <s v="EXCELENTE"/>
    <s v="EN EJECUCIÓN"/>
    <n v="0.26252625262526252"/>
    <n v="0.33329999999999999"/>
    <n v="0.25"/>
    <n v="0.16500000000000001"/>
    <s v="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3"/>
    <n v="0.25"/>
    <n v="100"/>
    <s v="Porcentaje"/>
    <s v="Aplicación de Procedimiento de pago de sentencias judiciales y conciliaciones"/>
    <s v="Jefe Oficina Asesora Jurídica - Giohana Catarine Gonzalez Turizo"/>
    <n v="0.33329999999999999"/>
    <n v="0.66659999999999997"/>
    <n v="1"/>
    <n v="1"/>
    <n v="1"/>
    <n v="0.25"/>
    <n v="1"/>
    <s v="Procedimientos implementado, publicado en la Ruta de la Calidad y socializado"/>
    <m/>
    <m/>
    <n v="1"/>
    <x v="0"/>
    <x v="0"/>
    <n v="0.25"/>
    <m/>
    <n v="1"/>
    <n v="0.25"/>
    <n v="0.68"/>
    <s v="Procedimiento aprobado y firmado, se publicará en la ruta de la calidad en el siguiente trimestre"/>
    <s v="Procedimiento"/>
    <m/>
    <n v="0.68"/>
    <s v="REGULAR"/>
    <s v="EN EJECUCIÓN"/>
    <n v="0.17"/>
    <n v="0.66659999999999997"/>
    <n v="0.25"/>
    <n v="0.7"/>
    <s v="Procedimientos y formatos aprobados"/>
    <m/>
    <m/>
    <n v="1.0501050105010501"/>
    <s v="EXCELENTE"/>
    <s v="EN EJECUCIÓN"/>
    <n v="0.26252625262526252"/>
    <n v="0.33329999999999999"/>
    <n v="0.25"/>
    <n v="0.16500000000000001"/>
    <s v="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
    <x v="24"/>
    <n v="7.1400000000000005E-2"/>
    <n v="100"/>
    <s v="Porcentaje"/>
    <s v="Sensibilizar el 100% de las estaciones de bomberos en temas  normativos relacionados con revisiones técnicas y aglomeración de publico."/>
    <s v="Subdirector de Gestión del Riesgo_x000a_Jorge Alberto Pardo Torres"/>
    <n v="0.35"/>
    <n v="0.9"/>
    <n v="1"/>
    <n v="1"/>
    <n v="1"/>
    <n v="7.1400000000000005E-2"/>
    <n v="1"/>
    <s v="finalizado"/>
    <s v="Actas de reunion de las estaciones"/>
    <m/>
    <n v="1"/>
    <x v="0"/>
    <x v="0"/>
    <n v="7.1400000000000005E-2"/>
    <m/>
    <n v="1"/>
    <n v="7.1400000000000005E-2"/>
    <n v="1"/>
    <s v="Finalizado"/>
    <m/>
    <s v="No Aplica"/>
    <n v="1"/>
    <s v="EXCELENTE"/>
    <s v="EN EJECUCIÓN"/>
    <n v="7.1400000000000005E-2"/>
    <n v="0.9"/>
    <n v="7.1400000000000005E-2"/>
    <n v="1"/>
    <s v="Se realizaron las 34 jornadas de sensibilización en las 17 estaciones dando por finalizada esta acción cumpliendo el 100%"/>
    <s v="actas de reunion"/>
    <s v="No aplica"/>
    <n v="1.1111111111111112"/>
    <s v="EXCELENTE"/>
    <s v="EN EJECUCIÓN"/>
    <n v="7.9333333333333339E-2"/>
    <n v="0.35"/>
    <n v="7.1400000000000005E-2"/>
    <n v="0.35"/>
    <s v="Se realiza presentación para las capacitaciones &quot; _x000a_CRITERIOS  NORMATIVOS APLICABLES A LOS ESTABLECIMIENTOS DE COMERCIO Y EDIFICACIONES (Generalidades y actualización del procedimiento de RT); que se realizaran en las estaciones entre el 09 y 23 de abril de 2018._x000a_Se realiza la programación de la sensibilizacion que se efectuaran en las 17 estaciones  a partir del 09 al 23 de abril de 2018; se envía memorando de información de las mismas con radicado  Nº 2018IE5198"/>
    <s v="Se tiene el material de ayuda  realizado para realizar la sensibilizacion en las estaciones._x000a_memorando de información de las mismas con radicado  Nº 2018IE5198"/>
    <s v="NA"/>
    <n v="1"/>
    <s v="EXCELENTE"/>
    <s v="EN EJECUCIÓN"/>
    <n v="7.1400000000000005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n v="2"/>
    <x v="25"/>
    <n v="7.1400000000000005E-2"/>
    <n v="100"/>
    <s v="Porcentaje"/>
    <s v="Realizar 1 proceso de mantenimiento evolutivo del Sistema de Información Misional sub-módulo de Revisiones Técnicas y auto revisiones"/>
    <s v="Subdirector de Gestión del Riesgo_x000a_Jorge Alberto Pardo Torres"/>
    <n v="0.25"/>
    <n v="0.5"/>
    <n v="0.75"/>
    <n v="1"/>
    <n v="1"/>
    <n v="7.1400000000000005E-2"/>
    <n v="1"/>
    <s v="Se realizaron las respectivas mesas de trabajo con la oficina asesora de planeación  con la respectiva priorizacion de necesidades y levantamiento de requerimientos para la identificacion de los nuevos requerimiento del Sistema de Informacion Misional"/>
    <s v="Actas de reunion y documentos enviados a la OAP"/>
    <m/>
    <n v="1"/>
    <x v="0"/>
    <x v="0"/>
    <n v="7.1400000000000005E-2"/>
    <m/>
    <n v="0.75"/>
    <n v="7.1400000000000005E-2"/>
    <n v="0.75"/>
    <s v="Se dio continuidad con las mesas de trabajo para el desarrollo del proyecto de virtualización para revisiones técnicas clasificadas como riesgo bajo del 26 de agosto de 2018.Se inicia con el proyecto para el desarrollo de la aplicación web para el registro de empresas de pirotecnia, acta de reunión 07/09/2018 y 21/09/2018.Se actualiza informe diagnostico para el sistema de información misional."/>
    <s v="Acta de Reunion"/>
    <s v="No Aplica"/>
    <n v="1"/>
    <s v="EXCELENTE"/>
    <s v="EN EJECUCIÓN"/>
    <n v="7.1400000000000005E-2"/>
    <n v="0.5"/>
    <n v="7.1400000000000005E-2"/>
    <n v="0.5"/>
    <s v="Se priorizo la necesidad del requerimiento y se ratifica la urgencia mediante memorando enviando a la oficina asesora de planeación para su revisión y viabilidad."/>
    <s v="memorando"/>
    <s v="No aplica"/>
    <n v="1"/>
    <s v="EXCELENTE"/>
    <s v="EN EJECUCIÓN"/>
    <n v="7.1400000000000005E-2"/>
    <n v="0.25"/>
    <n v="7.1400000000000005E-2"/>
    <n v="0.25"/>
    <s v="Se gestionó la primera parte del proceso, realizandoce las actividades determinadas para el trimestre, es de recordar que estas actividades son continuas y se repiten en cada trimestre para la vigencia, de cuerdo a los requerimientos del proceso misional"/>
    <s v="correo electronico"/>
    <s v="NA"/>
    <n v="1"/>
    <s v="EXCELENTE"/>
    <s v="EN EJECUCIÓN"/>
    <n v="7.140000000000000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x v="26"/>
    <n v="7.1400000000000005E-2"/>
    <n v="100"/>
    <s v="Porcentaje"/>
    <s v="Formulación y/o Actualización del 100% la Guía Técnica de Pirotecnia y efectos especiales."/>
    <s v="Subdirector de Gestión del Riesgo_x000a_Jorge Alberto Pardo Torres"/>
    <n v="0"/>
    <n v="0.45"/>
    <n v="0.9"/>
    <n v="1"/>
    <n v="1"/>
    <n v="7.1400000000000005E-2"/>
    <n v="1"/>
    <s v="Se envio mediante correo electronico la Guia Tecnica de Pirotecnia y Efectos Especiales a OAP para su publicacion en la ruta de calidad el dia 21 de diciembre de 2018 y se publico el dia 24 de Diciembre"/>
    <s v="Correo electronico y Guia Publicada en la ruta de la calidad"/>
    <m/>
    <n v="1"/>
    <x v="0"/>
    <x v="0"/>
    <n v="7.1400000000000005E-2"/>
    <m/>
    <n v="0.9"/>
    <n v="7.1400000000000005E-2"/>
    <n v="0.81"/>
    <s v="Revisión y actualización de la Guía Técnica de Pirotecnia   y Efectos Especiales con la normatividad vigente ( Decreto 360 de julio de 2018) lo cual genero que se extendiera el tiempo en la revisión de la guía."/>
    <s v="Borrador de la Guia"/>
    <s v="No Aplica"/>
    <n v="0.9"/>
    <s v="BUENO"/>
    <s v="EN EJECUCIÓN"/>
    <n v="6.4260000000000012E-2"/>
    <n v="0.45"/>
    <n v="7.1400000000000005E-2"/>
    <n v="0.45"/>
    <s v="Se esta revisando la guia de Pirotecnia bajo las siguientes normas tecnicas NTC-5297, NTC 5236, NTC5258 NTC5296 y se tiene un primer borrador de la guia en revision y actualizacion"/>
    <s v="borrador de la guia"/>
    <s v="No aplica"/>
    <n v="1"/>
    <s v="EXCELENTE"/>
    <s v="EN EJECUCIÓN"/>
    <n v="7.1400000000000005E-2"/>
    <n v="0"/>
    <n v="0"/>
    <n v="0"/>
    <s v="NA"/>
    <s v="NA"/>
    <s v="NA"/>
    <n v="0"/>
    <s v="No aplica"/>
    <s v="SIN EJECUTAR"/>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4"/>
    <x v="27"/>
    <n v="7.1400000000000005E-2"/>
    <n v="100"/>
    <s v="Porcentaje"/>
    <s v="Actividades ejecutadas en el 100% las localidades"/>
    <s v="Subdirector de Gestión del Riesgo_x000a_Jorge Alberto Pardo Torres"/>
    <n v="0.2"/>
    <n v="0.5"/>
    <n v="0.75"/>
    <n v="1"/>
    <n v="1"/>
    <n v="7.1400000000000005E-2"/>
    <n v="1"/>
    <s v="Se realizaron las respectivas actividades de conocimiento  y/o Reducción en riesgos en incendios, búsqueda y rescate y materiales peligrosos incluida en el plan de acción de  los CLGR-CC (Consejos locales de gestión del riesgo y cambio climático). De las 20 localidades"/>
    <s v="Actas de los CLGR-CC y planes de accion."/>
    <m/>
    <n v="1"/>
    <x v="0"/>
    <x v="0"/>
    <n v="7.1400000000000005E-2"/>
    <m/>
    <n v="0.75"/>
    <n v="7.1400000000000005E-2"/>
    <n v="0.75"/>
    <s v="Se continua con la ejecución de las actividades programadas en el plan de acción de los CLGR-CC llegando a 10 localidades en la cuales ya se realizo la actividad."/>
    <s v="Listados de Asistencia y actas de reunion Registro fotografico"/>
    <s v="No Aplica"/>
    <n v="1"/>
    <s v="EXCELENTE"/>
    <s v="EN EJECUCIÓN"/>
    <n v="7.1400000000000005E-2"/>
    <n v="0.5"/>
    <n v="7.1400000000000005E-2"/>
    <n v="0.65"/>
    <s v="Se incluyo la actividad de conocimiento  y/o Reducción en riesgos en incendios, búsqueda y rescate y materiales peligrosos en el plan de acción de  los CLGR-CC (Consejos locales de gestión del riesgo y cambio climático). Y se dio inicio con la ejecución en 6 localidades debido a las dinámicas de cada localidad."/>
    <s v="planes de accion de las localidades"/>
    <s v="No aplica"/>
    <n v="1.3"/>
    <s v="EXCELENTE"/>
    <s v="EN EJECUCIÓN"/>
    <n v="9.2820000000000014E-2"/>
    <n v="0.2"/>
    <n v="7.1400000000000005E-2"/>
    <n v="0.2"/>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s v="acta de reunion del 7 de febrero"/>
    <s v="NA"/>
    <n v="1"/>
    <s v="EXCELENTE"/>
    <s v="EN EJECUCIÓN"/>
    <n v="7.140000000000000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5"/>
    <x v="28"/>
    <n v="7.1400000000000005E-2"/>
    <n v="100"/>
    <s v="Porcentaje"/>
    <s v="Actividades ejecutadas en el 100% las localidades"/>
    <s v="Subdirector de Gestión del Riesgo_x000a_Jorge Alberto Pardo Torres"/>
    <n v="0.1"/>
    <n v="0.35"/>
    <n v="0.55000000000000004"/>
    <n v="1"/>
    <n v="1"/>
    <n v="7.1400000000000005E-2"/>
    <n v="1"/>
    <s v="Se Realizo la Socializacion del portafolio de servicios en las 20 localidades de Bogotá."/>
    <s v="Actas de reunion de la socilacion y registros fotograficos"/>
    <m/>
    <n v="1"/>
    <x v="0"/>
    <x v="0"/>
    <n v="7.1400000000000005E-2"/>
    <m/>
    <n v="0.55000000000000004"/>
    <n v="7.1400000000000005E-2"/>
    <n v="0.4"/>
    <s v="Se realizo socialización del portafolio de servicios en 3 localidades más durante el tercer trimestre para un total de 6 localidades en el distrito. Lo anterior debido al periodo cesante en los procesos contractuales llevados en la entidad."/>
    <s v="Listados de Asistencia y actas de reunion Registro fotografico"/>
    <s v="No Aplica"/>
    <n v="0.72727272727272729"/>
    <s v="REGULAR"/>
    <s v="EN EJECUCIÓN"/>
    <n v="5.1927272727272732E-2"/>
    <n v="0.35"/>
    <n v="7.1400000000000005E-2"/>
    <n v="0.25"/>
    <s v="Se dio inicio con la socialización del portafolio en 3 localidades y se planifica cubrir las localidades restantes en el segundo semestre."/>
    <s v="actas de socializacion del portafolio"/>
    <s v="No aplica"/>
    <n v="0.7142857142857143"/>
    <s v="REGULAR"/>
    <s v="EN EJECUCIÓN"/>
    <n v="5.1000000000000004E-2"/>
    <n v="0.1"/>
    <n v="7.1400000000000005E-2"/>
    <n v="0.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s v="CUADRO WORD PROPIUESTA ACTIVIDADES Y LAS DOS ACTAS MENSIONADAS."/>
    <s v="NA"/>
    <n v="1"/>
    <s v="EXCELENTE"/>
    <s v="EN EJECUCIÓN"/>
    <n v="7.140000000000000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6"/>
    <x v="29"/>
    <n v="7.1400000000000005E-2"/>
    <n v="100"/>
    <s v="Porcentaje"/>
    <s v="Socialización de la estrategia de Cambio Climático al 100% de las áreas de la UEACOB"/>
    <s v="Subdirector de Gestión del Riesgo_x000a_Jorge Alberto Pardo Torres"/>
    <n v="0.1"/>
    <n v="0.4"/>
    <n v="0.7"/>
    <n v="1"/>
    <n v="1"/>
    <n v="7.1400000000000005E-2"/>
    <n v="1"/>
    <s v="Se realizo la socialzacion de la estrategia de cambio climatico mediante la divulgacion dela presentacion interactiva enviada a la UAECOB "/>
    <s v="Correo electronico"/>
    <m/>
    <n v="1"/>
    <x v="0"/>
    <x v="0"/>
    <n v="7.1400000000000005E-2"/>
    <m/>
    <n v="0.7"/>
    <n v="7.1400000000000005E-2"/>
    <n v="0.6"/>
    <s v="Se da inicio al ciclo de socialización de la estrategia de cambio climático con la Subdirección de Gestión del Riesgo."/>
    <s v="material socializado"/>
    <s v="No Aplica"/>
    <n v="0.85714285714285721"/>
    <s v="BUENO"/>
    <s v="EN EJECUCIÓN"/>
    <n v="6.1200000000000011E-2"/>
    <n v="0.4"/>
    <n v="7.1400000000000005E-2"/>
    <n v="0.3"/>
    <s v="El avance de la socialización de la estrategia refleja un 30 % en su ejecución correspondiente a la definición de criterios de socialización y elaboración y revisión del materia audiovisual que se proyectara en la ejecución de las socializaciones, se proyecta iniciar estas socializaciones para el segundo semestre del año en curso."/>
    <s v="acta de reunion y documento de lineamientos de la estrategia y material audio visual."/>
    <s v="No aplica"/>
    <n v="0.74999999999999989"/>
    <s v="REGULAR"/>
    <s v="EN EJECUCIÓN"/>
    <n v="5.3549999999999993E-2"/>
    <n v="0.1"/>
    <n v="7.1400000000000005E-2"/>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7"/>
    <x v="30"/>
    <n v="7.1400000000000005E-2"/>
    <n v="100"/>
    <s v="Porcentaje"/>
    <s v="Desarrollar el 100% del proyecto de prevención y autoprotección  comunitaria ante incendios forestales."/>
    <s v="Subdirector de Gestión del Riesgo_x000a_Jorge Alberto Pardo Torres"/>
    <n v="0.2"/>
    <n v="0.5"/>
    <n v="0.7"/>
    <n v="1"/>
    <n v="1"/>
    <n v="7.1400000000000005E-2"/>
    <n v="1"/>
    <s v="Se  consolida y termina el informe final del propyecto con las respectivas estadiscas y conclusiones asi cmo las respectivas recomendaciones para continuar con la implementacion del proyecto en la fase 2 para la vigencia 2019."/>
    <s v="Informe Impreso en la carpeta del proyecto"/>
    <m/>
    <n v="1"/>
    <x v="0"/>
    <x v="0"/>
    <n v="7.1400000000000005E-2"/>
    <m/>
    <n v="0.7"/>
    <n v="7.1400000000000005E-2"/>
    <n v="0.7"/>
    <s v="Se interviene 4 localidades priorizadas en el proyecto en las cuales se interviene 503 personas y se ejecutan el taller 1 y 2 del proyecto."/>
    <s v="actas de reunion _x000a_Registro fotografico"/>
    <s v="No Aplica"/>
    <n v="1"/>
    <s v="EXCELENTE"/>
    <s v="EN EJECUCIÓN"/>
    <n v="7.1400000000000005E-2"/>
    <n v="0.5"/>
    <n v="7.1400000000000005E-2"/>
    <n v="0.5"/>
    <s v="Se han desarrollado las actividades de capacitación y socialización con los diferentes actores de intervención en los territorios, de acuerdo a la planificación de la implementación del proyecto."/>
    <s v="Cronograma, actas de reunion y registro fotografico"/>
    <s v="No aplica"/>
    <n v="1"/>
    <s v="EXCELENTE"/>
    <s v="EN EJECUCIÓN"/>
    <n v="7.1400000000000005E-2"/>
    <n v="0.2"/>
    <n v="7.1400000000000005E-2"/>
    <n v="0.2"/>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s v="Actas de reunion y cronograma"/>
    <s v="NA"/>
    <n v="1"/>
    <s v="EXCELENTE"/>
    <s v="EN EJECUCIÓN"/>
    <n v="7.140000000000000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8"/>
    <x v="31"/>
    <n v="7.1400000000000005E-2"/>
    <n v="100"/>
    <s v="Porcentaje"/>
    <s v="Realizar 1 proceso de Levantamiento de requerimientos para  un sistema de Información Misional sub-módulo de Capacitación empresarial"/>
    <s v="Subdirector de Gestión del Riesgo_x000a_Jorge Alberto Pardo Torres"/>
    <n v="0"/>
    <n v="0.33"/>
    <n v="0.66"/>
    <n v="1"/>
    <n v="1"/>
    <n v="7.1400000000000005E-2"/>
    <n v="1"/>
    <s v="Se realizó el dia 6 de Diciembre de 2018, una reunión con la Oficina Asesora de Planeación-OAP en donde se presentan las evidencias producto de los compromisos adquiridos en reunión del dia 10 octubre de 2018. _x000a_Los productos son los siguientes: _x000a_OAP- diagrama de flujo de proceso del procedimiento de capacitación brigadas contra incendios clase uno, ajustado en concordancia con los lineamientos dados por la SGR. Diseño de fase de etapas de las actividades a sistematizar.._x000a_SGR: productos o salidas principales del proceso. Se entrega la identificación los productos que se requiere obtener del sistema. Entre ellos: Número de empresas capacitadas, Número de brigadas contra incendios, No brigadistas que aprobaron el curso, Número de horas capacitadas, localidades capacitadas, sectores económicos capacitadas, etc. _x000a_Se detalla cada una de las actividades principales del procedimiento como insumo para el diseño del diagrama del proceso, _x000a_Con los productos anteriores se cierra el compromiso de la meta Plan de Acción 2018. _x000a__x000a_"/>
    <s v="Actas de reunion, digramacion del proceso, correos electronicos"/>
    <m/>
    <n v="1"/>
    <x v="0"/>
    <x v="0"/>
    <n v="7.1400000000000005E-2"/>
    <m/>
    <n v="0.66"/>
    <n v="7.1400000000000005E-2"/>
    <n v="0.66"/>
    <s v="Se dio continuidad a las mesas de trabajo con la oficina asesora de planeación de fechas 21 de agosto, 11 de septiembre y 24 de septiembre en donde se reviso y ajusto de diagrama de proceso y se aporto la información al personal de desarrollo del sistema de la OAP, como resultado de estas mesas se envió memorando rad nº 2018IE714780 a la oficina asesora de planeación solicitando el aplicativo para la sistematización del procedimiento de brigadas contra incendio clase I. en este contexto la SGR tiene el compromiso de reportar el detalle paso a paso con los temas objetos de sistematización."/>
    <s v="actas de reunion y memorando"/>
    <s v="No Aplica"/>
    <n v="1"/>
    <s v="EXCELENTE"/>
    <s v="EN EJECUCIÓN"/>
    <n v="7.1400000000000005E-2"/>
    <n v="0.33"/>
    <n v="7.1400000000000005E-2"/>
    <n v="0.66"/>
    <s v="Se han desarrollado las acciones planificadas en las mesas de trabajo con la oficina asesora de planeación para priorizarlas necesidades de sistematización del proceso de capacitación de bragadas contra incendio empresarial."/>
    <s v="actas de reunion y memorando"/>
    <s v="No aplica"/>
    <n v="2"/>
    <s v="EXCELENTE"/>
    <s v="EN EJECUCIÓN"/>
    <n v="0.14280000000000001"/>
    <n v="0"/>
    <n v="0"/>
    <n v="0.2"/>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s v="Acta de reunion"/>
    <s v="NA"/>
    <n v="1"/>
    <s v="EXCELENTE"/>
    <s v="EN EJECUCIÓN"/>
    <n v="7.1400000000000005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9"/>
    <x v="32"/>
    <n v="7.1400000000000005E-2"/>
    <n v="100"/>
    <s v="Porcentaje"/>
    <s v="Desarrollo de 1 actividades de prevención en el marco de los programas del club bomberitos"/>
    <s v="Subdirector de Gestión del Riesgo_x000a_Jorge Alberto Pardo Torres"/>
    <n v="0.5"/>
    <n v="1"/>
    <n v="1"/>
    <n v="1"/>
    <n v="1"/>
    <n v="7.1400000000000005E-2"/>
    <n v="1"/>
    <s v="finalizado"/>
    <m/>
    <m/>
    <n v="1"/>
    <x v="0"/>
    <x v="0"/>
    <n v="7.1400000000000005E-2"/>
    <m/>
    <n v="1"/>
    <n v="7.1400000000000005E-2"/>
    <n v="1"/>
    <s v="Finalizado"/>
    <m/>
    <m/>
    <n v="1"/>
    <s v="EXCELENTE"/>
    <s v="CUMPLIDO"/>
    <n v="7.1400000000000005E-2"/>
    <n v="1"/>
    <n v="7.1400000000000005E-2"/>
    <n v="1"/>
    <s v="Esta actividad se llevo a cabo el día 12 de Abril en el PRD el salitre en un horario de 9:00 a 1:00pm con los niños del centro crecer de Usme. "/>
    <s v="actividad documentada"/>
    <s v="No aplica"/>
    <n v="1"/>
    <s v="EXCELENTE"/>
    <s v="CUMPLIDO"/>
    <n v="7.1400000000000005E-2"/>
    <n v="0.5"/>
    <n v="7.1400000000000005E-2"/>
    <n v="1"/>
    <s v="Se cumplió con las actividades programadas para el 1er trimestre."/>
    <s v="actas de reunion Y correo electronico"/>
    <s v="NA"/>
    <n v="1"/>
    <s v="EXCELENTE"/>
    <s v="EN EJECUCIÓN"/>
    <n v="7.1400000000000005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0"/>
    <x v="33"/>
    <n v="7.1400000000000005E-2"/>
    <n v="100"/>
    <s v="Porcentaje"/>
    <s v="Realizar el 100% de la revisión y ajuste de la estrategia de Sensibilización Y Educación En Prevención De Incendios Y Emergencias Conexas- Club Bomberitos"/>
    <s v="Subdirector de Gestión del Riesgo_x000a_Jorge Alberto Pardo Torres"/>
    <n v="0.1"/>
    <n v="0.4"/>
    <n v="0.7"/>
    <n v="1"/>
    <n v="1"/>
    <n v="7.1400000000000005E-2"/>
    <n v="1"/>
    <s v="Se Actualizo el documento soporte de la estrategia de sensibilizacion Y Educación En Prevención De Incendios Y Emergencias Conexas- Club Bomberitos, el cual se público en la ruta de la calidad el 12 de diciembre (PROD-RR-03 Sensibilización y Educación en Prevención de Incendios.pdf) "/>
    <s v="Procedimiento publicado en la ruta de la calidad con los ajustes realziados a la estrategia."/>
    <m/>
    <n v="1"/>
    <x v="0"/>
    <x v="0"/>
    <n v="7.1400000000000005E-2"/>
    <m/>
    <n v="0.7"/>
    <n v="7.1400000000000005E-2"/>
    <n v="0.7"/>
    <s v="Se actualiza los instructivos y procedimiento de la estrategia de SENSIBILIZACIÓN Y EDUCACIÓN EN"/>
    <s v="Formatos de Instructivos "/>
    <s v="No Aplica"/>
    <n v="1"/>
    <s v="EXCELENTE"/>
    <s v="EN EJECUCIÓN"/>
    <n v="7.1400000000000005E-2"/>
    <n v="0.4"/>
    <n v="7.1400000000000005E-2"/>
    <n v="0.4"/>
    <s v="Se realizaron reunión con los referentes de las diferentes estaciones para los programas de bomberitos con el fin de recoger las inquietudes para la actualización de los documento de la estrategia y se han generado diagramas de flujo actualizados"/>
    <s v="diagramas de flujo"/>
    <s v="No aplica"/>
    <n v="1"/>
    <s v="EXCELENTE"/>
    <s v="EN EJECUCIÓN"/>
    <n v="7.1400000000000005E-2"/>
    <n v="0.1"/>
    <n v="7.1400000000000005E-2"/>
    <n v="0.1"/>
    <s v="Se realiza un diagnostico con los referentes de cada una de las estaciones del Club bomberitos (programas y curso) Se observan cuales han sido las debilidades, dificultades, amenazas, sus fortalezas y se realizan mesas de trabajo para reestructuración de los mismo"/>
    <s v="documento diagnostico"/>
    <s v="NA"/>
    <n v="1"/>
    <s v="EXCELENTE"/>
    <s v="EN EJECUCIÓN"/>
    <n v="7.140000000000000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1"/>
    <x v="34"/>
    <n v="7.1400000000000005E-2"/>
    <n v="100"/>
    <s v="Porcentaje"/>
    <s v="Realizar la actualización del material de  referencia para los cursos de investigación básico e intermedio"/>
    <s v="Subdirector de Gestión del Riesgo_x000a_Jorge Alberto Pardo Torres"/>
    <n v="0.25"/>
    <n v="0.5"/>
    <n v="0.75"/>
    <n v="1"/>
    <n v="1"/>
    <n v="7.1400000000000005E-2"/>
    <n v="1"/>
    <s v="Se actualizaron los materiales de referencia de los cursos basico e intermedio del equipo de investigacion de incendios y se presento al  proceso de Gestión del talento Humano área de capacitación y entrenamiento.  Con el raricado 2018IE18118 del 7 de Diciembre de 2018 para su conocimiento."/>
    <s v="*Actas de reunion _x000a_ *2 dvd con la informcion_x000a_*Memrando Rad Nº 2018IE18118"/>
    <m/>
    <n v="1"/>
    <x v="0"/>
    <x v="0"/>
    <n v="7.1400000000000005E-2"/>
    <m/>
    <n v="0.75"/>
    <n v="7.1400000000000005E-2"/>
    <n v="0.75"/>
    <s v="Se aprobó el material por parte del jefe del equipo de investigación y se utilizo en la realización del curso básico de investigación."/>
    <s v="Actas de Reunion."/>
    <s v="No Aplica"/>
    <n v="1"/>
    <s v="EXCELENTE"/>
    <s v="EN EJECUCIÓN"/>
    <n v="7.1400000000000005E-2"/>
    <n v="0.5"/>
    <n v="7.1400000000000005E-2"/>
    <n v="0.5"/>
    <s v="Se esta trabajando en la actualziacion del material de la capacitacion para el curso basico e intermedio con el cambio de la metodologia para su desarrollo"/>
    <s v="actas de reunion"/>
    <s v="No aplica"/>
    <n v="1"/>
    <s v="EXCELENTE"/>
    <s v="EN EJECUCIÓN"/>
    <n v="7.1400000000000005E-2"/>
    <n v="0.25"/>
    <n v="7.1400000000000005E-2"/>
    <n v="0.25"/>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s v="Acta de reunion"/>
    <m/>
    <n v="1"/>
    <s v="EXCELENTE"/>
    <s v="EN EJECUCIÓN"/>
    <n v="7.140000000000000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2"/>
    <x v="35"/>
    <n v="7.1400000000000005E-2"/>
    <n v="100"/>
    <s v="Porcentaje"/>
    <s v="Realizar un (1) cursos de  capacitación  Básica de Investigación de incendios dirigido a el personal operativo de la UAECOB."/>
    <s v="Subdirector de Gestión del Riesgo_x000a_Jorge Alberto Pardo Torres"/>
    <n v="0.25"/>
    <n v="0.5"/>
    <n v="0.75"/>
    <n v="1"/>
    <n v="1"/>
    <n v="7.1400000000000005E-2"/>
    <n v="1"/>
    <s v="Se realiza curso Básico de Investigación del 25 al 27 de septiembre, se tiene evidencia del informe realizado para el curso y enviado el 3 de octubre de 2018 rad. Nº 2018IE15278 dirigido a la subdireccion de gestion Humana"/>
    <s v="Informe del curso _x000a_listados de asistencia _x000a_registro fotografico."/>
    <m/>
    <n v="1"/>
    <x v="0"/>
    <x v="0"/>
    <n v="7.1400000000000005E-2"/>
    <m/>
    <n v="0.75"/>
    <n v="7.1400000000000005E-2"/>
    <n v="1"/>
    <s v="Se realiza curso Básico de Investigación del 25 al 27 de septiembre, se tiene evidencia del informe realizado para el curso"/>
    <s v="Informe del curso _x000a_listados de asistencia _x000a_registro fotografico."/>
    <s v="No Aplica"/>
    <n v="1.3333333333333333"/>
    <s v="EXCELENTE"/>
    <s v="EN EJECUCIÓN"/>
    <n v="9.5200000000000007E-2"/>
    <n v="0.5"/>
    <n v="7.1400000000000005E-2"/>
    <n v="0.55000000000000004"/>
    <s v="Se elaboro plan de trabajo y cronograma para la realziacion del curos basico"/>
    <s v="actas de reunion y memorando"/>
    <s v="No aplica"/>
    <n v="1.1000000000000001"/>
    <s v="EXCELENTE"/>
    <s v="EN EJECUCIÓN"/>
    <n v="7.8540000000000013E-2"/>
    <n v="0.25"/>
    <n v="7.1400000000000005E-2"/>
    <n v="0.25"/>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s v="Acta de reunion"/>
    <s v="NA"/>
    <n v="1"/>
    <s v="EXCELENTE"/>
    <s v="EN EJECUCIÓN"/>
    <n v="7.140000000000000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3"/>
    <x v="36"/>
    <n v="7.1400000000000005E-2"/>
    <n v="100"/>
    <s v="Porcentaje"/>
    <s v="100% de las estaciones de bomberos de la UAECOB sensibilizadas por el equipo de investigación de Incendios."/>
    <s v="Subdirector de Gestión del Riesgo_x000a_Jorge Alberto Pardo Torres"/>
    <n v="0.25"/>
    <n v="0.5"/>
    <n v="0.75"/>
    <n v="1"/>
    <n v="1"/>
    <n v="7.1400000000000005E-2"/>
    <n v="1"/>
    <s v="finalizado"/>
    <s v="actas de sensibilizacion_x000a_Cronograma_x000a_Informe de las Sensibilizacion"/>
    <m/>
    <n v="1"/>
    <x v="0"/>
    <x v="0"/>
    <n v="7.1400000000000005E-2"/>
    <m/>
    <n v="0.75"/>
    <n v="7.1400000000000005E-2"/>
    <n v="1"/>
    <s v="Finalizado"/>
    <s v="actas de sensibilizacion_x000a_Cronograma_x000a_Informe de las Sensibilizacion"/>
    <s v="No Aplica"/>
    <n v="1.3333333333333333"/>
    <s v="EXCELENTE"/>
    <s v="EN EJECUCIÓN"/>
    <n v="9.5200000000000007E-2"/>
    <n v="0.5"/>
    <n v="7.1400000000000005E-2"/>
    <n v="1"/>
    <s v="Se da por finalizado esta acción ya que se culmino con las 17 sensibilizaciones programadas para las estaciones cumpliendo con la meta de esta acción"/>
    <s v="actas de sensibilizacion_x000a_Cronograma_x000a_Informe de las Sensibilizacion"/>
    <s v="No aplica"/>
    <n v="2"/>
    <s v="EXCELENTE"/>
    <s v="EN EJECUCIÓN"/>
    <n v="0.14280000000000001"/>
    <n v="0.25"/>
    <n v="7.1400000000000005E-2"/>
    <n v="0.25"/>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s v="Acta de reunion"/>
    <s v="NA"/>
    <n v="1"/>
    <s v="EXCELENTE"/>
    <s v="EN EJECUCIÓN"/>
    <n v="7.140000000000000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4"/>
    <x v="37"/>
    <n v="7.1800000000000003E-2"/>
    <n v="100"/>
    <s v="Porcentaje"/>
    <s v="un (1) Curso Gestionado ante la entidad correspondiente"/>
    <s v="Subdirector de Gestión del Riesgo_x000a_Jorge Alberto Pardo Torres"/>
    <n v="0.25"/>
    <n v="0.5"/>
    <n v="0.75"/>
    <n v="1"/>
    <n v="1"/>
    <n v="7.1800000000000003E-2"/>
    <n v="1"/>
    <s v="Se presenta la justficacion del diagnostico a la direccion mediante memorando rad nº 2018IE6259 del 8 de agosto de 2018,   Se realiza reunion con eduardo cruz (academia) solicitando gestion del curso con una entidad externa de fecha 18 de Septiembre ,   se evidencia correo electronico del 19 de Septiembre de la entidad externa dando repuesta y realizado la gestion correspondiente."/>
    <s v="Actas de reunion y correos electronicos"/>
    <m/>
    <n v="1"/>
    <x v="0"/>
    <x v="0"/>
    <n v="7.1800000000000003E-2"/>
    <m/>
    <n v="0.75"/>
    <n v="7.1800000000000003E-2"/>
    <n v="0.75"/>
    <s v="Se envía el diagnostico de necesidad curso investigación incendios forestales a la dirección."/>
    <s v="Memorando"/>
    <s v="No Aplica"/>
    <n v="1"/>
    <s v="EXCELENTE"/>
    <s v="EN EJECUCIÓN"/>
    <n v="7.1800000000000003E-2"/>
    <n v="0.5"/>
    <n v="7.1800000000000003E-2"/>
    <n v="0.5"/>
    <s v="Se envía mediante correo electrónico del 27 de junio el diagnostico de  la necesidad del curso de investigación de Incendios Forestales terminado"/>
    <s v="Diagnostico de la Necesidad "/>
    <s v="No aplica"/>
    <n v="1"/>
    <s v="EXCELENTE"/>
    <s v="EN EJECUCIÓN"/>
    <n v="7.1800000000000003E-2"/>
    <n v="0.25"/>
    <n v="7.1800000000000003E-2"/>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38"/>
    <n v="8.3333333333333329E-2"/>
    <n v="100"/>
    <s v="Porciento"/>
    <s v="Realizar un (1) ejercicio   de aseguramiento de agua en edificios de gran altura, con la participación minima de 6 funcionarios de la Subdirección Operativa (mín.6 por compañía)."/>
    <s v="CTE. CIA. 5"/>
    <n v="0.25"/>
    <n v="0.5"/>
    <n v="0.75"/>
    <n v="1"/>
    <n v="1"/>
    <n v="8.3333333333333329E-2"/>
    <n v="1"/>
    <s v="Se realizó un (1) ejercicio  de aseguramiento de agua en edificios de gran altura, con la participación minima de 6 funcionarios de la Subdirección Operativa (mín.6 por compañía), en el edificio Torre KRYSTAL,  ubicado en la localidad de Usaquén, el 13 de junio de 2018. "/>
    <s v="Lista de verificación Google Drive"/>
    <m/>
    <n v="1"/>
    <x v="0"/>
    <x v="0"/>
    <n v="8.3333333333333329E-2"/>
    <m/>
    <n v="0.75"/>
    <n v="8.3333333333333329E-2"/>
    <n v="0.9"/>
    <s v="Se realizó el ejercicio de aseguramiento de aguas en edificios de gran altura el 13 de junio de 2018, en el edificio TORRE KRYSTAL de la localidad de Usaquén.  En el ejercicio participaron mínimo 6 uniformados de las cinco Compañías.  Se encuentra en proceso la elaboración del informe final para presentar a la Sub.Operativa."/>
    <s v="Documentos compartidos en herramienta Lista de Verificación"/>
    <m/>
    <n v="1.2"/>
    <s v="EXCELENTE"/>
    <s v="EN EJECUCIÓN"/>
    <n v="9.9999999999999992E-2"/>
    <n v="0.5"/>
    <n v="8.3333333333333329E-2"/>
    <n v="0.9"/>
    <s v="Se realizó el ejercicio de aseguramiento de aguas en edificios de gran altura el 13 de junio de 2018, en el edificio TORRE KRYSTAL de la localidad de Usaquén.  En el ejercicio participaron mínimo 6 uniformados de las cinco Compañías.  Está pendiente la entrega del informe final a la Subdirección Operativa."/>
    <s v="Herramienta &quot;lista de verificación 2018&quot;"/>
    <m/>
    <n v="1.8"/>
    <s v="EXCELENTE"/>
    <s v="EN EJECUCIÓN"/>
    <n v="0.15"/>
    <n v="0.25"/>
    <n v="8.3333333333333329E-2"/>
    <n v="0.25"/>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s v="Actas de reunion del 23 de enero y 13 de marzo  de 2018"/>
    <s v="NA"/>
    <n v="1"/>
    <s v="EXCELENTE"/>
    <s v="EN EJECUCIÓN"/>
    <n v="8.333333333333332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2"/>
    <x v="39"/>
    <n v="8.3333333333333329E-2"/>
    <n v="100"/>
    <s v="Porciento"/>
    <s v="Realizar un (1) simulacro de rescate vertical  con la participación de 15 funcionarios de la Subdirección Operativa, (3 por CIA)."/>
    <s v="Lider del grupo de rescate técnico"/>
    <n v="0.25"/>
    <n v="0.5"/>
    <n v="0.75"/>
    <n v="1"/>
    <n v="1"/>
    <n v="8.3333333333333329E-2"/>
    <n v="1"/>
    <s v="Se realizó un (1) simulacro de rescate vertical , el 17 de agosto de  2018, en el Centro Comercial Centro Mayor, con la participación de 15 funcionarios de la Subdirección Operativa, (3 por CIA)."/>
    <s v="Lista de verificación Google Drive"/>
    <m/>
    <n v="1"/>
    <x v="0"/>
    <x v="0"/>
    <n v="8.3333333333333329E-2"/>
    <m/>
    <n v="0.75"/>
    <n v="8.3333333333333329E-2"/>
    <n v="0.75"/>
    <s v="Se Realizo la ejecución del rescate el 07 de agosto de 2018 en el Centro Comercial Centro Mayor y dentro de las actividades se realizo el inventario del equipo metalico y textil que se utilizó en el simulacro."/>
    <s v="Documentos compartidos en herramienta Lista de Verificación"/>
    <m/>
    <n v="1"/>
    <s v="EXCELENTE"/>
    <s v="EN EJECUCIÓN"/>
    <n v="8.3333333333333329E-2"/>
    <n v="0.5"/>
    <n v="8.3333333333333329E-2"/>
    <n v="0.25"/>
    <s v="En este II trimestre 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
    <s v="Herramienta &quot;lista de verificación 2018&quot;"/>
    <s v="Ejecutar el simulacro dentro del termino establecido para la etapa de ejecución."/>
    <n v="0.5"/>
    <s v="MALO"/>
    <s v="EN EJECUCIÓN"/>
    <n v="4.1666666666666664E-2"/>
    <n v="0.25"/>
    <n v="8.3333333333333329E-2"/>
    <n v="0"/>
    <s v="No hay evidencias de avance durante el primer trimestre de 2018"/>
    <s v="NA"/>
    <s v="Realizar la actividad de planeación del simulacro antes de finalizar el segundo trimestre de 2018."/>
    <n v="0"/>
    <s v="MALO"/>
    <s v="SIN EJECUTAR"/>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3"/>
    <x v="40"/>
    <n v="8.3333333333333329E-2"/>
    <n v="100"/>
    <s v="Porciento"/>
    <s v="Realizar un (1)  simulacro de rescate por extensión con la participación minima de 17  funcionarios de la Subdirección Operativa, (1 por estación)."/>
    <s v="CTE.CIA 1 y _x000a_Lider del grupo de rescate y salvamento acuatico"/>
    <n v="0.25"/>
    <n v="0.5"/>
    <n v="0.75"/>
    <n v="1"/>
    <n v="1"/>
    <n v="8.3333333333333329E-2"/>
    <n v="1"/>
    <s v="Se realizo la ejecución del simulacro de rescate por extensión  el 07 de noviembre de 2018, en el Lago del Parque Metropolitano Simón Bolivar, con la participación de personal de todas las estaciones de la UAECOB."/>
    <s v="Lista de verificación Google Drive"/>
    <m/>
    <n v="1"/>
    <x v="0"/>
    <x v="0"/>
    <n v="8.3333333333333329E-2"/>
    <m/>
    <n v="0.75"/>
    <n v="8.3333333333333329E-2"/>
    <n v="0"/>
    <s v="Se encuentra aplazado para el 11 de octubre de 2018 por temas logisticos"/>
    <m/>
    <s v="Se realizara el 11 de octubre de 2018."/>
    <n v="0"/>
    <s v="MALO"/>
    <s v="SIN EJECUTAR"/>
    <n v="0"/>
    <n v="0.5"/>
    <n v="8.3333333333333329E-2"/>
    <n v="0.25"/>
    <s v="En este II trimestre se evidencia acta del 25 de marzo de 2018 en el cual se enuncian los posibles escenarios para la realización del simulacro y  tambien se compartio mediante drive el documento borrador del ejercicio de entrenamiento (simulaciones y simulacros) realizado por el equipo de rescate acuáatico de la estación B5, en el cual se observan los siguientes capitulos:justificación, objetivo gral y especifico, estrategia, esquema de organización del ejercicio, recursos, escenarios, guión y evaluación del riesgo.  La ejecución del simulacro se tiene planeada para agosto de 2018."/>
    <s v="Herramienta &quot;lista de verificación 2018&quot;"/>
    <s v="Ejecutar el simulacro dentro del termino establecido para la etapa de ejecución."/>
    <n v="0.5"/>
    <s v="MALO"/>
    <s v="EN EJECUCIÓN"/>
    <n v="4.1666666666666664E-2"/>
    <n v="0.25"/>
    <n v="8.3333333333333329E-2"/>
    <n v="0"/>
    <s v="No hay evidencias de avance durante el primer trimestre de 2018"/>
    <s v="NA"/>
    <s v="Realizar la actividad de planeación del simulacro antes de finalizar el segundo trimestre de 2018."/>
    <n v="0"/>
    <s v="MALO"/>
    <s v="SIN EJECUTAR"/>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4"/>
    <x v="41"/>
    <n v="8.3333333333333329E-2"/>
    <n v="100"/>
    <s v="Porciento"/>
    <s v="Realizar un (1) simulacro de rescate vehicular (electrico o hibrido o combustible) con la participación de 30 funcionarios de la Subdirección Operativa, (6 por CIA)."/>
    <s v="SUBCTE. CIA 1 y _x000a_Lider del Grupo de rescate técnico"/>
    <n v="0.25"/>
    <n v="0.5"/>
    <n v="0.75"/>
    <n v="1"/>
    <n v="1"/>
    <n v="8.3333333333333329E-2"/>
    <n v="1"/>
    <s v="Se realizo un (1) simulacro de rescate vehicular (electrico o hibrido o combustible) con la participación de 30 funcionarios de la Subdirección Operativa, (6 por CIA), actividad que se realizo el 29 de octubre de 2018 en las instalaciones de SIDENAL en Tocancipá, Cundinamarca."/>
    <s v="Lista de verificación Google Drive"/>
    <m/>
    <n v="1"/>
    <x v="0"/>
    <x v="0"/>
    <n v="8.3333333333333329E-2"/>
    <m/>
    <n v="0.75"/>
    <n v="8.3333333333333329E-2"/>
    <n v="0"/>
    <s v="Se encuentra aplazado el simulacro para el 29 de octubre de 2018 por temas logísticos"/>
    <m/>
    <s v="Se realizara el 29 de octubre de 2018."/>
    <n v="0"/>
    <s v="MALO"/>
    <s v="SIN EJECUTAR"/>
    <n v="0"/>
    <n v="0.5"/>
    <n v="8.3333333333333329E-2"/>
    <n v="0.25"/>
    <s v="Se evidencia acta del 15 de marzo de 2018 en el cual se observa la planeación del ejercicio;  Acta del 01 de abril de 2018 en cual se inicia el guión para el ejercicio y revisión del procedimiento; Acta del 20 de abril de 2018 en el cual se realizó la proyección del guión y simulación del ejercicio con esquema del equipamento del vehículo híbrido.  El 25 de junio de 2018 , se envío mediante correo electrónico al Subcomandante Galindo, el guíon de siete páginas,para revisión y aprobación por último se observa acta del 17 de junio de 2018 en el cual quedó pendiente que se definan las fechas y lugar para la realización del simulacro."/>
    <s v="Herramienta &quot;lista de verificación 2018&quot;"/>
    <s v="Ejecutar el simulacro dentro del termino establecido para la etapa de ejecución."/>
    <n v="0.5"/>
    <s v="MALO"/>
    <s v="EN EJECUCIÓN"/>
    <n v="4.1666666666666664E-2"/>
    <n v="0.25"/>
    <n v="8.3333333333333329E-2"/>
    <n v="0.25"/>
    <s v="Se realizo la planeación del simulacro de rescate vehicular a cargo del lider de rescate técnico y el grupo de trabajo, se evidencia acta del 28 de marzo de 2018."/>
    <s v="Acta de reunion del 28 de marzo de 2018"/>
    <s v="NA"/>
    <n v="1"/>
    <s v="EXCELENTE"/>
    <s v="EN EJECUCIÓN"/>
    <n v="8.333333333333332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5"/>
    <x v="42"/>
    <n v="8.3333333333333329E-2"/>
    <n v="100"/>
    <s v="Pociento"/>
    <s v="Ejecutar un (1) simulacro de rescate con caninos en media montaña con la participación de 17 funcionarios de la Subdirección Operativa, (1 por estación)."/>
    <s v="Lider del grupo BRAE"/>
    <n v="0.25"/>
    <n v="0.5"/>
    <n v="0.75"/>
    <n v="1"/>
    <n v="1"/>
    <n v="8.3333333333333329E-2"/>
    <n v="1"/>
    <s v="Se realizó un (1) simulacro de rescate con caninos en media montaña con la participación de funcionarios de la Subdirección Operativa de todas las estaciones, el 08 de agosto de 2018 en los Tanques del Silencio, ubicados en el parque Nacional por la avenida Circunvalar con calle 33 en los cerros de la capital."/>
    <s v="Lista de verificación Google Drive"/>
    <m/>
    <n v="1"/>
    <x v="0"/>
    <x v="0"/>
    <n v="8.3333333333333329E-2"/>
    <m/>
    <n v="0.75"/>
    <n v="8.3333333333333329E-2"/>
    <n v="0.75"/>
    <s v="Se realizo el simulacro de rescate en media montaña el 08 de agosto de 2018 en los tanques cerca del  Parque Nacional por la Avenida Circunvalar."/>
    <s v="Documentos compartidos en herramienta Lista de Verificación"/>
    <m/>
    <n v="1"/>
    <s v="EXCELENTE"/>
    <s v="EN EJECUCIÓN"/>
    <n v="8.3333333333333329E-2"/>
    <n v="0.5"/>
    <n v="8.3333333333333329E-2"/>
    <n v="0.35"/>
    <s v="Se realizó documento con pautas para realizar el simulacro de rescate en media montaña en el cual se evidencia: justificación, objetivos, estrategia, alcance, capacidad operativa, participantes, convocatoria, preparaci{on del ejercicio, ventajas-desventajas, plan de contingencia, requerimientos, cronograma y guión."/>
    <s v="Documento radicado No.2018ER4319 del 29 de mayo de 2018."/>
    <s v="Ejecutar el simulacro dentro del termino establecido para la etapa de ejecución."/>
    <n v="0.7"/>
    <s v="REGULAR"/>
    <s v="EN EJECUCIÓN"/>
    <n v="5.8333333333333327E-2"/>
    <n v="0.25"/>
    <n v="8.3333333333333329E-2"/>
    <n v="0.25"/>
    <s v="Se evidencia acta de reunión del equipo BRAE del 20 de febrero de  de 2018, en la cual se trata el tema de planeación del Simulacro de búsqueda y rescate con caninos en media montaña y se establecen roles del equipo."/>
    <s v="Acta de reunión del 20 de febrero de 2018"/>
    <s v="NA"/>
    <n v="1"/>
    <s v="EXCELENTE"/>
    <s v="EN EJECUCIÓN"/>
    <n v="8.333333333333332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6"/>
    <x v="43"/>
    <n v="8.3333333333333329E-2"/>
    <n v="100"/>
    <s v="Porciento"/>
    <s v="Realizar un (1) Plan Especifico de Respuesta con la participación de 34 funcionarios de la Subdirección Operativa, (2 por estación)."/>
    <s v="CTE.CIA 1"/>
    <n v="0.25"/>
    <n v="0.5"/>
    <n v="0.75"/>
    <n v="1"/>
    <n v="1"/>
    <n v="8.3333333333333329E-2"/>
    <n v="1"/>
    <s v="Se realizó el PER en la Alcaldía Local de Teusaquillo con la participación de dos funcionarios por estación, actividad que fue realizada del 17 de mayo de 2018."/>
    <s v="Lista de verificación Google Drive"/>
    <m/>
    <n v="1"/>
    <x v="0"/>
    <x v="0"/>
    <n v="8.3333333333333329E-2"/>
    <m/>
    <n v="0.75"/>
    <n v="8.3333333333333329E-2"/>
    <n v="0.9"/>
    <s v="Se realizó el PER en la Alcaldía Local de Teusaquillo con la participación de dos funcionarios por estación, actividad que fue realizada del 17 de mayo de 2018. Falta la entrega del informe a la Subdirección Operativa."/>
    <s v="Documentos compartidos en herramienta Lista de Verificación"/>
    <m/>
    <n v="1.2"/>
    <s v="EXCELENTE"/>
    <s v="EN EJECUCIÓN"/>
    <n v="9.9999999999999992E-2"/>
    <n v="0.5"/>
    <n v="8.3333333333333329E-2"/>
    <n v="0.9"/>
    <s v="Se realizó el PER en la Alcaldía Local de Teusaquillo con la participación de dos funcionarios por estación, actividad que fue realizada del 17 de mayo de 2018. Falta la entrega del informe a la Subdirección Operativa."/>
    <s v="Herramienta &quot;lista de verificación 2018&quot;"/>
    <m/>
    <n v="1.8"/>
    <s v="EXCELENTE"/>
    <s v="EN EJECUCIÓN"/>
    <n v="0.15"/>
    <n v="0.25"/>
    <n v="8.3333333333333329E-2"/>
    <n v="0"/>
    <s v="No hay evidencias de avance durante el primer trimestre de 2018"/>
    <s v="NA"/>
    <s v="Realizar la actividad de planeación del ejercicio PER antes de finalizar el segundo trimestre de 2018."/>
    <n v="0"/>
    <s v="MALO"/>
    <s v="SIN EJECUTAR"/>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7"/>
    <x v="44"/>
    <n v="8.3333333333333329E-2"/>
    <n v="100"/>
    <s v="Porciento"/>
    <s v="Coordinar y participar en el ejercicio para la clasificación y acreditación de  INSARAG IEC"/>
    <s v="SUBCTE. CIA.3 y_x000a_ Lider del proceso USAR"/>
    <n v="0.25"/>
    <n v="0.5"/>
    <n v="0.75"/>
    <n v="1"/>
    <n v="1"/>
    <n v="8.3333333333333329E-2"/>
    <n v="1"/>
    <s v="Se realizo preejercicio el 05 de febrero de 2018 en el municipio de Tacurrumbi-Montenegro Quindio, al cual asistieron los integrantes del ejercicio de clasificación.  La participación por parte del equipo de USAR en el proceso de clasificacion y acreditación se realizó  durante los dias 05 al 09 de marzo de 2018. Resultado el Certificado CALL-1 ante la pagina de INSARAG de las Naciones Unidas."/>
    <s v="Lista de verificación Google Drive"/>
    <m/>
    <n v="1"/>
    <x v="0"/>
    <x v="0"/>
    <n v="8.3333333333333329E-2"/>
    <m/>
    <n v="0.75"/>
    <n v="8.3333333333333329E-2"/>
    <n v="0.75"/>
    <s v="Esta actividad se culminño durante el primer trimestre de 2018"/>
    <s v="Documentos compartidos en herramienta Lista de Verificación"/>
    <m/>
    <n v="1"/>
    <s v="EXCELENTE"/>
    <s v="EN EJECUCIÓN"/>
    <n v="8.3333333333333329E-2"/>
    <n v="0.5"/>
    <n v="8.3333333333333329E-2"/>
    <n v="1"/>
    <s v="Esta actividad se culminó durante el primer trimestre de 2018."/>
    <s v="Herramienta &quot;lista de verificación 2018&quot;"/>
    <m/>
    <n v="2"/>
    <s v="EXCELENTE"/>
    <s v="EN EJECUCIÓN"/>
    <n v="0.16666666666666666"/>
    <n v="0.25"/>
    <n v="8.3333333333333329E-2"/>
    <n v="1"/>
    <s v="Se realizo preejercicio el 05 de febrero de 2018 en el municipio de Tacurrumbi-Montenegro Quindio, al cual asistieron los integrantes del equipo USAR   como parte de las actividades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_x000a__x000a_Participación por parte del equipo de USAR en el proceso de clasificacion y acreditación durante los dias 05 al 09 de marzo de 2018. Resultado el Certificado CALL-1 ante la pagina de INSARAG de las Naciones Unidas."/>
    <s v="Comisiones de personal al departamento del Quindío. _x000a_Certificado de Acreditación emitido por INSARAG: USAR COL-1"/>
    <s v="NA"/>
    <n v="4"/>
    <s v="EXCELENTE"/>
    <s v="EN EJECUCIÓN"/>
    <n v="0.33333333333333331"/>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8"/>
    <x v="45"/>
    <n v="8.3333333333333329E-2"/>
    <n v="17"/>
    <s v="estaciones"/>
    <s v="Actualizar y socializar el  árbol de servicios  en las diecisiete  (17) estaciones de la Subdirección Operativa  (al 50% del personal operativo)."/>
    <s v="Lider de la Central de Coordinación y Comuniaciones"/>
    <n v="1"/>
    <n v="7"/>
    <n v="13"/>
    <n v="17"/>
    <n v="17"/>
    <n v="8.3333333333333329E-2"/>
    <n v="17"/>
    <s v="Se socializó y actualizó el arbol de servicios en las estaciones de la UAECOB al 50% del personal (para un total de 384 funcionarios).  Se encuentra actualizado y publicado en ruta de calidad."/>
    <s v="Lista de verificación Google Drive"/>
    <m/>
    <n v="1"/>
    <x v="0"/>
    <x v="0"/>
    <n v="8.3333333333333329E-2"/>
    <m/>
    <n v="13"/>
    <n v="8.3333333333333329E-2"/>
    <n v="17"/>
    <s v="Se realizó la socialización del árbol de servicios en todas las 17 estaciones de bomberos de la siguiente forma TURNO 1: 175 funcionarios; TURNO 2: 195 funcionarios y C.C.C.:14 funcionarios para un total de 384 personas."/>
    <s v="Documentos compartidos en herramienta Lista de Verificación"/>
    <m/>
    <n v="1.3076923076923077"/>
    <s v="EXCELENTE"/>
    <s v="EN EJECUCIÓN"/>
    <n v="0.10897435897435898"/>
    <n v="7"/>
    <n v="8.3333333333333329E-2"/>
    <n v="0"/>
    <s v="En este II trimestre se presento el  material de socialización  de trabajo del  árbol de servicios en las 17 estaciones. Está pendiente la actualización del procedimiento para poder iniciar la actividad de socialización."/>
    <s v="Herramienta &quot;lista de verificación 2018&quot;"/>
    <s v="Actualización del procedimiento y ejecución de las actividades de socialización, durante el segundo semestre de 2018."/>
    <n v="0"/>
    <s v="MALO"/>
    <s v="SIN EJECUTAR"/>
    <n v="0"/>
    <n v="1"/>
    <n v="8.3333333333333329E-2"/>
    <n v="0"/>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s v="Actas de reunión del 22  de febrero y 25 de marzo de 2018."/>
    <s v="Realizar la actividad de material de socialización para las 17 estaciones antes de finalizar el segundo trimestre de 2018."/>
    <n v="0"/>
    <s v="MALO"/>
    <s v="SIN EJECUTAR"/>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9"/>
    <x v="46"/>
    <n v="8.3333333333333329E-2"/>
    <n v="100"/>
    <s v="Porciento"/>
    <s v="Cumplir  los  factores de evaluación de la lista de chequeo de la estrategia de búsqueda y rescate de la DNBC en las 17 estaciones."/>
    <s v="CTES. de las  CINCO COMPAÑIAS y JEFES DE ESTACION"/>
    <n v="0.25"/>
    <n v="0.5"/>
    <n v="0.75"/>
    <n v="1"/>
    <n v="1"/>
    <n v="8.3333333333333329E-2"/>
    <n v="1"/>
    <s v="Se cumplio con los factores de la lista de evaluación y chequeo de la Dirección Nacional de Bomberos de Colombia, actividad que fue presentada el 28-dic-2018 ante esta entidad, realizaa en las 17 estaciones de la UAECOB, mediante los siete (7) tomos que contenian dichos documentos."/>
    <s v="Lista de verificación Google Drive"/>
    <m/>
    <n v="1"/>
    <x v="0"/>
    <x v="0"/>
    <n v="8.3333333333333329E-2"/>
    <m/>
    <n v="0.75"/>
    <n v="8.3333333333333329E-2"/>
    <n v="0.75"/>
    <s v="Se realizo la  socialización del proceso y se  esta terminando la etapa de implementación de la estrategia, porque aun faltan completar las hojas de vida de las estaciones B5, B6, B7, B9, B10 y B11."/>
    <s v="Documentos y Presentación de la plataforma del BRU, Hojas de vida y documentación relacionada con la resolución 074-2017 de la DNBC para cada una de las estaciones, compartida mediante herramienta Lista de Verificación."/>
    <s v="Completar la documentación faltante"/>
    <n v="1"/>
    <s v="EXCELENTE"/>
    <s v="EN EJECUCIÓN"/>
    <n v="8.3333333333333329E-2"/>
    <n v="0.5"/>
    <n v="8.3333333333333329E-2"/>
    <n v="0.3"/>
    <s v="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
    <s v="Herramienta &quot;lista de verificación 2018&quot;"/>
    <s v="Dar cumplimiento al cronograma de trabajo establecido para avanzar con este producto."/>
    <n v="0.6"/>
    <s v="MALO"/>
    <s v="EN EJECUCIÓN"/>
    <n v="4.9999999999999996E-2"/>
    <n v="0.25"/>
    <n v="8.3333333333333329E-2"/>
    <n v="0.25"/>
    <s v="Reunión con el equipo de la Subdirección Operativa para establecer los lineamientos de la estrategia con la DNBC y presentación de la estrategia."/>
    <s v="Acta de reunión del 22 de marzo de 2018."/>
    <s v="NA"/>
    <n v="1"/>
    <s v="EXCELENTE"/>
    <s v="EN EJECUCIÓN"/>
    <n v="8.333333333333332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0"/>
    <x v="47"/>
    <n v="8.3333333333333329E-2"/>
    <n v="20"/>
    <s v="Unidades"/>
    <s v="Ejecutar las  tres (3) actividades del proyecto de prevención y autoprotección  comunitaria ante incedios forestales en veinte (20) comunidades objeto del proyecto."/>
    <s v="CTES. de las  CIA 3, 4 Y 5 y _x000a_JEFES DE ESTACION"/>
    <n v="5"/>
    <n v="10"/>
    <n v="15"/>
    <n v="20"/>
    <n v="20"/>
    <n v="8.3333333333333329E-2"/>
    <n v="20"/>
    <s v="Se ejecutaron las tres actividades del proyecto de prevención y autoprotección comunitaria ante incendios forestales en las  veinte (20) comunidades objeto del proyecto, en las localidades de Santafé; San Cristobal; Usme; Ciudad Bolivar y en la cual participaron cuatro (4) estaciones con vocación forestal (B9; B10; B11 y B17)."/>
    <s v="Lista de verificación Google Drive"/>
    <m/>
    <n v="1"/>
    <x v="0"/>
    <x v="0"/>
    <n v="8.3333333333333329E-2"/>
    <m/>
    <n v="15"/>
    <n v="8.3333333333333329E-2"/>
    <n v="8"/>
    <s v="Se ha realizado las tres actividades del proyecto de prevención a 8 comunidades del proyecto."/>
    <s v="Documentación del Proyecto de Prevención, herramienta google drive"/>
    <s v="En ejecución las comunidades faltantes."/>
    <n v="0.53333333333333333"/>
    <s v="MALO"/>
    <s v="EN EJECUCIÓN"/>
    <n v="4.4444444444444439E-2"/>
    <n v="10"/>
    <n v="8.3333333333333329E-2"/>
    <n v="0"/>
    <s v="Esta actividad se realizo de manera altera con la Subdirección de Gestión del Riesgo._x000a_Las actividades que corresponden a la Sub.Operativa son  a.Georeferenciación: la cual a la fecha se ha realizado a 3 estaciones (B10; B11 Y B17) de las cuatro elegidas para el proyecto, tal como se observa en el documento de seguimiento a la ejecución del proyecto._x000a_b.Taller 1, este taller consiste en dar pautas de prevención a las 20 comunidades elegidas para tal fin, de las 20 elegidas a la fecha solamente se esta programado realizar el taller 1 en 5 comunidades,  lo anterior, dado que los talleres 1 y 2 son las últimas actividades del proyecto que se realizarán y tienen mayor importancia.  Las fechas establecidas para realizar el taller 1 a las 5 primeras comunidades se ejecutara durante el segundo semestre y son: 14 julio 2018(comunidad Arborizadora Alta);  15 de julio 2018 (comunidad Monterrey); 24 julio 2018 (comunidad Bella Flor); 28 julio 2018 (Comunidad Quiba Alta) y 11 de agosto 2018 (comunidad Mochuelo Alto) y el personal encargado  de la estación B11 se encuentra en la relación expedida por el Jefe de estación: Tte.Jairo Bolaños Aguilar._x000a_"/>
    <s v="Documentación del Proyecto de Prevención, herramienta google drive"/>
    <s v="A pesar que esta actividad presenta en avance de producto cero, vale la pena resaltar que se han ejecutado las actividades que la conforman y que a la fecha no se han completado por lo cual el resultado."/>
    <n v="0"/>
    <s v="MALO"/>
    <s v="SIN EJECUTAR"/>
    <n v="0"/>
    <n v="5"/>
    <n v="8.3333333333333329E-2"/>
    <n v="0"/>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_x000a_"/>
    <s v="Actas de reunión"/>
    <s v="NA"/>
    <n v="0"/>
    <s v="MALO"/>
    <s v="SIN EJECUTAR"/>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1"/>
    <x v="48"/>
    <n v="8.3333333333333329E-2"/>
    <n v="98"/>
    <s v="Porciento"/>
    <s v="Ejecutar el 98% de las inspecciones técnicas  de seguridad humana y sistemas de protección contra incendios, asignadas  mediante el SIM, de los establecimientos clasificados como riesgo moderado y alto"/>
    <s v="CTES. de las  CINCO COMPAÑIAS y JEFES DE ESTACION"/>
    <n v="0.25"/>
    <n v="0.5"/>
    <n v="0.75"/>
    <n v="0.98"/>
    <n v="0.98"/>
    <n v="8.3333333333333329E-2"/>
    <n v="0.96"/>
    <s v="Se ejecutaron el 96% de las inspecciones técnicas  de seguridad humana y sistemas de protección contra incendios, asignadas  mediante el SIM, de los establecimientos clasificados como riesgo moderado y alto."/>
    <s v="Registro del SIM."/>
    <m/>
    <n v="0.97959183673469385"/>
    <x v="0"/>
    <x v="0"/>
    <n v="8.1632653061224483E-2"/>
    <m/>
    <n v="0.75"/>
    <n v="8.3333333333333329E-2"/>
    <n v="0.75"/>
    <s v="Se ejecutaron o atendieron las inspecciones tecnicas allegadas durante el tercer trimestre  a las 17 estaciones."/>
    <s v="Listado de atención de solicitudes expedido del SIM"/>
    <m/>
    <n v="1"/>
    <s v="EXCELENTE"/>
    <s v="EN EJECUCIÓN"/>
    <n v="8.3333333333333329E-2"/>
    <n v="0.5"/>
    <n v="8.3333333333333329E-2"/>
    <n v="0.5"/>
    <s v="Se ejecutaron las inspecciones tecnicas del segundo trimestre allegadas en las 17 estaciones"/>
    <s v="Listado de atención de solicitudes expedido del SIM "/>
    <m/>
    <n v="1"/>
    <s v="EXCELENTE"/>
    <s v="EN EJECUCIÓN"/>
    <n v="8.3333333333333329E-2"/>
    <n v="0.25"/>
    <n v="8.3333333333333329E-2"/>
    <n v="0.25"/>
    <s v="Se ejecutaron  las inspecciones programadas en el trimestre"/>
    <s v="Listado del SIM"/>
    <s v="NA"/>
    <n v="1"/>
    <s v="EXCELENTE"/>
    <s v="EN EJECUCIÓN"/>
    <n v="8.333333333333332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2"/>
    <x v="49"/>
    <n v="8.3333333333333329E-2"/>
    <n v="26"/>
    <s v="Unidades"/>
    <s v="Realizar un curso de Bomberitos semestral  &quot;Nicolas Quevedo Rizo&quot;   en 13 estaciones de la UAECOB (B1, B2,B3,B4, B5, B6,B7,B8, B12, B13, B14, B15 Y B16),  en el marco de los programas de la estrategia de sensibilización y Educación en Prevención de incendios y emergencias conexas- Club Bomberitos, de conformidad con lo planificado y acordado con la S.G.R."/>
    <s v="CTES. de las  CINCO COMPAÑIAS y JEFES DE ESTACION"/>
    <n v="0"/>
    <n v="13"/>
    <n v="0"/>
    <n v="26"/>
    <n v="26"/>
    <n v="8.3333333333333329E-2"/>
    <n v="26"/>
    <s v="Se realizaro un curso de Bomberitos semestral (junio y noviembre) en las estaciones de la UAECOB, actividad que se desarrollo de manera conjunta con la Subdirección de Gestión del Riesgo."/>
    <s v="Lista de verificación Google Drive"/>
    <m/>
    <n v="1"/>
    <x v="0"/>
    <x v="0"/>
    <n v="8.3333333333333329E-2"/>
    <m/>
    <n v="0"/>
    <n v="0"/>
    <n v="0"/>
    <s v="Es producto tendra el ultimo avance al final del segundo semestre, teniendo en cuenta que se lleva a cabo dos veces al año 2018."/>
    <s v="N/A"/>
    <m/>
    <n v="0"/>
    <s v="No aplica"/>
    <s v="SIN EJECUTAR"/>
    <n v="0"/>
    <n v="13"/>
    <n v="8.3333333333333329E-2"/>
    <n v="13"/>
    <s v="Se realizó la convocatoria y ejecución del curso de Bomberitos &quot;Nicolás Quevedo Rizo&quot; en todas las 17 estaciones, solamente se presentara para las 13 establecidas, al corte de este, se encuentra pendiente la presentación del informe a la Subdirección Operativa."/>
    <s v="Google Drive"/>
    <m/>
    <n v="1"/>
    <s v="EXCELENTE"/>
    <s v="EN EJECUCIÓN"/>
    <n v="8.3333333333333329E-2"/>
    <n v="0"/>
    <n v="0"/>
    <n v="0"/>
    <s v="Es producto tendra avance a partir del segundo trimestre, debido a que la convocatoria se hace en mayo para ejecutar el curso en junio de 2018."/>
    <m/>
    <s v="N/A"/>
    <n v="0"/>
    <s v="No aplica"/>
    <s v="SIN EJECUTAR"/>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n v="1"/>
    <x v="50"/>
    <n v="0.5"/>
    <n v="100"/>
    <s v="Porcentaje"/>
    <s v="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
    <s v="Líder Grupo de Parque Automotor_x000a_Líder Grupo Equipo Menor_x000a_Líder Grupo Suministros"/>
    <n v="0.3"/>
    <n v="0.6"/>
    <n v="0.9"/>
    <n v="1"/>
    <n v="1"/>
    <n v="0.5"/>
    <n v="1"/>
    <s v="Se desarrollo proyecto para la creacion de la Herramienta de informacion de la Subdireccion Logistica , se realizo la solicitud  de inclusion de linea presupuestal para la adquisicion de la misma en la Oficina Asesora de Planeacion."/>
    <s v="Archivo word con la Secuencia Logica, ubicada en el PC de la Profesional Liliana Diaz C:\Users\Ldiaz\Documents\INSTITUCIONAL\PLAN DE ACCION\FORMULACION PLAN DE ACCION 2018\AVANCES PLAN DE ACCION 2018\Sistema de Informacion  Logistico/Documento a OAP Necesidades y justificacion y MEMORANDO A PLANEACION HERRAMIENTA DE INFORMACION"/>
    <m/>
    <n v="1"/>
    <x v="0"/>
    <x v="0"/>
    <n v="0.5"/>
    <m/>
    <n v="0.9"/>
    <n v="0.5"/>
    <n v="0.9"/>
    <s v="Se realizaron mesas de trabajo con el personal de la Subdireccion Logistica en donde se establecen los criterios que se deben tener en cuenta para la conformacion de un sistema de información logistico. _x000a_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_x000a_Se  desarrollo Secuencia logica de la herramienta de informacion que se quiere implementar en la Subdireccion Logistica, con el fin de organizar la informacion de cada uno de los grupos que se manejan en la misma."/>
    <s v="El archivo CRITERIOS SISTEMA DE INFORMACION LOGISTICO se encuentra ubicado en el pc de la profesional Liliana Diaz  C:\Users\Ldiaz\Documents\INSTITUCIONAL\PLAN DE ACCION\FORMULACION PLAN DE ACCION 2018\AVANCES PLAN DE ACCION 2018\Sistema de Informacion Logistico_x000a_Bases de datos de Parque Automotor,Equipo Menor, Suministros, siniestros, Revisiones Tecnico Mecanicas, Soat ubicadas en los diferentes PC del equipo de trabajo de la Subdireccion Logistica.(Andres Orobio, Hernan Gomez, Alfonso Salazar, Sargento Ortiz, Jeimy Rios)_x000a_Igualmente se encuentra en el PC  de Liliana Diaz en_x000a_C:\Users\Ldiaz\Documents\INSTITUCIONAL\PLAN DE ACCION\FORMULACION PLAN DE ACCION 2018\AVANCES PLAN DE ACCION 2018\Sistema de Informacion Logistico_x000a_Archivo word con la Secuencia Logica, ubicada en el PC de la Profesional Liliana Diaz _x000a_C:\Users\Ldiaz\Documents\INSTITUCIONAL\PLAN DE ACCION\FORMULACION PLAN DE ACCION 2018\AVANCES PLAN DE ACCION 2018\Sistema de Informacion Logistico / Secuencia Logica"/>
    <m/>
    <n v="1"/>
    <s v="EXCELENTE"/>
    <s v="EN EJECUCIÓN"/>
    <n v="0.5"/>
    <n v="0.6"/>
    <n v="0.5"/>
    <n v="0.6"/>
    <s v="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
    <s v="Bases de datos de Parque Automotor,Equipo Menor, Suministros, siniestros, Revisiones Tecnico Mecanicas, Soat ubicadas en los diferentes PC del equipo de trabajo de la Subdireccion Logistica.(Andres Orobio, Hernan Gomez, Alfonso Salazar, Sargento Ortiz, Jeimy Rios)_x000a_Igualmente se encuentra en el PC  de Liliana Diaz en_x000a_C:\Users\Ldiaz\Documents\INSTITUCIONAL\PLAN DE ACCION\FORMULACION PLAN DE ACCION 2018\AVANCES PLAN DE ACCION 2018\Sistema de Informacion Logistico"/>
    <m/>
    <n v="1"/>
    <s v="EXCELENTE"/>
    <s v="EN EJECUCIÓN"/>
    <n v="0.5"/>
    <n v="0.3"/>
    <n v="0.5"/>
    <n v="0.3"/>
    <s v="Se realizaron mesas de trabajo con el personal de la Subdireccion Logistica en donde se establecen los criterios que se deben tener en cuenta para la conformacion de un sistema de información logistico. "/>
    <s v="El archivo CRITERIOS SISTEMA DE INFORMACION LOGISTICO se encuentra ubicado en el pc de la profesional Liliana Diaz  C:\Users\Ldiaz\Documents\INSTITUCIONAL\PLAN DE ACCION\FORMULACION PLAN DE ACCION 2018\AVANCES PLAN DE ACCION 2018\Sistema de Informacion Logistico"/>
    <s v="NA"/>
    <n v="1"/>
    <s v="EXCELENTE"/>
    <s v="EN EJECUCIÓN"/>
    <n v="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n v="2"/>
    <x v="51"/>
    <n v="0.5"/>
    <n v="100"/>
    <s v="Porcentaje"/>
    <s v="Generar una Propuesta de la Estructura Funcional  de la Subdirección Logística"/>
    <s v="Líder Grupo de Parque Automotor_x000a_Líder Grupo Equipo Menor_x000a_Líder Grupo Suministros"/>
    <n v="0.25"/>
    <n v="0.5"/>
    <n v="0.75"/>
    <n v="1"/>
    <n v="1"/>
    <n v="0.5"/>
    <n v="1"/>
    <s v="Se realiza Nueva propuesta de Estructura Funcional  de la Subdireccion Logistica, elaborando organigrama y descripcion del mismo."/>
    <s v="Archivo word con la Secuencia Logica, ubicada en el PC de la Profesional Liliana Diaz _x000a_C:\Users\Ldiaz\Documents\INSTITUCIONAL\PLAN DE ACCION\FORMULACION PLAN DE ACCION 2018\AVANCES PLAN DE ACCION 2018\Estructura Funcional Logistica"/>
    <m/>
    <n v="1"/>
    <x v="0"/>
    <x v="0"/>
    <n v="0.5"/>
    <m/>
    <n v="0.75"/>
    <n v="0.5"/>
    <n v="0.75"/>
    <s v="Se definieron los Procedimientos  para la Subdireccion Logistica , los cuales son: Mantenimiento Correctivo del  Equipo Automotor, Mantenimiento de Equipo Menor, Registro y Control de Elementos para Emergencias, Revisión Diaria de Parque Automotor, Logística para Suministros en Emergencias, Préstamo de Parque Automotor, Servicio de Transporte, Préstamo de HEA’S en Emergencias, Solicitud y Entrega de Suministro de Combustible y se indica el objetivo de cada procedimiento"/>
    <s v="El archivo  Procedimientos Subdireccion Logistica se encuentra ubicado  en el pc de la profesional Liliana Diaz   C:\Users\Ldiaz\Documents\INSTITUCIONAL\PLAN DE ACCION\FORMULACION PLAN DE ACCION 2018\AVANCES PLAN DE ACCION 2018\Estructura Funcional Logistica/ 3. PROCEDIMIENTOS SUBDIRECCION LOGISTICA_x000a_"/>
    <m/>
    <n v="1"/>
    <s v="EXCELENTE"/>
    <s v="EN EJECUCIÓN"/>
    <n v="0.5"/>
    <n v="0.5"/>
    <n v="0.5"/>
    <n v="0.5"/>
    <s v="Se definieron dos Procesos para la Subdireccion Logistica, los cuales son: 1. GESTIÓN INTEGRAL DEL PARQUE AUTOMOTOR Y HERRAMIENTAS, EQUIPOS Y ACCESORIOS - HEA´S y  2. GESTIÓN LOGÍSTICA PARA EMERGENCIAS "/>
    <s v="Se encuentran los 2 procesos publicados en la Ruta de la Calidad de la UAECOB_x000a_\\172.16.92.9\Ruta de la Calidad\03. PROCESOS DE APOYO\GESTIÓN INTEGRAL DE PARQUE AUTOMOTOR Y HEAS  Y _x000a_\\172.16.92.9\Ruta de la Calidad\03. PROCESOS DE APOYO\GESTIÓN LOGÍSTICA EN EMERGENCIAS"/>
    <m/>
    <n v="1"/>
    <s v="EXCELENTE"/>
    <s v="EN EJECUCIÓN"/>
    <n v="0.5"/>
    <n v="0.25"/>
    <n v="0.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2"/>
    <n v="5.8799999999999998E-2"/>
    <n v="100"/>
    <s v="Porcentaje"/>
    <s v="Elaboración y Radicación del documento &quot;Ficha técnica de las necesidades del sistema para la administración del proceso de Inventarios&quot;."/>
    <s v="Coordinador Área de Compras, Seguros e inventarios - William Arrubla"/>
    <n v="0.3"/>
    <n v="1"/>
    <n v="1"/>
    <n v="1"/>
    <n v="1"/>
    <n v="5.8799999999999998E-2"/>
    <n v="1"/>
    <s v="finalizado"/>
    <m/>
    <m/>
    <n v="1"/>
    <x v="0"/>
    <x v="0"/>
    <n v="5.8799999999999998E-2"/>
    <m/>
    <n v="1"/>
    <n v="5.8799999999999998E-2"/>
    <n v="1"/>
    <s v="Finalizado"/>
    <m/>
    <m/>
    <n v="1"/>
    <s v="EXCELENTE"/>
    <s v="CUMPLIDO"/>
    <n v="5.8799999999999998E-2"/>
    <n v="1"/>
    <n v="5.8799999999999998E-2"/>
    <n v="1"/>
    <s v="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
    <s v="\\172.16.92.9\Ruta de la Calidad\03. PROCESOS DE APOYO\GESTIÓN DE COMPRAS\03. PROCEDIMIENTOS"/>
    <m/>
    <n v="1"/>
    <s v="EXCELENTE"/>
    <s v="CUMPLIDO"/>
    <n v="5.8799999999999998E-2"/>
    <n v="0.3"/>
    <n v="5.8799999999999998E-2"/>
    <n v="0.3"/>
    <s v="Se lleva a cabo la reunión con los participantes, Coordnador área de compras y personal a cargo,para realizar ala lluvia de ideas del producto"/>
    <s v="Acta de reunión 18 de Marzo 2018"/>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3"/>
    <n v="5.8799999999999998E-2"/>
    <n v="1"/>
    <s v="Porcentaje"/>
    <s v="Sensibilizar al 75% personal uniformado y administrativo en temas de gestión documental"/>
    <s v="Coordinador Gestión Documental - Francisco Rubiano"/>
    <n v="0.1"/>
    <n v="0.35"/>
    <n v="0.7"/>
    <n v="1"/>
    <n v="1"/>
    <n v="5.8799999999999998E-2"/>
    <n v="0.5"/>
    <s v="No se da por finalizado, dado que no se pudo verificar la meta descrita"/>
    <m/>
    <m/>
    <n v="0.5"/>
    <x v="1"/>
    <x v="1"/>
    <n v="2.9399999999999999E-2"/>
    <m/>
    <n v="0.7"/>
    <n v="5.8799999999999998E-2"/>
    <n v="1"/>
    <s v="Se realizaron 6 capacitaciones en los temas relacionados: Organización de archivos de Gestión, aplicación de la tabla de retención documental TRD y preparación de las transferencias primarias; a las dependencias de: Atención al ciudadano, oficina de control interno disciplinario, gestión ambiental, oficina asesora de juridica y gestión documental. Estas capacitaciones se realizaron en los meses de julio, agosto y septiembre."/>
    <s v="Actas de las capacitaciones"/>
    <m/>
    <n v="1.4285714285714286"/>
    <s v="EXCELENTE"/>
    <s v="EN EJECUCIÓN"/>
    <n v="8.4000000000000005E-2"/>
    <n v="0.35"/>
    <n v="5.8799999999999998E-2"/>
    <n v="0.35"/>
    <s v="Realización de seis (6) jornadas de capacitación al personal adaministrativo y operativo de la Unidad."/>
    <s v="*Actas de Reunión Abril 10 y 20, Mayo 17 y 24, Junio 22 y 27"/>
    <m/>
    <n v="1"/>
    <s v="EXCELENTE"/>
    <s v="EN EJECUCIÓN"/>
    <n v="5.8799999999999998E-2"/>
    <n v="0.1"/>
    <n v="5.8799999999999998E-2"/>
    <n v="0.1"/>
    <s v="Se llevó a cabo la elaboración de cronograma para realización de capacitaciones en las estaciones y Sede Comando."/>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3"/>
    <x v="54"/>
    <n v="5.8799999999999998E-2"/>
    <n v="1"/>
    <s v="Porcentaje"/>
    <s v=" 100% de los residuos generados con manejo integral"/>
    <s v="Coordinador Sistema de Gestión ambiental - Jesús Rojas"/>
    <n v="0.25"/>
    <n v="0.5"/>
    <n v="0.75"/>
    <n v="1"/>
    <n v="1"/>
    <n v="5.8799999999999998E-2"/>
    <n v="1"/>
    <s v="Se adelantaron las actividades descritas para el cumplimiento de la meta, como se describen en las actividades."/>
    <s v="Evidencia del Acuerdo de corresponsabilidad 150 de Marzo 28 2018,Actas que Evidencian el seguimiento,  Evidencias que reposan en la carpeta de Disposicion de Residuos peligrosos RESPEL, contrato 188 de 2018, la carpetada reposa en el archivo de Gestion Ambiental"/>
    <m/>
    <n v="1"/>
    <x v="0"/>
    <x v="0"/>
    <n v="5.8799999999999998E-2"/>
    <m/>
    <n v="0.75"/>
    <n v="5.8799999999999998E-2"/>
    <n v="0.75"/>
    <s v="El  pasado 28 de marzo la UAECOB, suscribio con la Organización de recicladores de Puerta de Oro el acuerdo de corresponsabilidad 150 de 2018 para la clasificación y correcta disposición de los residuos aprovechables,  generados por las estaciones y edificio comando._x000a_Se realizó seguimiento trimestral al contrato 394 de 2017 que realiza el Mantenimiento de Parque automotor de la Entidad, por parte de la empresa Reimpodiesel, en el cumplimiento a los aspectos ambientales en la ejecución del contrato (disposición de RESPEL).  Los días 23 de agosto de 2018 y 24 de septiembre de 2018. _x000a_Se entregó a ECOCAPITAL, los días 07  y 23 de julio de 2018, y el 04 y 18 de agosto de 2018, residuos biológicos generados por el grupo BRAE._x000a_Se suscribió el contrato No. 188 de 2018 el día 26 de julio de 2018, con acta de inicio del 13 de agosto de 2018., con la empresa Inversiones y Suministros LM SAS, por valor de $50.972.931, actualmente se encuentra en ejecución._x000a__x000a_"/>
    <m/>
    <m/>
    <n v="1"/>
    <s v="EXCELENTE"/>
    <s v="EN EJECUCIÓN"/>
    <n v="5.8799999999999998E-2"/>
    <n v="0.5"/>
    <n v="5.8799999999999998E-2"/>
    <n v="0.5"/>
    <s v="Se vienen adelantando las gestiones pertinentes para dar cumplimiento a las actividades descritas que conlleven a la consecución del producto, de acuerdo a la planeación definida para la vigencia"/>
    <s v="Cto N° 150 de 2018_x000a_Acta de Inicio_x000a_Acta de reunión 17 de mayo del 2018, en donde se verificó el cumplimiento a los aspectos ambientales en la ejecución del contrato (disposición de RESPEL).  _x000a_Comprobante No. 3720776 de ECOCAPITAL. _x000a_Reporte de Movilización de Aceites No. 3031 de la empresa A&amp;A Ingeniería SCS._x000a_Ordenes de trabajo 1018 y 1019 del 23/04/2018 de entrega de RAEES a la empresa MegaServicios PLUS SAS_x000a_Tirilla de entrega a COORDINADORA MERCANTIL, quien transporta para la empresa SUMIMAX._x000a_Ver proceso UAECOB-SASI-002-2018, en la plataforma SECOP II"/>
    <m/>
    <n v="1"/>
    <s v="EXCELENTE"/>
    <s v="EN EJECUCIÓN"/>
    <n v="5.8799999999999998E-2"/>
    <n v="0.25"/>
    <n v="5.8799999999999998E-2"/>
    <n v="0.25"/>
    <s v="La Organización de recicladores de Puerta de Oro, está recogiendo  los residuos de carácter aprovechable  generados por las estaciones y edificio comando."/>
    <s v="Soportes de entrega a la Asociación Puerta de Oro."/>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4"/>
    <x v="55"/>
    <n v="5.8799999999999998E-2"/>
    <n v="0.02"/>
    <s v="Porcentaje"/>
    <s v="Disminuir en un 2% el consumo de los servicios públicos (agua, energía y Gas) en las 17 Estaciones y el Edificio Comando de la UAECOB"/>
    <s v="Coordinador Sistema de Gestión ambiental - Jesús Rojas"/>
    <n v="5.0000000000000001E-3"/>
    <n v="0.01"/>
    <n v="1.4999999999999999E-2"/>
    <n v="0.02"/>
    <n v="0.02"/>
    <n v="5.8799999999999998E-2"/>
    <n v="0.02"/>
    <s v="Se realizaron instalaciones de dispositivos ahorradores y de bajo consumo en los sistemas hidrosanitarios y eléctricos. En el alumbrado eléctrico se ha implementado tecnología LED y se fortalecio la realizacion de  las campañas ambientales de Ahorro de los  servicios públicos (agua, energía y Gas) en las dependencias de la UAECOB"/>
    <s v="Las evidencias reposan en el archivo de Gestión Ambiental"/>
    <m/>
    <n v="1"/>
    <x v="0"/>
    <x v="0"/>
    <n v="5.8799999999999998E-2"/>
    <m/>
    <n v="1.4999999999999999E-2"/>
    <n v="5.8799999999999998E-2"/>
    <n v="1.0999999999999999E-2"/>
    <s v="El día 4 de julio de 2018, se verificó la instalación del 100% de los sistemas ahorradores solicitados al área de infraestructura el día 9 de enero de 2018., Actualmente se realiza un nuevo inventario de sistemas ahorradores para realizar la solicitud al área de infraestructura en el mes de noviembre de 2018._x000a_Se viene realizando campañas de sensibilización a través del hidrante de la UAECOB, y en las estaciones frente al consumo moderado de recursos. Se tiene previsto continuar con dichas campañas durante el siguiente trimestre."/>
    <m/>
    <m/>
    <n v="0.73333333333333328"/>
    <s v="REGULAR"/>
    <s v="EN EJECUCIÓN"/>
    <n v="4.3119999999999999E-2"/>
    <n v="0.01"/>
    <n v="5.8799999999999998E-2"/>
    <n v="0.01"/>
    <s v="En cada una de las 17 estaciones y la Sede Comando, el área de Infraestructura en coordinación con el área de Gestión ambiental han venido realizando las instalaciones de dispositivos ahorradores y de bajo consumo en los sistemas hidrosanitarios y eléctricos. En el alumbrado eléctrico se ha implementado tecnología LED."/>
    <s v="Bomberos Hoy: Edición No 104 _x000a_Hidrante 1 de Junio de 2018-Energia_x000a_Hidrante del 25 de mayo del 2018- Agua_x000a_Correo electrónico enviado sobre Circular 010 de 2017 umplimiento de los Programas del Plan Institucional de Gestión Ambiental PIGA , enviado desde  el correo del coordiandor de Gestión Ambiental._x000a_Órdenes de trabajo que reposan en el Archivo del área de Infraestructura.."/>
    <s v="Continuar la implementación (15%) de los dispositivos ahorradores en todas y cada una de las sedes. "/>
    <n v="1"/>
    <s v="EXCELENTE"/>
    <s v="EN EJECUCIÓN"/>
    <n v="5.8799999999999998E-2"/>
    <n v="5.0000000000000001E-3"/>
    <n v="5.8799999999999998E-2"/>
    <n v="0"/>
    <s v="Debido a que las solicitudes al área de infraestructura para instalar sistemas ahorradores de agua y luz en las dependencias de la UAECOB, se realizaron durante el primer trimestre, es apresurado evidenciar la disminución en el consumo de los sservicios públicos._x000a_*Agua: Aumentó el consumo debido a posibles fugas, lecturas promedio para B-1 por imposibilidad de lectura real, no existencia de sistema ahorradores en todas las baterias de baños y cocinas en las estaciones._x000a_*Energía: Uso de equipos eléctricos empleados por el área de infraestructura en el desarrollo de actividades de mantenimiento  y adecuaciones locativas, que se estan adelantando en todas las sedes de la entidad (Proyecto RINO)_x000a_*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
    <s v="Facturación de servicios públicos."/>
    <s v="Actualizar el inventario de los sistemas ahorradores  y fortalecer la campaña de ahorro y uso eficiente de energía y agua, así como el apagón ambiental."/>
    <n v="0"/>
    <s v="MALO"/>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5"/>
    <x v="56"/>
    <n v="5.8799999999999998E-2"/>
    <n v="0.2"/>
    <s v="Porcentaje"/>
    <s v="Disminuir en un 20 % el consumo de papel en las 17 Estaciones y el Edificio Comando de la UAECOB"/>
    <s v="Coordinador Sistema de Gestión ambiental - Jesús Rojas"/>
    <n v="0.05"/>
    <n v="0.1"/>
    <n v="0.15"/>
    <n v="0.2"/>
    <n v="0.2"/>
    <n v="5.8799999999999998E-2"/>
    <n v="0.2"/>
    <s v="Se difundio semanalmente a travez del medio de comunicacion el Hidrante las campañas de ahorro de papel, igualmente por medio del Contrato 149 de 2018 de compra de papel, se viene llevando la estadistica de consumo por dependencias. "/>
    <s v="Las evidencias se encuentran en el archivo de gestión Ambiental y en la supervisión del contrato."/>
    <m/>
    <n v="1"/>
    <x v="0"/>
    <x v="0"/>
    <n v="5.8799999999999998E-2"/>
    <m/>
    <n v="0.15"/>
    <n v="5.8799999999999998E-2"/>
    <n v="0.15"/>
    <s v="Se viene realizando campañas de sensibilización a través del hidrante de la UAECOB, y en las estaciones la sensibilización frente al consumo moderado de papel.  Se tiene previsto continuar con dichas campañas durante el siguiente trimestre._x000a_Se esta actualizando la política cero papel, con la que cuenta la UAECOB, para revisión y aprobación de la Dirección._x000a_Desde la Subdirección de Gestión Corporativa, quien es la encargada de suministrar el papel a todas las áreas de la entidad,  se establece  la reducción en el consumo del papel, como se evidencia en el historial de entrega de elementos de papelería._x000a_"/>
    <m/>
    <m/>
    <n v="1"/>
    <s v="EXCELENTE"/>
    <s v="EN EJECUCIÓN"/>
    <n v="5.8799999999999998E-2"/>
    <n v="0.1"/>
    <n v="5.8799999999999998E-2"/>
    <n v="0.1"/>
    <s v="Contrato N°193 de 2017, el cual en relación con la vigencia anterior tiene un 20% menos de solicitud de papelería."/>
    <s v="Relación de entrega de pepelería en el marco del contrato No. 193 de 2017"/>
    <m/>
    <n v="1"/>
    <s v="EXCELENTE"/>
    <s v="EN EJECUCIÓN"/>
    <n v="5.8799999999999998E-2"/>
    <n v="0.05"/>
    <n v="5.8799999999999998E-2"/>
    <n v="0.05"/>
    <s v="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
    <s v="Relación de entrega de pepelería en el marco de los contratos N° 193 de 2017  y Cto N° 149 de 2018"/>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6"/>
    <x v="57"/>
    <n v="5.8799999999999998E-2"/>
    <n v="2"/>
    <s v="socializaciones"/>
    <s v="Fortalecimiento el Chat Distrital de la Línea 195, teniendo en cuenta que la Entidad genera información a la ciudadanía a través de este medio"/>
    <s v="Coordinador Área de Servicio a la Ciudadanía - José William Arrubla "/>
    <n v="0"/>
    <n v="1"/>
    <n v="0"/>
    <n v="2"/>
    <n v="2"/>
    <n v="5.8799999999999998E-2"/>
    <n v="2"/>
    <s v="Se realizó socialización a 26 partcipantes de la linea 195 el pasado 27 de noviembre 2018 en las instalaciones del KR 29C  75 65, y se evaluó la socialización."/>
    <s v="E:\UAECOB\INSTITUCIONAL\Plan de Acción"/>
    <m/>
    <n v="1"/>
    <x v="0"/>
    <x v="0"/>
    <n v="5.8799999999999998E-2"/>
    <m/>
    <n v="0"/>
    <n v="0"/>
    <s v="NO APLICA"/>
    <s v="NO APLICA"/>
    <s v="NO APLICA"/>
    <s v="No Aplica"/>
    <n v="0"/>
    <s v="No aplica"/>
    <s v="SIN EJECUTAR"/>
    <n v="0"/>
    <n v="1"/>
    <n v="5.8799999999999998E-2"/>
    <n v="1"/>
    <s v="Se desarrolla actividad con 84 participantes de la línea 195 con fecha 19 y 20 de abril en las instalaciones del Edificio Carvajal Calle 26 con AV Cali."/>
    <s v="* Se cuenta con la presentación institucional para el desarrollo de la socialización de trámites y servicios de la UAECOB_x000a_* Se cuenta con las actas de asistencia de los participantes_x000a_* Se cuenta con el formulario de evaluación diligenciado y la estadística de satisfacción de la misma."/>
    <m/>
    <n v="1"/>
    <s v="EXCELENTE"/>
    <s v="EN EJECUCIÓN"/>
    <n v="5.8799999999999998E-2"/>
    <n v="0"/>
    <n v="0"/>
    <n v="0"/>
    <s v="Se inicia la programación de ejecución hasta el segundo trimestre "/>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7"/>
    <x v="58"/>
    <n v="5.8799999999999998E-2"/>
    <n v="2"/>
    <s v="Talleres"/>
    <s v="Asegurar la inclusión de la población diferencial en los puntos de atención de la UAECOB en el Distrito."/>
    <s v="Coordinador Área de Servicio a la Ciudadanía "/>
    <n v="0"/>
    <n v="1"/>
    <n v="2"/>
    <n v="2"/>
    <n v="2"/>
    <n v="5.8799999999999998E-2"/>
    <n v="2"/>
    <s v="finalizado"/>
    <m/>
    <m/>
    <n v="1"/>
    <x v="0"/>
    <x v="0"/>
    <n v="5.8799999999999998E-2"/>
    <m/>
    <n v="2"/>
    <n v="5.8799999999999998E-2"/>
    <n v="2"/>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je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s v="* Se cuenta con una presentación con los módulos para los 2 talleres_x000a_* Se cuenta con dos 2 actos del desarrollo de las actividades de los dos 2 talleres_x000a_* Se cuenta con las dos 2 actas de asistencia de los dos 2 talleres."/>
    <m/>
    <n v="1"/>
    <s v="EXCELENTE"/>
    <s v="EN EJECUCIÓN"/>
    <n v="5.8799999999999998E-2"/>
    <n v="1"/>
    <n v="5.8799999999999998E-2"/>
    <n v="2"/>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je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s v="* Se cuenta con una presentación con los módulos para los 2 talleres_x000a_* Se cuenta con dos 2 actos del desarrollo de las actividades de los dos 2 talleres_x000a_* Se cuenta con las dos 2 actas de asistencia de los dos 2 talleres."/>
    <m/>
    <n v="2"/>
    <s v="EXCELENTE"/>
    <s v="EN EJECUCIÓN"/>
    <n v="0.1176"/>
    <n v="0"/>
    <n v="0"/>
    <n v="0"/>
    <s v="Se inicia la programación de ejecución hasta el Tercer trimestre "/>
    <s v="NA"/>
    <s v="NA"/>
    <n v="0"/>
    <s v="No aplica"/>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8"/>
    <x v="59"/>
    <n v="5.8799999999999998E-2"/>
    <n v="20"/>
    <s v="Capacitaciones"/>
    <s v="20 Capacitaciones según programación"/>
    <s v="Coordinador Oficina de Control Disciplinario Interno - Blanca Irene Delgadillo"/>
    <n v="0.25"/>
    <n v="0.5"/>
    <n v="0.75"/>
    <n v="1"/>
    <n v="1"/>
    <n v="5.8799999999999998E-2"/>
    <n v="1"/>
    <s v="Se realizaron 41 capacitaciones a las estaciones y el Edificio Comando. "/>
    <s v="Los listados de asistencia de cada turno se encuentran en el archivo de la Oficina de Asuntos Disciplinarios."/>
    <m/>
    <n v="1"/>
    <x v="0"/>
    <x v="0"/>
    <n v="5.8799999999999998E-2"/>
    <m/>
    <n v="0.75"/>
    <n v="5.8799999999999998E-2"/>
    <n v="0.63"/>
    <s v="Para el tercer trimestre del año en curso, no se presenta avance en la realización de las capacitaciones, debido a coyuntura en la contratación de personal para el área. De igual forma, se replantea el cronograma anterior acordado con la secretaria Jurídica Distrital para el adelantamiento de las actividades de capacitación. Se determinó procedente realizarlas de manera continua en la primera semana de mes de noviembre, para ello así se establecieron los días determinados 07 y 08 de noviembre, teniéndose en cuenta la agenda de dicha entidad."/>
    <s v="Actas de Reunión y Copia de Escarapelas Asistencia"/>
    <m/>
    <n v="0.84"/>
    <s v="BUENO"/>
    <s v="EN EJECUCIÓN"/>
    <n v="4.9391999999999998E-2"/>
    <n v="0.5"/>
    <n v="5.8799999999999998E-2"/>
    <n v="0.63"/>
    <s v="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
    <s v="* Cinco actas de reunión."/>
    <m/>
    <n v="1.26"/>
    <s v="EXCELENTE"/>
    <s v="EN EJECUCIÓN"/>
    <n v="7.4088000000000001E-2"/>
    <n v="0.25"/>
    <n v="5.8799999999999998E-2"/>
    <n v="0.25"/>
    <s v="Se coordinó y planeó la metodologia a seguir en cada una de las capacitaciones que se llevaran a cabo a partir del mes de Mayo en cada una de las estaciones y en la Sede Administrativa- Edificio Comando. Adicional, se elaboró la programación de las estaciones a visitar."/>
    <s v="Cronograma elaborado y aprobado por la Coordinación de la Oficina de Control Interno Disciplianrio"/>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9"/>
    <x v="60"/>
    <n v="5.8799999999999998E-2"/>
    <n v="4"/>
    <s v="Capacitaciones"/>
    <s v="Realizar 4 capacitaciones según programación"/>
    <s v="Jefe de la Oficina Financiera - Hernando Ibagué"/>
    <n v="1"/>
    <n v="2"/>
    <n v="3"/>
    <n v="4"/>
    <n v="4"/>
    <n v="5.8799999999999998E-2"/>
    <n v="4"/>
    <s v="finalizado"/>
    <m/>
    <m/>
    <n v="1"/>
    <x v="0"/>
    <x v="0"/>
    <n v="5.8799999999999998E-2"/>
    <m/>
    <n v="3"/>
    <n v="5.8799999999999998E-2"/>
    <n v="3"/>
    <s v="los jueces disciplinarios u abogados de la oficina participaron en los eventos programados por la procuraduría general de la nación, la personería distrital y la dirección distrital de asuntos disciplinarios, encaminados al fortalecimiento de las herramientas y procesos para el adelantamiento de prevención y capacitación a los funcionarios, los conversatorios se adelantarán en el último trimestre de la presente anualidad"/>
    <s v="Acta de Capacitación"/>
    <m/>
    <n v="1"/>
    <s v="EXCELENTE"/>
    <s v="EN EJECUCIÓN"/>
    <n v="5.8799999999999998E-2"/>
    <n v="2"/>
    <n v="5.8799999999999998E-2"/>
    <n v="2"/>
    <s v="Se realizó la capacitación con el personal encargado de los inventarios de la UAECOB, según lo dispuesto en el marco normativo contable, donde se proyecto una presentación con los temas: Definición de activos, clasificación de activos, reconocimiento, medición (inicial y posterior), baja en cuentas y revelacions. "/>
    <s v="*Acta de reunión de fecha 05/06/2018"/>
    <s v="Continuar con las dos capacitaciones , una por trimestre."/>
    <n v="1"/>
    <s v="EXCELENTE"/>
    <s v="EN EJECUCIÓN"/>
    <n v="5.8799999999999998E-2"/>
    <n v="1"/>
    <n v="5.8799999999999998E-2"/>
    <n v="1"/>
    <s v="Capacitación de inventarios en el Nuevo Marco Normativo Contable en la implementación de las NIIF "/>
    <s v="Acta de Reunión 19/02/18"/>
    <s v="NA"/>
    <n v="1"/>
    <s v="EXCELENTE"/>
    <s v="EN EJECUCIÓN"/>
    <n v="5.879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x v="61"/>
    <n v="5.8799999999999998E-2"/>
    <n v="1"/>
    <s v="Documento"/>
    <s v="_x000a_Formular el proyecto de instrucción para auditores internos en normas actualizadas por entidades certificadoras."/>
    <s v="Coordinador de Sistema Integrado de Gestión - Adriana Y. Huérfano Ardila"/>
    <n v="0.5"/>
    <n v="1"/>
    <n v="1"/>
    <n v="1"/>
    <n v="1"/>
    <n v="5.8799999999999998E-2"/>
    <n v="1"/>
    <s v="finalizado"/>
    <m/>
    <m/>
    <n v="1"/>
    <x v="0"/>
    <x v="0"/>
    <n v="5.8799999999999998E-2"/>
    <m/>
    <n v="1"/>
    <n v="5.8799999999999998E-2"/>
    <n v="1"/>
    <s v="Finalizado"/>
    <m/>
    <m/>
    <n v="1"/>
    <s v="EXCELENTE"/>
    <s v="CUMPLIDO"/>
    <n v="5.8799999999999998E-2"/>
    <n v="1"/>
    <n v="5.8799999999999998E-2"/>
    <n v="1"/>
    <s v="Se realizó el curso &quot; Formación de Auditores Internos en HSEQ&quot; con la empresa Ingenio y consultoría SAS. Contrato 162 de 2018 en donde participó el personal uniformado, personal de planta y contratistas."/>
    <s v="Como evidencia se cuenta con lista de asistencia durante 16 días correspondientes a 64 horas de formación, las certificaciones como Auditores Internos en HSEQ expedidas a cada uno de los participantes y la certificación de asistencia dada por la empresa Ingenio y Consultoría SAS."/>
    <m/>
    <n v="1"/>
    <s v="EXCELENTE"/>
    <s v="CUMPLIDO"/>
    <n v="5.8799999999999998E-2"/>
    <n v="0.5"/>
    <n v="5.8799999999999998E-2"/>
    <n v="0.4"/>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s v="Documento de estudio previo enviado por correo electrónico a la Oficina Asesora Jurídica."/>
    <s v="NA"/>
    <n v="0.8"/>
    <s v="REGULAR"/>
    <s v="EN EJECUCIÓN"/>
    <n v="4.703999999999999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1"/>
    <x v="62"/>
    <n v="5.8799999999999998E-2"/>
    <n v="1"/>
    <s v="Documento"/>
    <s v="Formular el proyecto para consecución de charlas, conversatorios y/o exposiciones con  entidades del Distrito que tengan relación con el SIG"/>
    <s v="Coordinador de Sistema Integrado de Gestión - Adriana Y. Huérfano Ardila"/>
    <n v="0.5"/>
    <n v="1"/>
    <n v="1"/>
    <n v="1"/>
    <n v="1"/>
    <n v="5.8799999999999998E-2"/>
    <n v="1"/>
    <s v="finalizado"/>
    <m/>
    <m/>
    <n v="1"/>
    <x v="0"/>
    <x v="0"/>
    <n v="5.8799999999999998E-2"/>
    <m/>
    <n v="1"/>
    <n v="5.8799999999999998E-2"/>
    <n v="1"/>
    <s v="Finalizado"/>
    <m/>
    <m/>
    <n v="1"/>
    <s v="EXCELENTE"/>
    <s v="CUMPLIDO"/>
    <n v="5.8799999999999998E-2"/>
    <n v="1"/>
    <n v="5.8799999999999998E-2"/>
    <n v="1"/>
    <s v="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_x000a_"/>
    <s v="Cronograma de capacitación "/>
    <m/>
    <n v="1"/>
    <s v="EXCELENTE"/>
    <s v="CUMPLIDO"/>
    <n v="5.8799999999999998E-2"/>
    <n v="0.5"/>
    <n v="5.8799999999999998E-2"/>
    <n v="0.4"/>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s v=" Actas de reunión, correos electrónicos."/>
    <s v="NA"/>
    <n v="0.8"/>
    <s v="REGULAR"/>
    <s v="EN EJECUCIÓN"/>
    <n v="4.7039999999999998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n v="12"/>
    <x v="63"/>
    <n v="5.8799999999999998E-2"/>
    <n v="100"/>
    <s v="Porcentaje"/>
    <s v="Gestionar la compra del predio donde será ubicada la escuela de formación bomberil y una estación de bomberos."/>
    <s v="Coordinador de Infraestructura _x000a_Daniel Vera Ruiz"/>
    <n v="0.2"/>
    <n v="0.5"/>
    <n v="0.9"/>
    <n v="1"/>
    <n v="1"/>
    <n v="5.8799999999999998E-2"/>
    <n v="0.35"/>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m/>
    <n v="0.35"/>
    <x v="1"/>
    <x v="1"/>
    <n v="2.0579999999999998E-2"/>
    <m/>
    <n v="0.9"/>
    <n v="5.8799999999999998E-2"/>
    <n v="0.35"/>
    <s v="De acuerdo  a las reuniones realizadas por la SGC y la dirección, se concluye que para la implementación de la escuela de formación bomberil y una estación de bomberos se debén obtener dos predios, puesto que el predio que será entregado por el Departamento Administrativo de la Defensoria del Espacio Público, en cuanto al área del terreno no es suficiente para los campos de entrenamiento, por tal motivo se debe retomar la compra para la adquisición de predios."/>
    <s v="* Oficio de Radicado No. 2018EE10094 del 5 de septiembre de 2018._x000a_* Acta de Reunión del 30 de Agosto de 2018."/>
    <m/>
    <n v="0.38888888888888884"/>
    <s v="MALO"/>
    <s v="EN EJECUCIÓN"/>
    <n v="2.2866666666666664E-2"/>
    <n v="0.5"/>
    <n v="5.8799999999999998E-2"/>
    <n v="0.44"/>
    <s v="De acuerdo  a las  gestiones  realizadas por  la  SGC,  el  predio  para escuela de formación bomberil y una estación de bomberos será  entregado  por  el  Departamento  Administrativo de la  Defensoria  del  Espacio Público,   conforme  oficio  radicado  del 19 de junio 2018 de la  Secretaria Distrital  de Planeación ,  en  el  cual  manifiesta que los  predios  solictados  para el  Centro  Academico   en  Plan  Parcial  Tres Quebradas quedó aprobado  mediante Decreto  Distrital  438 de 2009,  por medio  del  cual  se adopta el  Plan  Parcial &quot;Tres Quebradas&quot;,  Ubicado  en la  Operación Estrategica Nuevo  Usme - Eje de Integración  Llanos&quot;con  area de  25,612 m2"/>
    <s v="*Carta del Departamento de Planeación Distrital"/>
    <m/>
    <n v="0.88"/>
    <s v="BUENO"/>
    <s v="EN EJECUCIÓN"/>
    <n v="5.1743999999999998E-2"/>
    <n v="0.2"/>
    <n v="5.8799999999999998E-2"/>
    <n v="0.2"/>
    <s v="El día diecisiete (17) de Enero de 2018 mediante correo electrónico se envió el Informe Técnico Preliminar al Director, Subdirectores y Comandantes de las compañías de Bomberos para su respectiva revisión. "/>
    <s v="Correo electrónico del día 17 de Enero de 2018 con el documento adjunto en PDF y Anexos técnicos."/>
    <s v="NA"/>
    <n v="1"/>
    <s v="EXCELENTE"/>
    <s v="EN EJECUCIÓN"/>
    <n v="5.8799999999999998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4"/>
    <n v="5.8799999999999998E-2"/>
    <n v="100"/>
    <s v="Porcentaje"/>
    <s v="Elaborar los estudios, diseños y estudios previos para la adecuación y ampliación de la Estación de Bomberos de Marichuela."/>
    <s v="Coordinador de Infraestructura _x000a_Daniel Vera Ruiz"/>
    <n v="0.25"/>
    <n v="0.5"/>
    <n v="0.9"/>
    <n v="1"/>
    <n v="1"/>
    <n v="5.8799999999999998E-2"/>
    <n v="0"/>
    <s v=" Se adjudica el Contrato 401-2018, cuyo objeto consiste en &quot;ESTUDIOS, DISEÑOS Y DEMÁS TRÁMITES PARA LA OBTENCIÓN DE LA LICENCIA DE CONSTRUCCIÓN PARA LA AMPLIACIÓN Y REFORZAMIENTO ESTRUCTURAL DE LA ESTACIÓN DE BOMBEROS DE MARICHUELA&quot;.             _x000a__x000a_ Se adjudica el contrato 450-18 cuyo objeto es: &quot;LA INTERVENTORIA PARA LOS  ESTUDIOS, DISEÑOS Y DEMÁS TRÁMITES PARA LA OBTENCIÓN DE LA LICENCIA DE CONSTRUCCIÓN PARA LA AMPLIACIÓN Y REFORZAMIENTO ESTRUCTURAL DE LA ESTACIÓN DE BOMBEROS DE MARICHUELA&quot;"/>
    <s v="Minuta del Contrato de Estudios y diseños 401-18, del 03 de Octubre de 2018 _x000a__x000a_Minuta del Contrato de interventoria 401-18, del  17 de Diciembre de 2018                          "/>
    <m/>
    <n v="0"/>
    <x v="1"/>
    <x v="2"/>
    <n v="0"/>
    <m/>
    <n v="0.9"/>
    <n v="5.8799999999999998E-2"/>
    <n v="0"/>
    <s v="En general, para la meta establecida, la gestión del producto debe ser ponderada en 0% dado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no desarrolló las activiades contempladas para la Estación de Bomberos de Marichuela, toda vez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m/>
    <s v="El día 12 de Septiembre de 2018 mediante Resolución No. 582 se adjudica el Concurso de Méritos Abierto UAECOB-CMA-001-2018, cuyo objeto consiste en &quot;ESTUDIOS, DISEÑOS Y DEMÁS TRÁMITES PARA LA OBTENCIÓN DE LA LICENCIA DE CONSTRUCCIÓN PARA LA AMPLIACIÓN Y REFORZAMIENTO ESTRUCTURAL DE LA ESTACIÓN DE BOMBEROS DE MARICHUELA&quot;"/>
    <n v="0"/>
    <s v="MALO"/>
    <s v="SIN EJECUTAR"/>
    <n v="0"/>
    <n v="0.5"/>
    <n v="5.8799999999999998E-2"/>
    <n v="0.5"/>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ó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s v="*Estudios previos  para contratar los  estudios  y  diseños  y  demas tramites para la  ampliacion  y  reforzamiento  estructural   radicados  en la Oficina Asesora Juridica mediante memorando  radicado  No. 2018IE7717,  del  23-05-2018"/>
    <m/>
    <n v="1"/>
    <s v="EXCELENTE"/>
    <s v="EN EJECUCIÓN"/>
    <n v="5.8799999999999998E-2"/>
    <n v="0.25"/>
    <n v="5.8799999999999998E-2"/>
    <n v="0"/>
    <s v="Se radicó una solicitud de Modificación y Adición ante la Oficina Asesora Jurídica para darle avance a los estudios y diseños de Marichuela, la cual no fue aprobada por la Oficina Asesora Jurídica."/>
    <m/>
    <s v="Iniciar nuevo proceso de contratación para elaboración de estudios y diseños y demás trámites para la obtención de lincencia."/>
    <n v="0"/>
    <s v="MALO"/>
    <s v="SIN EJECUTAR"/>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4"/>
    <x v="65"/>
    <n v="5.8799999999999998E-2"/>
    <n v="100"/>
    <s v="Porcentaje"/>
    <s v="Ejecutar el plan de mantenimiento de la infraestructura física de 9 estaciones de bomberos."/>
    <s v="Coordinador de Infraestructura _x000a_Daniel Vera Ruiz"/>
    <n v="0.25"/>
    <n v="0.5"/>
    <n v="0.75"/>
    <n v="1"/>
    <n v="1"/>
    <n v="5.8799999999999998E-2"/>
    <n v="0.75"/>
    <s v=" Estación de Bomberos Bicentenaria B-14: Renovacionde muros y paredes internas, pintura general de la estación._x000a_* Estación de Bomberos Garcés Navas B-15: Fabricacion e instalacion de cocina integral, mantenimiento general sistema electrico_x000a_* Estación de Bomberos Candelaria B-11: Fabricacion e instalacion de cocina integral, mantenimiento general sistema electrico, renovacion de gimnasio, fundida de sobrepiso e instalacion de piso en neopreno, estuco y pintura, instalacion canal y bajante cubierta. _x000a__x000a_ Se adjudica el proceso cuyo objeto es &quot;REALIZAR EL MANTENIMIENTO PREDICTIVO, PREVENTIVO, CORRECTIVO, ADECUACIONES Y MEJORAS A LAS INSTALACIONES DE LAS DEPENDENCIAS DE LA UNIDAD ADMINISTRATIVA ESPECIAL CUERPO OFICIAL DE BOMBEROS DE BOGOTÁ&quot;"/>
    <s v="Informes de ejecución elaborados por el personal de Infraestructura"/>
    <m/>
    <n v="0.75"/>
    <x v="2"/>
    <x v="1"/>
    <n v="4.41E-2"/>
    <m/>
    <n v="0.75"/>
    <n v="5.8799999999999998E-2"/>
    <n v="0.75"/>
    <s v="* Estación de Bomberos de Restrepo: se resanaron los muros y paredes internas, pintura general de la estación._x000a_* Estación de Bomberos de Garcés Navas: desmonte de techo en pasillo de la estación, se instalan perfiles, omegas, molduras, láminas de PVC, instalación eléctrica y luminarias en pasillos y oficina del teniente, RACK y baño del Cabo._x000a_* Estación de Bomberos de Kennedy: reparación de filtración en placa de cubiertas; cambio de motobomba de 10 HP ubicada en la piscina._x000a_* Estación de Bomberos de Candelaria: Se desmonta la ventana ubicada en los baños de alojamientos de los bomberos, se amplia el vano para instalar una ventana de mayor área._x000a_*Estación de Bomberos de Caobos: instalación de 2 bombas centrífugas del sistema de bombeo general de la estación; cambio de vástagos ubicados en las duchas de los alojamientos; cambio de luminarias fundidas."/>
    <s v="Informes de ejecución elaborados por el personal de Infraestructura"/>
    <m/>
    <n v="1"/>
    <s v="EXCELENTE"/>
    <s v="EN EJECUCIÓN"/>
    <n v="5.8799999999999998E-2"/>
    <n v="0.5"/>
    <n v="5.8799999999999998E-2"/>
    <n v="0.5"/>
    <s v="Durante el  trimestre de abril  a  Junio  de 2018 se intervinieron  las estacion  Garces Navas: _x000a_Instalacion  de  un  tanque  para equipo  Hidroneumatico ._x000a_Cambio  Cielo  raso  en  PVC,  segundo  piso y  zona  de  gimnasio._x000a_Impermeabilización  cubierta._x000a_Enchape   cocina ,  cambio  pisos  area social ,  cocina._x000a_Estacion  Candelaria:_x000a_Mantenimiento  general  de  la  Estacion  _x000a_Remodelacion  general  de  la  cocina ._x000a_Construccion  deposistos area de parquederos._x000a_Reparacion  cubierta ."/>
    <s v="*Órdenes de trabajo que reposan en los archivos del área de Infraestructura"/>
    <m/>
    <n v="1"/>
    <s v="EXCELENTE"/>
    <s v="EN EJECUCIÓN"/>
    <n v="5.8799999999999998E-2"/>
    <n v="0.25"/>
    <n v="5.8799999999999998E-2"/>
    <n v="0.5"/>
    <s v="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
    <s v="Informe de avance de obra presentado al Director el día 14 de Marzo de 2018 mediante Cordis No. 2018ER1847"/>
    <s v="NA"/>
    <n v="2"/>
    <s v="EXCELENTE"/>
    <s v="EN EJECUCIÓN"/>
    <n v="0.1176"/>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5"/>
    <x v="66"/>
    <n v="5.8799999999999998E-2"/>
    <n v="100"/>
    <s v="Porcentaje"/>
    <s v="Elaborar el informe técnico preliminar junto con los anexos, que harán parte integral del proceso para la adquisición del predio para la implementación de una (1) estación de bomberos. "/>
    <s v="Coordinador de Infraestructura _x000a_Daniel Vera Ruiz"/>
    <n v="0.2"/>
    <n v="0.4"/>
    <n v="0.8"/>
    <n v="1"/>
    <n v="1"/>
    <n v="5.8799999999999998E-2"/>
    <n v="0.5"/>
    <s v="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s v="_x000a_La UAECOB ha venido realizando las gestiones necesarias ante el Departamento Administrativo de la Defensoría del Espacio Público – DADEP y Secretaria de Planeación, para la verificación, designación y entrega de predios que se encuentren disponibles para la construcción de estaciones de Bomberos y Academia de Bomberos, así como los trámites necesarios ante las entidades distritales como consta en los documentos relacionados a continuación y que se adjuntan a la presente comunicación así:_x000a__x000a_- Oficio 02 Marzo 2017 RADICADO No. 20174000042162 dirigido al Departamento Administrativo de la Defensoría del Espacio Público a través de radicado DADEP ; a lo cual Bomberos recibe respuesta el 13 de marzo del año 2017 CORDIS 2017ER1879._x000a_- Oficio 12 Abril 2018 CORDIS 2018EE4832 dirigido al Departamento Administrativo de la Defensoría del Espacio Público._x000a_- Oficio 26 Julio 2018 RADICADO 2-2018-45146 del DADEP dirigido a la UAECOB._x000a_- Oficio 19 Abril 2018 CORDIS 2018EE5412 dirigido al Departamento Administrativo de la Defensoría del Espacio Público._x000a_- Oficio 19 Junio 2018 RADICADO 2-2018-36123 del DADEP dirigido a la UAECOB._x000a_- Oficio 05 Septiembre 2018 CORDIS 2018EE10094 dirigido a la Dirección de planes Maestros y Subdirección de Registro Inmobiliario -DADEP-._x000a_- Oficio 23 Octubre 2018 RADICADO 2018ER8194 del DADEP (Subdirección de Registro Inmobiliario) dirigido a la UAECOB._x000a__x000a_De manera paralela se han hecho solicitudes externas a las entidades distritales de trámites administrativos y técnicos, ante las oficinas de: Instrumentos Públicos, Curaduría, Secretaría Distrital de Planeación, Instituto Distrital de Gestión del Riesgo y Cambio Climático, Departamento Administrativo de la Defensoría del Espacio Público, Secretaría de Ambiente, Dirección de Ruralidad, Dirección de Planes Maestros, entre otros._x000a__x000a_De igual manera, se realizan visitas técnicas a los posibles predios a adquirir, con los ingenieros civiles, arquitectos, y demás técnicos, así como oficiales y suboficiales del UAECOB, con el fin de evaluar las características y requisitos técnicos, como topografía, pendientes longitudinales de las vías de acceso, servicios públicos, espacios del ancho de las pistas o escenarios de entrenamiento, tiempos de respuesta conforme a la ubicación, ocupación,  radios de giro para el acceso de los vehículos operativos, entre otros aspectos que conlleven a la selección objetiva y adecuada del mismo._x000a__x000a_A continuación, se detallan las actividades y gestiones realizadas para el tema en cuestión:_x000a__x000a_- Solicitud de disponibilidad de predios para la construcción de dos estaciones de Bomberos y un Centro de Capacitación y Entrenamiento (Academia de Bomberos) al Departamento Administrativo de la Defensoría del Espacio Público a través de radicado DADEP No. 20174000042162 del 02 de marzo de 2017; a lo cual Bomberos recibe respuesta el 13 de marzo del año 2017, que indica que la UAECOB deberá verificar la oferta del suelo público en la página web – dadep.gov.co -._x000a__x000a_En consecuencia, se realizó la verificación de oferta de predios disponibles inicialmente por área (m2), no encontrando en su momento ninguno que se adecuara a la necesidad para la Construcción de la Academia y las dos nuevas estaciones._x000a__x000a_- Para el 12 de abril del año 2018, nuevamente se emite comunicación a el Departamento Administrativo de la Defensoría del Espacio Público, con el fin de que se suministrara la información referente a un predio en la zona norte, por ser de gran interés en su ubicación geográfica y área aproximada para el desarrollo de la construcción de una estación tipo B, UPZ Paseo de los Libertadores._x000a__x000a_Respuesta recibida por el DADEP el día 26 de julio de 2018 bajo radicado 2-2018-45146, en el cual manifiesta que el predio objeto de consulta se encuentra en suelo protegido, por lo tanto, no se permite localizar la estación de bomberos de escala zonal._x000a_ _x000a_- Consulta predios disponibles al Departamento Administrativo de la Defensoría del Espacio Público – DADEP y Secretaria de Planeación, conforme oficio del 19 de abril de 2018. _x000a__x000a_En virtud a esto la Secretaria de Planeación a través de radicado 2-2018-36123 del 19 de junio de 2018 da contestación a la UAECOB conforme los términos citados en el Oficio adjunto._x000a__x000a_- Solicitud de fecha de adjudicación de lotes para cumplir con las metas del plan de desarrollo (Construcción Academia y dos (02) nuevas estaciones) a la Dirección de Planes Maestros y Complementarios y a la Subdirección de Registro Inmobiliario – DADEP-, mediante radicado UAECOB 2018EE10094 del 05 de septiembre de 2018._x000a__x000a_- Situación actual adjudicación de lotes para cumplir con las metas del plan de desarrollo (Construcción Academia y dos (02) nuevas estaciones) de la Subdirección de Registro Inmobiliario informando que el predio del Plan Parcial Tres Quebradas predio para la Academia “(…) a la fecha no ha sido ni entregada ni escriturada al Distrito Capital, razón por la cual no se encuentra incorporada en el inventario general del Espacio Público y Bienes Fiscales del Sector Central del Distrito Capital”; del predio para estación del Plan Parcial Villa Mejía Tagaste se encuentra en la misma situación mencionada previamente; mientras que para los predios del Plan Parcial de San Pedro de Usme y Plan Parcial la Pradera, se encuentran en un Convenio Interadministrativo de Comodato con el Hospital de Usme y un Acta de entrega con la Secretaría Distrital de Educación respectivamente – DADEP-, mediante  RADICADO UAECOB 2018ER8194 del 23 de octubre de 2018._x000a__x000a_- Reuniones Técnicas y mesas de trabajo con personal Operativo de la UAECOB, Profesionales de la Subdirección Corporativa de acuerdo a las actas que se adjuntan._x000a__x000a_- Evaluación de predios que cumpliera con las condiciones técnicas necesarias para su adquisición a través de lo contemplado en las normas de contratación pública, para lo cual se ha hecho: Inspección de ocho (08) predios con el fin de avaluar las características y requisitos técnicos conforme al Decreto 563 de 2007 y la Resolución 0661 de 20014, del cual se derivan tareas como: solicitud y revisión de  escrituras públicas, certificado de tradición y libertad de los predios, certificado catastral del predio; solicitud de conceptos de norma y uso de suelo para la implementación de la Academia de Bomberos y Estación de bomberos ante la Secretaría Distrital de Planeación; Dirección de Ruralidad y Complementarios; y Dirección de Planes Maestros. Solicitud de verificación de servicio públicos domiciliarios a Codensa S.A, Gas Natural y a la Asociación Acueductos Veredales. Concepto de cruces de fuentes hídricas a la Corporación Autónoma Regional de Cundinamarca – CAR y a la Secretaria Distrital de Ambiente; avalúo corporativo de los predios en el sector pre-seleccionado ante la lonja de Colombia. _x000a__x000a_-  Consolidación informe operativo en medición de tiempos de respuesta de los predios pre-seleccionados que se ajusten a las características físicas y técnicas. _x000a__x000a_- Concepto de posible remoción en masa y niveles de deslizamiento en los predios de la zona en el Instituto Distrital de Gestión del Riesgo y Cambio Climático – IDIGER. _x000a_"/>
    <m/>
    <n v="0.5"/>
    <x v="1"/>
    <x v="1"/>
    <n v="2.9399999999999999E-2"/>
    <m/>
    <n v="0.8"/>
    <n v="5.8799999999999998E-2"/>
    <n v="0.5"/>
    <s v="Mediante correo electrónico del 22/05/2018, el Subdirector Operativo de la  UAECOB, remite informe de las visitas realizadas a los posbles predios reportados  por DADEP. Adicionalmente la Secretaría  Distrital de Planeación mediante  comunicado del 18 de junio de 2018,  responde sobre la solicitud de adjudicación  de lotes para cumplir metas plan de Desarrollo con la vaibilidad de Uso de  suelo para cada uno de los predios  ofrecidos por el DADEP. - Los predios que se seleccionaron previamente no se han entregado formalmente al DADEP, por tal motivo la UAECOB, está a la espera de este proceso para poder adquirirlo. "/>
    <s v=" Oficio de Radicado No. 2018EE10094 del 5 de septiembre de 2018."/>
    <m/>
    <n v="0.625"/>
    <s v="REGULAR"/>
    <s v="EN EJECUCIÓN"/>
    <n v="3.6749999999999998E-2"/>
    <n v="0.4"/>
    <n v="5.8799999999999998E-2"/>
    <n v="0.88"/>
    <s v="El avance se describe de acuerdo a las actividades planteadas para este producto:_x000a_- Solicitud al DADEP sobre posibles  predios  disponibles: Solicitud radicada por  la SGC según  radicado  2018EE5412,  del  20-04-2018,  al  Departamento Administrativo  de la Defensoria del  Espacio  Publico  &quot;Solicitud predio  para cumplimiento meta Plan  desarrollo 2016-2020 &quot; Bogota Mejor para todos&quot;._x000a_- Consulta con las demás Entidades Distritales o  de la  Nación sobre  posibles  predios  disponibles:  Solicitud radicada por  la SGC según  radicado  2018EE5410,  del  20/04/2018,  a la  Secretaria Distrital  de  Planeacion  &quot;Solicitud predio  para cumplimiento meta Plan  desarrollo 2016-2020 &quot; Bogota Mejor para todos&quot;_x000a_-  Recibo y visitas de predios ofertados:  Mediante correo electronico  del  22/05/2018, el Subdirector  Operativo de la  UAECOB,  remite  informe  de las  visitas realizadas a los  posbles predios reportados  por  DADEP._x000a_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_x000a_-Elaboración del informe técnico preliminar:Informe  elaborado  por  el  Ing. Daniel  Vera Ruiz ,  Coordinador  del  Area de  Infraestructura,  según  radicado  2018ER5101. 25-06-2018_x000a__x000a__x000a_"/>
    <s v="Carpeta con documentación referida en la descripción del avance que reposa en los archivos del área de Infraestructura"/>
    <m/>
    <n v="2.1999999999999997"/>
    <s v="EXCELENTE"/>
    <s v="EN EJECUCIÓN"/>
    <n v="0.12935999999999998"/>
    <n v="0.2"/>
    <n v="5.8799999999999998E-2"/>
    <n v="0.2"/>
    <s v="Se realizó consulta en el DADEP para la consecución de un predio del Distrito Capital que cumpla con las condiciones teécnicas para la construcción de una estación de bomberos, sin obtener resultado positivo._x000a_"/>
    <s v="Reporte de consulta"/>
    <s v="Se debe realizar la solicitud iniciando el segundo trimestre para poder continuar con el segundo producto de la meta"/>
    <n v="1"/>
    <s v="EXCELENTE"/>
    <s v="EN EJECUCIÓN"/>
    <n v="5.8799999999999998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n v="16"/>
    <x v="67"/>
    <n v="5.8799999999999998E-2"/>
    <n v="100"/>
    <s v="Porcentaje"/>
    <s v="Culminar el proceso de adjudicación para la construcción de la Estación de Bomberos de Bellavista - B9."/>
    <s v="Coordinador de Infraestructura _x000a_Daniel Vera Ruiz"/>
    <n v="0.2"/>
    <n v="0.6"/>
    <n v="0.8"/>
    <n v="1"/>
    <n v="1"/>
    <n v="5.8799999999999998E-2"/>
    <n v="1"/>
    <s v=" Se adjudica el proceso cuyo objeto es la &quot;CONSTRUCCION ESTACION DE BOMBEROS BELLAVISTA&quot;. "/>
    <s v="Minuta del Contrato de obra 470-18, del 26 de Diciembre de 2018 "/>
    <m/>
    <n v="1"/>
    <x v="0"/>
    <x v="0"/>
    <n v="5.8799999999999998E-2"/>
    <m/>
    <n v="0.8"/>
    <n v="5.8799999999999998E-2"/>
    <n v="0.78"/>
    <s v="El día 29 de Junio de 2018 se expide la Licencia de Construcción LC 18-3 0423 ejecutoriada el 28 de Agosto de 2018 y expedida por la curaduría No. 3 de Bogotá. A partir de la fecha se inicia la elaboración de los estudios previos para la construcción e interventoría de la Estación de Bomberos de Bellavista."/>
    <s v="* Licencia de Construcción LC 18-3 0423 ejecutoriada el 28 de Agosto de 2018._x000a_* Estudios previos para la construcción y la interventoría de la estación de Bellavista."/>
    <m/>
    <n v="0.97499999999999998"/>
    <s v="EXCELENTE"/>
    <s v="EN EJECUCIÓN"/>
    <n v="5.7329999999999999E-2"/>
    <n v="0.6"/>
    <n v="5.8799999999999998E-2"/>
    <n v="0.52"/>
    <s v="Se gestionó el tramite de licencia de construcción en modalidad de Obra Nueva ante curaduría con radicacion  en debida forma en la  Curaduria NO. 3,  según  radicacion No. 18-3-0028,  del  11 enero 2018,  tipo  de Trámite Licencia  de  Construccion Obra Nueva,  demolicion  total ,  Cerramiento._x000a_Liquidación  de  Expensas de la Curaduria No. 3,  del  18 de mayo  de  2018._x000a_Así mismo el 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
    <s v="Carpeta con documentación referida en la descripción del avance que reposa en los archivos del área de Infraestructura"/>
    <m/>
    <n v="0.8666666666666667"/>
    <s v="BUENO"/>
    <s v="EN EJECUCIÓN"/>
    <n v="5.0959999999999998E-2"/>
    <n v="0.2"/>
    <n v="5.8799999999999998E-2"/>
    <n v="0.2"/>
    <s v="El día 11 de Enero de 2018 se radica ante curaduría los documentos exigidos para la expedición de la Licencia de construcción, así mismo el día 31 de Enero de 2018 se expide el Acta de Observaciones y Correcciones              No. 15606757 presentada por la curaduria urbana No.3 "/>
    <s v="Solicitud de Licencia Urbanística No. 18-3-0028._x000a__x000a_Acta de Observaciones y Correcciones No. 15606757"/>
    <s v="NA"/>
    <n v="1"/>
    <s v="EXCELENTE"/>
    <s v="EN EJECUCIÓN"/>
    <n v="5.8799999999999998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7"/>
    <x v="68"/>
    <n v="5.9200000000000003E-2"/>
    <n v="100"/>
    <s v="Porcentaje"/>
    <s v="Elaborar los estudios previos, la adjudicación del proceso contractual e inicio de la elaboración de estudios y diseños del reforzamiento estructural de la estación de bomberos de Ferias."/>
    <s v="Coordinador de Infraestructura _x000a_Daniel Vera Ruiz"/>
    <n v="0.2"/>
    <n v="0.4"/>
    <n v="0.8"/>
    <n v="1"/>
    <n v="1"/>
    <n v="5.9200000000000003E-2"/>
    <n v="0.4"/>
    <s v="Por medio del radicado No. 2018IE13277 se remite a la Oficina Asesora Jurídica el concepto emitido por la Secretaría Distrital de Planeación referente al predio donde está ubicada la Estación de Bomberos de Ferias."/>
    <s v="Memorando de radicado No. 2018IE13277 del 24 de Agosto de 2018."/>
    <m/>
    <n v="0.4"/>
    <x v="1"/>
    <x v="1"/>
    <n v="2.3680000000000003E-2"/>
    <m/>
    <n v="0.8"/>
    <n v="5.9200000000000003E-2"/>
    <n v="0.56000000000000005"/>
    <s v="Por medio del radicado No. 2018IE13277 se remite a la Oficina Asesora Jurídica el concepto emitido por la Secretaría Distrital de Planeación referente al predio donde está ubicada la Estación de Bomberos de Ferias."/>
    <s v="Memorando de radicado No. 2018IE13277 del 24 de Agosto de 2018."/>
    <m/>
    <n v="0.70000000000000007"/>
    <s v="REGULAR"/>
    <s v="EN EJECUCIÓN"/>
    <n v="4.1440000000000005E-2"/>
    <n v="0.4"/>
    <n v="5.9200000000000003E-2"/>
    <n v="0.34"/>
    <s v="Estudios  previos  elaborados,  cuenta con  la  viabilidad de  Inversion  No.  OAP-2018-318 y  Certificado  de  Disponibilidad Presupuestal No.  452 de 2018,  del  06-06-2018. Estamos  a la  Espera de la  mesa de trabajo  con  la  Oficina  Asesora Juridica ._x000a_"/>
    <s v="Carpeta con documentación referida en la descripción del avance que reposa en los archivos del área de Infraestructura"/>
    <m/>
    <n v="0.85"/>
    <s v="BUENO"/>
    <s v="EN EJECUCIÓN"/>
    <n v="5.0320000000000004E-2"/>
    <n v="0.2"/>
    <n v="5.9200000000000003E-2"/>
    <n v="0.1"/>
    <s v="El área de Infraestructura se encuentra a la espera de la viabilidad técnica por parte de la Oficina Asesora Jurídica y la Dirección de la UAECOB para la radicación de los Estudios Previos. Esta actividad se encuentra incluida en el PAA."/>
    <m/>
    <s v="Es necesario esperar el concepto de la Oficina Asesora Jurídica para dar continuidad y celeridad al proceso."/>
    <n v="0.5"/>
    <s v="MALO"/>
    <s v="EN EJECUCIÓN"/>
    <n v="2.96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1"/>
    <x v="69"/>
    <n v="0.2"/>
    <n v="100"/>
    <s v="Porcentaje"/>
    <s v="Desarrollar e implementar  programa para promover la práctica de actividad física"/>
    <s v="Líder Grupo Seguridad y Salud en el Trabajo - Ing. William Cabrejo"/>
    <n v="0.15"/>
    <n v="0.5"/>
    <n v="0.85"/>
    <n v="1"/>
    <n v="1"/>
    <n v="0.2"/>
    <n v="1"/>
    <s v="Evaluación del programa"/>
    <s v="Informe asesorado por el médico deportologo/ INFORME AVANCE PAF UAECOB (1)- carpeta compartida SYST"/>
    <s v="NA"/>
    <n v="1"/>
    <x v="0"/>
    <x v="0"/>
    <n v="0.2"/>
    <m/>
    <n v="0.85"/>
    <n v="0.2"/>
    <n v="0.85"/>
    <s v="Se esta realizando entrega de los planes individuales de acondicionamiento físico en las estaciones."/>
    <s v="1. Planes Inviduales del plan de acondicionamiento; se anexa modelo, base clasificación de factores de riesgo, cronograma entrega individual por estaciones, informe de seguimiento hasta septiembre 2018.                  2. Entrega de los mismos en cada estación a cargo de la empresa cuerpo mente y figura de la Arl Positiva en compañía de los estudiantes del programa estado joven. Publicaciones prensa mes Septiembre"/>
    <m/>
    <n v="1"/>
    <s v="EXCELENTE"/>
    <s v="EN EJECUCIÓN"/>
    <n v="0.2"/>
    <n v="0.5"/>
    <n v="0.2"/>
    <n v="0.5"/>
    <s v="Se sube documento del Programa de Acondicionamiento Físico y política a ruta de calidad, Se publica la política y la ejecución del PAf por prensa, mostrando la importancia de realizar acondicionamiento físico, además lo que se desarrollara durante este año "/>
    <s v="Documento PAF y Politica en la ruta de calidad  y publicaciones de prensa "/>
    <m/>
    <n v="1"/>
    <s v="EXCELENTE"/>
    <s v="EN EJECUCIÓN"/>
    <n v="0.2"/>
    <n v="0.15"/>
    <n v="0.2"/>
    <n v="0.15"/>
    <s v="Se actualiza programa de acondicionamiento físico el se encuentra en la ruta de la calidad "/>
    <s v="Documento en la ruta de calidad "/>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2"/>
    <x v="70"/>
    <n v="0.2"/>
    <n v="100"/>
    <s v="Porcentaje"/>
    <s v="Desarrollar e implementar un programa de prevención de Desórdenes Musculoesqueléticos"/>
    <s v="Líder Grupo Seguridad y Salud en el Trabajo - Ing. William Cabrejo"/>
    <n v="0.25"/>
    <n v="0.5"/>
    <n v="0.85"/>
    <n v="1"/>
    <n v="1"/>
    <n v="0.2"/>
    <n v="1"/>
    <s v="Evaluación del programa"/>
    <s v="INFORME CONSOLIDADO 2018 BOMBEROS- Carpeta compartida SYST"/>
    <s v="NA"/>
    <n v="1"/>
    <x v="0"/>
    <x v="0"/>
    <n v="0.2"/>
    <m/>
    <n v="0.85"/>
    <n v="0.2"/>
    <n v="0.85"/>
    <s v="Se están realizando las capacitaciones de manejo de cargas e higiene postural en las estaciones."/>
    <s v="1. Presentación de capacitación de higiene postural y manejo de cargas para el personal operativo. 2.publicacion prensa mes de Agosto del cronograma de las capacitaciones que se realizan a  cargo de la Fisioterapeuta por parte de Arl Positiva."/>
    <m/>
    <n v="1"/>
    <s v="EXCELENTE"/>
    <s v="EN EJECUCIÓN"/>
    <n v="0.2"/>
    <n v="0.5"/>
    <n v="0.2"/>
    <n v="0.5"/>
    <s v="Se realizan las pausas activas por los estudiantes de la Uniminuto -sena (Estado joven) se publica publicación el tema referente a la prevención de enfermedades osteomusculares,además lo que se desarrollara durante este año "/>
    <s v="listados de asistencia a las pausas activas y registro fotografico ,campañas de expectativa por prensa "/>
    <m/>
    <n v="1"/>
    <s v="EXCELENTE"/>
    <s v="EN EJECUCIÓN"/>
    <n v="0.2"/>
    <n v="0.25"/>
    <n v="0.2"/>
    <n v="0.25"/>
    <s v="Se actualiza programa de prevención de desordenes musculo esqueléticos "/>
    <s v="Documento en físico "/>
    <s v="NA"/>
    <n v="1"/>
    <s v="EXCELENTE"/>
    <s v="EN EJECUCIÓN"/>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3"/>
    <x v="71"/>
    <n v="0.2"/>
    <n v="100"/>
    <s v="Personas reentrenadas"/>
    <s v="ejecución del plan de reentrenamiento para 192 servidores para los cargos bombero y cabo"/>
    <s v="Líder de Grupo - Eduardo Cruz"/>
    <n v="0.25"/>
    <n v="0.5"/>
    <n v="0.75"/>
    <n v="1"/>
    <n v="1"/>
    <n v="0.2"/>
    <n v="1"/>
    <s v="se realizo una actualización del taller de materiales peligrosos con una participación de 198 uniformados los cuales cumplieron satisfactoriamente los  objetivos del curso"/>
    <s v="14 folios de registros de asistencias a capacitación "/>
    <s v="NA"/>
    <n v="1"/>
    <x v="0"/>
    <x v="0"/>
    <n v="0.2"/>
    <m/>
    <n v="0.75"/>
    <n v="0.2"/>
    <n v="0.75"/>
    <s v="Se realizaron dos reuniones con el personal administrativo de la academia con el fin de definir quiénes serán los participantes del plan de reentrenamiento, como se realizaría la convocatoria y cuáles serían los materiales y logística a utilizar."/>
    <s v="Dos actas de reunión "/>
    <m/>
    <n v="1"/>
    <s v="EXCELENTE"/>
    <s v="EN EJECUCIÓN"/>
    <n v="0.2"/>
    <n v="0.5"/>
    <n v="0.2"/>
    <n v="0.5"/>
    <s v="El día 19 de junio se realizó adición al contrato de suministro N° 421 de 2017 con el fin de suministrar la alimentación necesaria a los procesos académicos y de capacitación,de igual manera los Subdirectores de Gestion Humana, Logistica y Gestion del Riesgo acordaron el tiempo de prorroga que se hará al contrato, esto con el fin de garantizar la logística requerida para los procesos."/>
    <s v="Documento Modificatorio del contrato de suministros N° 421 de 2017"/>
    <m/>
    <n v="1"/>
    <s v="EXCELENTE"/>
    <s v="EN EJECUCIÓN"/>
    <n v="0.2"/>
    <n v="0.25"/>
    <n v="0.2"/>
    <n v="0.25"/>
    <m/>
    <s v="1 acta de reunión donde se acordaron las fechas para impartir los procesos de capacitación."/>
    <s v="NA"/>
    <n v="1"/>
    <s v="EXCELENTE"/>
    <s v="EN EJECUCIÓN"/>
    <n v="0.2"/>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n v="4"/>
    <x v="72"/>
    <n v="0.2"/>
    <n v="100"/>
    <s v="Porcentaje"/>
    <s v="100% de actividades propuestas ejecutadas"/>
    <s v="Líder de Grupo - Eduardo Cruz"/>
    <n v="0.25"/>
    <n v="0.5"/>
    <n v="0.75"/>
    <n v="1"/>
    <n v="1"/>
    <n v="0.2"/>
    <n v="0.75"/>
    <s v="se realizaron acercamientos con entidades operativas del SNGRD para la firma de convenios, sin embargo, la única entidad interesada en suscribir un convenio es la Fuerza Aérea Colombiana; sin embargo, la firma de este convenio no se dio debido al cambio de la Cúpula Militar. "/>
    <s v="un (1) acta de reunion "/>
    <s v="para el año 2019 se programara nuevamente esta meta "/>
    <n v="0.75"/>
    <x v="2"/>
    <x v="1"/>
    <n v="0.15000000000000002"/>
    <m/>
    <n v="0.75"/>
    <n v="0.2"/>
    <n v="0.75"/>
    <s v="Se tramito ante la Dirección Nacional de Bomberos la acreditación de instructores con el fin de sean avalados por la secretaria Distrital de Educación como Docentes de la Escuela de Formación Bomberil para el Trabajo y Desarrollo Humano "/>
    <s v="Cuatro oficios solicitando el aval de Instructores de la UAECOB_x000a_Radicado 2018EE11104 del 26 de septiembre de 2018_x000a_Radicado DNBC 20182050044791 del 13 de agosto de 2018_x000a_Radicado 2018EE8358 del 12 de julio de 2018_x000a_Radicado 2018EE4929 del 12 de abril de 2018_x000a_"/>
    <m/>
    <n v="1"/>
    <s v="EXCELENTE"/>
    <s v="EN EJECUCIÓN"/>
    <n v="0.2"/>
    <n v="0.5"/>
    <n v="0.2"/>
    <n v="0.5"/>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y el día 29 de junio de 2018 se radicaron ante la secretaria de Educación Distrital la solicitud de licencia de funcionamiento como institución para el trabajo y desarrollo Humano y la secretaria Distrital de salud la solicitud de licencia para la prestación de servicios en seguridad y salud en el Trabajo como persona Juridica"/>
    <s v="Resolucion 369 de 2018, Resolución 365 de 2018, radicado secretaria Distrital de Salud 2018ER49224 y Radicado Secretaria Distrital de Educacion  E-2018-104447"/>
    <m/>
    <n v="1"/>
    <s v="EXCELENTE"/>
    <s v="EN EJECUCIÓN"/>
    <n v="0.2"/>
    <n v="0.25"/>
    <n v="0.2"/>
    <n v="0"/>
    <s v="Se desarrolló la primera actividad programada que sustenta el 25% de cumplimiento que corresponde a la solicitud de la licencia de funcionamiento, como resultado se realiza el acto administrativo"/>
    <s v="PEI, acta visita Hospital de Fontibón, plan de emergencias, hojas de vida de los instructores, memorando donde se entregan las áreas correspondientes a la escuela de formación bomberil."/>
    <s v="Generar una mesa de trabajo con la OAJ con el fin de que el documento sea firmado por el Director de la entidad."/>
    <n v="0"/>
    <s v="MALO"/>
    <s v="SIN EJECUTAR"/>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5"/>
    <x v="73"/>
    <n v="0.2"/>
    <n v="100"/>
    <s v="Porcentaje"/>
    <s v="100% de actividades propuestas ejecutadas"/>
    <s v="Líder de Grupo - Eduardo Cruz"/>
    <n v="0.25"/>
    <n v="0.5"/>
    <n v="0.75"/>
    <n v="1"/>
    <n v="1"/>
    <n v="0.2"/>
    <n v="1"/>
    <s v="Se realizó un informe ejecutivo, en donde se describen los requerimientos presupuestales y de tecnología requeridos para la implementación de una Biblioteca Virtual en la UAECOB"/>
    <s v="un (1) Informe ejecutivo  "/>
    <s v="NA"/>
    <n v="1"/>
    <x v="0"/>
    <x v="0"/>
    <n v="0.2"/>
    <m/>
    <n v="0.75"/>
    <n v="0.2"/>
    <n v="0.75"/>
    <s v="Se contacto a la Directora de la Organización Iberoamericana de Protección Contra Incendio quien oferta de manera gratuita el material Virtual para ser implementado en la UAECOB"/>
    <s v="Acta de reunión con fecha 4 de abril de 2018"/>
    <m/>
    <n v="1"/>
    <s v="EXCELENTE"/>
    <s v="EN EJECUCIÓN"/>
    <n v="0.2"/>
    <n v="0.5"/>
    <n v="0.2"/>
    <n v="0.5"/>
    <s v="Se contacto a la Directora de la Organización Iberoamericana de Protección Contra Incendio quien oferta de manera gratuita el material Virtual para ser implementado en la UAECOB"/>
    <s v="Acta de reunion del 04 de abril con OPCI"/>
    <m/>
    <n v="1"/>
    <s v="EXCELENTE"/>
    <s v="EN EJECUCIÓN"/>
    <n v="0.2"/>
    <n v="0.25"/>
    <n v="0.2"/>
    <n v="0.5"/>
    <s v="Se realizaron reuniones antes de lo acordado ya que el personal operativo y del área de Academia organizaron agilmente las citaciones que estaban proyectadas a dos trimestres, contando con una participación activa de los involucrados"/>
    <s v="7 actas de mesas de trabajo con el personal de los diferentes grupos."/>
    <s v="NA"/>
    <n v="1"/>
    <s v="EXCELENTE"/>
    <s v="EN EJECUCIÓN"/>
    <n v="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F43:J117" firstHeaderRow="0" firstDataRow="1" firstDataCol="2"/>
  <pivotFields count="59">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74">
        <item x="35"/>
        <item x="70"/>
        <item x="59"/>
        <item x="9"/>
        <item x="11"/>
        <item x="12"/>
        <item x="10"/>
        <item x="8"/>
        <item x="13"/>
        <item x="14"/>
        <item x="3"/>
        <item x="16"/>
        <item x="32"/>
        <item x="34"/>
        <item x="21"/>
        <item x="20"/>
        <item x="64"/>
        <item x="61"/>
        <item x="1"/>
        <item x="53"/>
        <item x="60"/>
        <item x="58"/>
        <item x="23"/>
        <item x="22"/>
        <item x="2"/>
        <item x="49"/>
        <item x="56"/>
        <item x="55"/>
        <item x="50"/>
        <item x="65"/>
        <item x="69"/>
        <item x="52"/>
        <item x="48"/>
        <item x="38"/>
        <item x="44"/>
        <item x="68"/>
        <item x="15"/>
        <item x="6"/>
        <item x="26"/>
        <item x="51"/>
        <item x="4"/>
        <item x="54"/>
        <item x="66"/>
        <item x="63"/>
        <item x="37"/>
        <item x="25"/>
        <item x="67"/>
        <item x="47"/>
        <item x="30"/>
        <item x="71"/>
        <item x="7"/>
        <item x="18"/>
        <item x="5"/>
        <item x="19"/>
        <item x="46"/>
        <item x="73"/>
        <item x="43"/>
        <item x="24"/>
        <item x="72"/>
        <item x="27"/>
        <item x="33"/>
        <item x="0"/>
        <item x="36"/>
        <item x="42"/>
        <item x="40"/>
        <item x="41"/>
        <item x="39"/>
        <item x="31"/>
        <item x="29"/>
        <item x="28"/>
        <item x="45"/>
        <item x="17"/>
        <item x="57"/>
        <item x="6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howAll="0" defaultSubtotal="0"/>
    <pivotField name="Tipo de Resultado" axis="axisRow" compact="0" outline="0" showAll="0" defaultSubtotal="0">
      <items count="3">
        <item x="0"/>
        <item x="1"/>
        <item x="2"/>
      </items>
    </pivotField>
    <pivotField compact="0" outline="0" showAll="0" defaultSubtotal="0">
      <items count="3">
        <item x="0"/>
        <item x="1"/>
        <item x="2"/>
      </items>
    </pivotField>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dragToRow="0" dragToCol="0" dragToPage="0" showAll="0" defaultSubtotal="0"/>
    <pivotField compact="0" outline="0" dragToRow="0" dragToCol="0" dragToPage="0" showAll="0" defaultSubtotal="0"/>
  </pivotFields>
  <rowFields count="2">
    <field x="6"/>
    <field x="23"/>
  </rowFields>
  <rowItems count="74">
    <i>
      <x/>
      <x/>
    </i>
    <i>
      <x v="1"/>
      <x/>
    </i>
    <i>
      <x v="2"/>
      <x/>
    </i>
    <i>
      <x v="3"/>
      <x/>
    </i>
    <i>
      <x v="4"/>
      <x v="1"/>
    </i>
    <i>
      <x v="5"/>
      <x/>
    </i>
    <i>
      <x v="6"/>
      <x/>
    </i>
    <i>
      <x v="7"/>
      <x/>
    </i>
    <i>
      <x v="8"/>
      <x/>
    </i>
    <i>
      <x v="9"/>
      <x v="1"/>
    </i>
    <i>
      <x v="10"/>
      <x/>
    </i>
    <i>
      <x v="11"/>
      <x/>
    </i>
    <i>
      <x v="12"/>
      <x/>
    </i>
    <i>
      <x v="13"/>
      <x/>
    </i>
    <i>
      <x v="14"/>
      <x/>
    </i>
    <i>
      <x v="15"/>
      <x/>
    </i>
    <i>
      <x v="16"/>
      <x v="1"/>
    </i>
    <i>
      <x v="17"/>
      <x/>
    </i>
    <i>
      <x v="18"/>
      <x/>
    </i>
    <i>
      <x v="19"/>
      <x v="1"/>
    </i>
    <i>
      <x v="20"/>
      <x/>
    </i>
    <i>
      <x v="21"/>
      <x/>
    </i>
    <i>
      <x v="22"/>
      <x/>
    </i>
    <i>
      <x v="23"/>
      <x/>
    </i>
    <i>
      <x v="24"/>
      <x/>
    </i>
    <i>
      <x v="25"/>
      <x/>
    </i>
    <i>
      <x v="26"/>
      <x/>
    </i>
    <i>
      <x v="27"/>
      <x/>
    </i>
    <i>
      <x v="28"/>
      <x/>
    </i>
    <i>
      <x v="29"/>
      <x v="2"/>
    </i>
    <i>
      <x v="30"/>
      <x/>
    </i>
    <i>
      <x v="31"/>
      <x/>
    </i>
    <i>
      <x v="32"/>
      <x/>
    </i>
    <i>
      <x v="33"/>
      <x/>
    </i>
    <i>
      <x v="34"/>
      <x/>
    </i>
    <i>
      <x v="35"/>
      <x v="1"/>
    </i>
    <i>
      <x v="36"/>
      <x/>
    </i>
    <i>
      <x v="37"/>
      <x/>
    </i>
    <i>
      <x v="38"/>
      <x/>
    </i>
    <i>
      <x v="39"/>
      <x/>
    </i>
    <i>
      <x v="40"/>
      <x/>
    </i>
    <i>
      <x v="41"/>
      <x/>
    </i>
    <i>
      <x v="42"/>
      <x v="1"/>
    </i>
    <i>
      <x v="43"/>
      <x v="1"/>
    </i>
    <i>
      <x v="44"/>
      <x/>
    </i>
    <i>
      <x v="45"/>
      <x/>
    </i>
    <i>
      <x v="46"/>
      <x/>
    </i>
    <i>
      <x v="47"/>
      <x/>
    </i>
    <i>
      <x v="48"/>
      <x/>
    </i>
    <i>
      <x v="49"/>
      <x/>
    </i>
    <i>
      <x v="50"/>
      <x/>
    </i>
    <i>
      <x v="51"/>
      <x v="1"/>
    </i>
    <i>
      <x v="52"/>
      <x/>
    </i>
    <i>
      <x v="53"/>
      <x v="1"/>
    </i>
    <i>
      <x v="54"/>
      <x/>
    </i>
    <i>
      <x v="55"/>
      <x/>
    </i>
    <i>
      <x v="56"/>
      <x/>
    </i>
    <i>
      <x v="57"/>
      <x/>
    </i>
    <i>
      <x v="58"/>
      <x v="2"/>
    </i>
    <i>
      <x v="59"/>
      <x/>
    </i>
    <i>
      <x v="60"/>
      <x/>
    </i>
    <i>
      <x v="61"/>
      <x/>
    </i>
    <i>
      <x v="62"/>
      <x/>
    </i>
    <i>
      <x v="63"/>
      <x/>
    </i>
    <i>
      <x v="64"/>
      <x/>
    </i>
    <i>
      <x v="65"/>
      <x/>
    </i>
    <i>
      <x v="66"/>
      <x/>
    </i>
    <i>
      <x v="67"/>
      <x/>
    </i>
    <i>
      <x v="68"/>
      <x/>
    </i>
    <i>
      <x v="69"/>
      <x/>
    </i>
    <i>
      <x v="70"/>
      <x/>
    </i>
    <i>
      <x v="71"/>
      <x/>
    </i>
    <i>
      <x v="72"/>
      <x/>
    </i>
    <i>
      <x v="73"/>
      <x/>
    </i>
  </rowItems>
  <colFields count="1">
    <field x="-2"/>
  </colFields>
  <colItems count="3">
    <i>
      <x/>
    </i>
    <i i="1">
      <x v="1"/>
    </i>
    <i i="2">
      <x v="2"/>
    </i>
  </colItems>
  <dataFields count="3">
    <dataField name="META 4to TRIM" fld="16" baseField="0" baseItem="0" numFmtId="9"/>
    <dataField name="AVANCE 4to TRIM" fld="18" baseField="0" baseItem="0" numFmtId="9"/>
    <dataField name="Cumplimiento " fld="22" baseField="0" baseItem="0"/>
  </dataFields>
  <formats count="215">
    <format dxfId="582">
      <pivotArea field="4" type="button" dataOnly="0" labelOnly="1" outline="0"/>
    </format>
    <format dxfId="581">
      <pivotArea type="all" dataOnly="0" outline="0" fieldPosition="0"/>
    </format>
    <format dxfId="580">
      <pivotArea outline="0" collapsedLevelsAreSubtotals="1" fieldPosition="0"/>
    </format>
    <format dxfId="579">
      <pivotArea field="4" type="button" dataOnly="0" labelOnly="1" outline="0"/>
    </format>
    <format dxfId="578">
      <pivotArea dataOnly="0" labelOnly="1" grandRow="1" outline="0" fieldPosition="0"/>
    </format>
    <format dxfId="577">
      <pivotArea type="all" dataOnly="0" outline="0" fieldPosition="0"/>
    </format>
    <format dxfId="576">
      <pivotArea outline="0" collapsedLevelsAreSubtotals="1" fieldPosition="0"/>
    </format>
    <format dxfId="575">
      <pivotArea field="4" type="button" dataOnly="0" labelOnly="1" outline="0"/>
    </format>
    <format dxfId="574">
      <pivotArea type="all" dataOnly="0" outline="0" fieldPosition="0"/>
    </format>
    <format dxfId="573">
      <pivotArea outline="0" collapsedLevelsAreSubtotals="1" fieldPosition="0"/>
    </format>
    <format dxfId="572">
      <pivotArea field="4" type="button" dataOnly="0" labelOnly="1" outline="0"/>
    </format>
    <format dxfId="571">
      <pivotArea field="6" type="button" dataOnly="0" labelOnly="1" outline="0" axis="axisRow" fieldPosition="0"/>
    </format>
    <format dxfId="570">
      <pivotArea type="all" dataOnly="0" outline="0" fieldPosition="0"/>
    </format>
    <format dxfId="569">
      <pivotArea field="6" type="button" dataOnly="0" labelOnly="1" outline="0" axis="axisRow" fieldPosition="0"/>
    </format>
    <format dxfId="568">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567">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566">
      <pivotArea type="all" dataOnly="0" outline="0" fieldPosition="0"/>
    </format>
    <format dxfId="565">
      <pivotArea field="6" type="button" dataOnly="0" labelOnly="1" outline="0" axis="axisRow" fieldPosition="0"/>
    </format>
    <format dxfId="564">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563">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562">
      <pivotArea type="all" dataOnly="0" outline="0" fieldPosition="0"/>
    </format>
    <format dxfId="561">
      <pivotArea field="6" type="button" dataOnly="0" labelOnly="1" outline="0" axis="axisRow" fieldPosition="0"/>
    </format>
    <format dxfId="560">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559">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558">
      <pivotArea outline="0" collapsedLevelsAreSubtotals="1" fieldPosition="0"/>
    </format>
    <format dxfId="557">
      <pivotArea outline="0" collapsedLevelsAreSubtotals="1" fieldPosition="0"/>
    </format>
    <format dxfId="556">
      <pivotArea field="6" type="button" dataOnly="0" labelOnly="1" outline="0" axis="axisRow" fieldPosition="0"/>
    </format>
    <format dxfId="555">
      <pivotArea collapsedLevelsAreSubtotals="1" fieldPosition="0">
        <references count="1">
          <reference field="6" count="7">
            <x v="11"/>
            <x v="36"/>
            <x v="37"/>
            <x v="50"/>
            <x v="51"/>
            <x v="53"/>
            <x v="71"/>
          </reference>
        </references>
      </pivotArea>
    </format>
    <format dxfId="554">
      <pivotArea collapsedLevelsAreSubtotals="1" fieldPosition="0">
        <references count="1">
          <reference field="6" count="1">
            <x v="70"/>
          </reference>
        </references>
      </pivotArea>
    </format>
    <format dxfId="553">
      <pivotArea collapsedLevelsAreSubtotals="1" fieldPosition="0">
        <references count="1">
          <reference field="6" count="1">
            <x v="47"/>
          </reference>
        </references>
      </pivotArea>
    </format>
    <format dxfId="552">
      <pivotArea collapsedLevelsAreSubtotals="1" fieldPosition="0">
        <references count="1">
          <reference field="6" count="1">
            <x v="25"/>
          </reference>
        </references>
      </pivotArea>
    </format>
    <format dxfId="551">
      <pivotArea collapsedLevelsAreSubtotals="1" fieldPosition="0">
        <references count="1">
          <reference field="6" count="2">
            <x v="20"/>
            <x v="21"/>
          </reference>
        </references>
      </pivotArea>
    </format>
    <format dxfId="550">
      <pivotArea collapsedLevelsAreSubtotals="1" fieldPosition="0">
        <references count="1">
          <reference field="6" count="1">
            <x v="72"/>
          </reference>
        </references>
      </pivotArea>
    </format>
    <format dxfId="549">
      <pivotArea type="all" dataOnly="0" outline="0" fieldPosition="0"/>
    </format>
    <format dxfId="548">
      <pivotArea outline="0" collapsedLevelsAreSubtotals="1" fieldPosition="0"/>
    </format>
    <format dxfId="547">
      <pivotArea field="6" type="button" dataOnly="0" labelOnly="1" outline="0" axis="axisRow" fieldPosition="0"/>
    </format>
    <format dxfId="546">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545">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544">
      <pivotArea field="6" type="button" dataOnly="0" labelOnly="1" outline="0" axis="axisRow" fieldPosition="0"/>
    </format>
    <format dxfId="543">
      <pivotArea dataOnly="0" labelOnly="1" outline="0"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542">
      <pivotArea dataOnly="0" labelOnly="1" outline="0" fieldPosition="0">
        <references count="1">
          <reference field="6" count="24">
            <x v="49"/>
            <x v="50"/>
            <x v="51"/>
            <x v="52"/>
            <x v="53"/>
            <x v="54"/>
            <x v="55"/>
            <x v="56"/>
            <x v="57"/>
            <x v="58"/>
            <x v="59"/>
            <x v="60"/>
            <x v="61"/>
            <x v="62"/>
            <x v="63"/>
            <x v="64"/>
            <x v="65"/>
            <x v="66"/>
            <x v="67"/>
            <x v="68"/>
            <x v="69"/>
            <x v="70"/>
            <x v="71"/>
            <x v="72"/>
          </reference>
        </references>
      </pivotArea>
    </format>
    <format dxfId="541">
      <pivotArea field="6" type="button" dataOnly="0" labelOnly="1" outline="0" axis="axisRow" fieldPosition="0"/>
    </format>
    <format dxfId="540">
      <pivotArea dataOnly="0" labelOnly="1" outline="0" fieldPosition="0">
        <references count="1">
          <reference field="6" count="14">
            <x v="0"/>
            <x v="12"/>
            <x v="13"/>
            <x v="38"/>
            <x v="44"/>
            <x v="45"/>
            <x v="48"/>
            <x v="57"/>
            <x v="59"/>
            <x v="60"/>
            <x v="62"/>
            <x v="67"/>
            <x v="68"/>
            <x v="69"/>
          </reference>
        </references>
      </pivotArea>
    </format>
    <format dxfId="539">
      <pivotArea dataOnly="0" labelOnly="1" outline="0" fieldPosition="0">
        <references count="1">
          <reference field="6" count="14">
            <x v="0"/>
            <x v="12"/>
            <x v="13"/>
            <x v="38"/>
            <x v="44"/>
            <x v="45"/>
            <x v="48"/>
            <x v="57"/>
            <x v="59"/>
            <x v="60"/>
            <x v="62"/>
            <x v="67"/>
            <x v="68"/>
            <x v="69"/>
          </reference>
        </references>
      </pivotArea>
    </format>
    <format dxfId="538">
      <pivotArea dataOnly="0" labelOnly="1" outline="0" fieldPosition="0">
        <references count="1">
          <reference field="6" count="1">
            <x v="69"/>
          </reference>
        </references>
      </pivotArea>
    </format>
    <format dxfId="537">
      <pivotArea dataOnly="0" labelOnly="1" outline="0" fieldPosition="0">
        <references count="1">
          <reference field="6" count="1">
            <x v="69"/>
          </reference>
        </references>
      </pivotArea>
    </format>
    <format dxfId="536">
      <pivotArea dataOnly="0" labelOnly="1" outline="0" fieldPosition="0">
        <references count="1">
          <reference field="6" count="1">
            <x v="73"/>
          </reference>
        </references>
      </pivotArea>
    </format>
    <format dxfId="535">
      <pivotArea dataOnly="0" labelOnly="1" outline="0" fieldPosition="0">
        <references count="1">
          <reference field="4294967294" count="1">
            <x v="2"/>
          </reference>
        </references>
      </pivotArea>
    </format>
    <format dxfId="534">
      <pivotArea field="4" type="button" dataOnly="0" labelOnly="1" outline="0"/>
    </format>
    <format dxfId="533">
      <pivotArea field="6" type="button" dataOnly="0" labelOnly="1" outline="0" axis="axisRow" fieldPosition="0"/>
    </format>
    <format dxfId="532">
      <pivotArea field="23" type="button" dataOnly="0" labelOnly="1" outline="0" axis="axisRow" fieldPosition="1"/>
    </format>
    <format dxfId="531">
      <pivotArea dataOnly="0" labelOnly="1" outline="0" fieldPosition="0">
        <references count="1">
          <reference field="4294967294" count="3">
            <x v="0"/>
            <x v="1"/>
            <x v="2"/>
          </reference>
        </references>
      </pivotArea>
    </format>
    <format dxfId="530">
      <pivotArea field="23" type="button" dataOnly="0" labelOnly="1" outline="0" axis="axisRow" fieldPosition="1"/>
    </format>
    <format dxfId="529">
      <pivotArea field="23" type="button" dataOnly="0" labelOnly="1" outline="0" axis="axisRow" fieldPosition="1"/>
    </format>
    <format dxfId="528">
      <pivotArea dataOnly="0" labelOnly="1" outline="0" fieldPosition="0">
        <references count="2">
          <reference field="6" count="1" selected="0">
            <x v="0"/>
          </reference>
          <reference field="23" count="1">
            <x v="0"/>
          </reference>
        </references>
      </pivotArea>
    </format>
    <format dxfId="527">
      <pivotArea dataOnly="0" labelOnly="1" outline="0" fieldPosition="0">
        <references count="2">
          <reference field="6" count="1" selected="0">
            <x v="1"/>
          </reference>
          <reference field="23" count="1">
            <x v="0"/>
          </reference>
        </references>
      </pivotArea>
    </format>
    <format dxfId="526">
      <pivotArea dataOnly="0" labelOnly="1" outline="0" fieldPosition="0">
        <references count="2">
          <reference field="6" count="1" selected="0">
            <x v="2"/>
          </reference>
          <reference field="23" count="1">
            <x v="0"/>
          </reference>
        </references>
      </pivotArea>
    </format>
    <format dxfId="525">
      <pivotArea dataOnly="0" labelOnly="1" outline="0" fieldPosition="0">
        <references count="2">
          <reference field="6" count="1" selected="0">
            <x v="3"/>
          </reference>
          <reference field="23" count="1">
            <x v="0"/>
          </reference>
        </references>
      </pivotArea>
    </format>
    <format dxfId="524">
      <pivotArea dataOnly="0" labelOnly="1" outline="0" fieldPosition="0">
        <references count="2">
          <reference field="6" count="1" selected="0">
            <x v="4"/>
          </reference>
          <reference field="23" count="1">
            <x v="1"/>
          </reference>
        </references>
      </pivotArea>
    </format>
    <format dxfId="523">
      <pivotArea dataOnly="0" labelOnly="1" outline="0" fieldPosition="0">
        <references count="2">
          <reference field="6" count="1" selected="0">
            <x v="5"/>
          </reference>
          <reference field="23" count="1">
            <x v="0"/>
          </reference>
        </references>
      </pivotArea>
    </format>
    <format dxfId="522">
      <pivotArea dataOnly="0" labelOnly="1" outline="0" fieldPosition="0">
        <references count="2">
          <reference field="6" count="1" selected="0">
            <x v="6"/>
          </reference>
          <reference field="23" count="1">
            <x v="0"/>
          </reference>
        </references>
      </pivotArea>
    </format>
    <format dxfId="521">
      <pivotArea dataOnly="0" labelOnly="1" outline="0" fieldPosition="0">
        <references count="2">
          <reference field="6" count="1" selected="0">
            <x v="7"/>
          </reference>
          <reference field="23" count="1">
            <x v="0"/>
          </reference>
        </references>
      </pivotArea>
    </format>
    <format dxfId="520">
      <pivotArea dataOnly="0" labelOnly="1" outline="0" fieldPosition="0">
        <references count="2">
          <reference field="6" count="1" selected="0">
            <x v="8"/>
          </reference>
          <reference field="23" count="1">
            <x v="0"/>
          </reference>
        </references>
      </pivotArea>
    </format>
    <format dxfId="519">
      <pivotArea dataOnly="0" labelOnly="1" outline="0" fieldPosition="0">
        <references count="2">
          <reference field="6" count="1" selected="0">
            <x v="9"/>
          </reference>
          <reference field="23" count="1">
            <x v="1"/>
          </reference>
        </references>
      </pivotArea>
    </format>
    <format dxfId="518">
      <pivotArea dataOnly="0" labelOnly="1" outline="0" fieldPosition="0">
        <references count="2">
          <reference field="6" count="1" selected="0">
            <x v="10"/>
          </reference>
          <reference field="23" count="1">
            <x v="0"/>
          </reference>
        </references>
      </pivotArea>
    </format>
    <format dxfId="517">
      <pivotArea dataOnly="0" labelOnly="1" outline="0" fieldPosition="0">
        <references count="2">
          <reference field="6" count="1" selected="0">
            <x v="11"/>
          </reference>
          <reference field="23" count="1">
            <x v="0"/>
          </reference>
        </references>
      </pivotArea>
    </format>
    <format dxfId="516">
      <pivotArea dataOnly="0" labelOnly="1" outline="0" fieldPosition="0">
        <references count="2">
          <reference field="6" count="1" selected="0">
            <x v="12"/>
          </reference>
          <reference field="23" count="1">
            <x v="0"/>
          </reference>
        </references>
      </pivotArea>
    </format>
    <format dxfId="515">
      <pivotArea dataOnly="0" labelOnly="1" outline="0" fieldPosition="0">
        <references count="2">
          <reference field="6" count="1" selected="0">
            <x v="13"/>
          </reference>
          <reference field="23" count="1">
            <x v="0"/>
          </reference>
        </references>
      </pivotArea>
    </format>
    <format dxfId="514">
      <pivotArea dataOnly="0" labelOnly="1" outline="0" fieldPosition="0">
        <references count="2">
          <reference field="6" count="1" selected="0">
            <x v="14"/>
          </reference>
          <reference field="23" count="1">
            <x v="0"/>
          </reference>
        </references>
      </pivotArea>
    </format>
    <format dxfId="513">
      <pivotArea dataOnly="0" labelOnly="1" outline="0" fieldPosition="0">
        <references count="2">
          <reference field="6" count="1" selected="0">
            <x v="15"/>
          </reference>
          <reference field="23" count="1">
            <x v="0"/>
          </reference>
        </references>
      </pivotArea>
    </format>
    <format dxfId="512">
      <pivotArea dataOnly="0" labelOnly="1" outline="0" fieldPosition="0">
        <references count="2">
          <reference field="6" count="1" selected="0">
            <x v="16"/>
          </reference>
          <reference field="23" count="1">
            <x v="1"/>
          </reference>
        </references>
      </pivotArea>
    </format>
    <format dxfId="511">
      <pivotArea dataOnly="0" labelOnly="1" outline="0" fieldPosition="0">
        <references count="2">
          <reference field="6" count="1" selected="0">
            <x v="17"/>
          </reference>
          <reference field="23" count="1">
            <x v="0"/>
          </reference>
        </references>
      </pivotArea>
    </format>
    <format dxfId="510">
      <pivotArea dataOnly="0" labelOnly="1" outline="0" fieldPosition="0">
        <references count="2">
          <reference field="6" count="1" selected="0">
            <x v="18"/>
          </reference>
          <reference field="23" count="1">
            <x v="0"/>
          </reference>
        </references>
      </pivotArea>
    </format>
    <format dxfId="509">
      <pivotArea dataOnly="0" labelOnly="1" outline="0" fieldPosition="0">
        <references count="2">
          <reference field="6" count="1" selected="0">
            <x v="19"/>
          </reference>
          <reference field="23" count="1">
            <x v="1"/>
          </reference>
        </references>
      </pivotArea>
    </format>
    <format dxfId="508">
      <pivotArea dataOnly="0" labelOnly="1" outline="0" fieldPosition="0">
        <references count="2">
          <reference field="6" count="1" selected="0">
            <x v="20"/>
          </reference>
          <reference field="23" count="1">
            <x v="0"/>
          </reference>
        </references>
      </pivotArea>
    </format>
    <format dxfId="507">
      <pivotArea dataOnly="0" labelOnly="1" outline="0" fieldPosition="0">
        <references count="2">
          <reference field="6" count="1" selected="0">
            <x v="21"/>
          </reference>
          <reference field="23" count="1">
            <x v="0"/>
          </reference>
        </references>
      </pivotArea>
    </format>
    <format dxfId="506">
      <pivotArea dataOnly="0" labelOnly="1" outline="0" fieldPosition="0">
        <references count="2">
          <reference field="6" count="1" selected="0">
            <x v="22"/>
          </reference>
          <reference field="23" count="1">
            <x v="0"/>
          </reference>
        </references>
      </pivotArea>
    </format>
    <format dxfId="505">
      <pivotArea dataOnly="0" labelOnly="1" outline="0" fieldPosition="0">
        <references count="2">
          <reference field="6" count="1" selected="0">
            <x v="23"/>
          </reference>
          <reference field="23" count="1">
            <x v="0"/>
          </reference>
        </references>
      </pivotArea>
    </format>
    <format dxfId="504">
      <pivotArea dataOnly="0" labelOnly="1" outline="0" fieldPosition="0">
        <references count="2">
          <reference field="6" count="1" selected="0">
            <x v="24"/>
          </reference>
          <reference field="23" count="1">
            <x v="0"/>
          </reference>
        </references>
      </pivotArea>
    </format>
    <format dxfId="503">
      <pivotArea dataOnly="0" labelOnly="1" outline="0" fieldPosition="0">
        <references count="2">
          <reference field="6" count="1" selected="0">
            <x v="25"/>
          </reference>
          <reference field="23" count="1">
            <x v="0"/>
          </reference>
        </references>
      </pivotArea>
    </format>
    <format dxfId="502">
      <pivotArea dataOnly="0" labelOnly="1" outline="0" fieldPosition="0">
        <references count="2">
          <reference field="6" count="1" selected="0">
            <x v="26"/>
          </reference>
          <reference field="23" count="1">
            <x v="0"/>
          </reference>
        </references>
      </pivotArea>
    </format>
    <format dxfId="501">
      <pivotArea dataOnly="0" labelOnly="1" outline="0" fieldPosition="0">
        <references count="2">
          <reference field="6" count="1" selected="0">
            <x v="27"/>
          </reference>
          <reference field="23" count="1">
            <x v="0"/>
          </reference>
        </references>
      </pivotArea>
    </format>
    <format dxfId="500">
      <pivotArea dataOnly="0" labelOnly="1" outline="0" fieldPosition="0">
        <references count="2">
          <reference field="6" count="1" selected="0">
            <x v="28"/>
          </reference>
          <reference field="23" count="1">
            <x v="0"/>
          </reference>
        </references>
      </pivotArea>
    </format>
    <format dxfId="499">
      <pivotArea dataOnly="0" labelOnly="1" outline="0" fieldPosition="0">
        <references count="2">
          <reference field="6" count="1" selected="0">
            <x v="29"/>
          </reference>
          <reference field="23" count="1">
            <x v="2"/>
          </reference>
        </references>
      </pivotArea>
    </format>
    <format dxfId="498">
      <pivotArea dataOnly="0" labelOnly="1" outline="0" fieldPosition="0">
        <references count="2">
          <reference field="6" count="1" selected="0">
            <x v="30"/>
          </reference>
          <reference field="23" count="1">
            <x v="0"/>
          </reference>
        </references>
      </pivotArea>
    </format>
    <format dxfId="497">
      <pivotArea dataOnly="0" labelOnly="1" outline="0" fieldPosition="0">
        <references count="2">
          <reference field="6" count="1" selected="0">
            <x v="31"/>
          </reference>
          <reference field="23" count="1">
            <x v="0"/>
          </reference>
        </references>
      </pivotArea>
    </format>
    <format dxfId="496">
      <pivotArea dataOnly="0" labelOnly="1" outline="0" fieldPosition="0">
        <references count="2">
          <reference field="6" count="1" selected="0">
            <x v="32"/>
          </reference>
          <reference field="23" count="1">
            <x v="0"/>
          </reference>
        </references>
      </pivotArea>
    </format>
    <format dxfId="495">
      <pivotArea dataOnly="0" labelOnly="1" outline="0" fieldPosition="0">
        <references count="2">
          <reference field="6" count="1" selected="0">
            <x v="33"/>
          </reference>
          <reference field="23" count="1">
            <x v="0"/>
          </reference>
        </references>
      </pivotArea>
    </format>
    <format dxfId="494">
      <pivotArea dataOnly="0" labelOnly="1" outline="0" fieldPosition="0">
        <references count="2">
          <reference field="6" count="1" selected="0">
            <x v="34"/>
          </reference>
          <reference field="23" count="1">
            <x v="0"/>
          </reference>
        </references>
      </pivotArea>
    </format>
    <format dxfId="493">
      <pivotArea dataOnly="0" labelOnly="1" outline="0" fieldPosition="0">
        <references count="2">
          <reference field="6" count="1" selected="0">
            <x v="35"/>
          </reference>
          <reference field="23" count="1">
            <x v="1"/>
          </reference>
        </references>
      </pivotArea>
    </format>
    <format dxfId="492">
      <pivotArea dataOnly="0" labelOnly="1" outline="0" fieldPosition="0">
        <references count="2">
          <reference field="6" count="1" selected="0">
            <x v="36"/>
          </reference>
          <reference field="23" count="1">
            <x v="0"/>
          </reference>
        </references>
      </pivotArea>
    </format>
    <format dxfId="491">
      <pivotArea dataOnly="0" labelOnly="1" outline="0" fieldPosition="0">
        <references count="2">
          <reference field="6" count="1" selected="0">
            <x v="37"/>
          </reference>
          <reference field="23" count="1">
            <x v="0"/>
          </reference>
        </references>
      </pivotArea>
    </format>
    <format dxfId="490">
      <pivotArea dataOnly="0" labelOnly="1" outline="0" fieldPosition="0">
        <references count="2">
          <reference field="6" count="1" selected="0">
            <x v="38"/>
          </reference>
          <reference field="23" count="1">
            <x v="0"/>
          </reference>
        </references>
      </pivotArea>
    </format>
    <format dxfId="489">
      <pivotArea dataOnly="0" labelOnly="1" outline="0" fieldPosition="0">
        <references count="2">
          <reference field="6" count="1" selected="0">
            <x v="39"/>
          </reference>
          <reference field="23" count="1">
            <x v="0"/>
          </reference>
        </references>
      </pivotArea>
    </format>
    <format dxfId="488">
      <pivotArea dataOnly="0" labelOnly="1" outline="0" fieldPosition="0">
        <references count="2">
          <reference field="6" count="1" selected="0">
            <x v="40"/>
          </reference>
          <reference field="23" count="1">
            <x v="0"/>
          </reference>
        </references>
      </pivotArea>
    </format>
    <format dxfId="487">
      <pivotArea dataOnly="0" labelOnly="1" outline="0" fieldPosition="0">
        <references count="2">
          <reference field="6" count="1" selected="0">
            <x v="41"/>
          </reference>
          <reference field="23" count="1">
            <x v="0"/>
          </reference>
        </references>
      </pivotArea>
    </format>
    <format dxfId="486">
      <pivotArea dataOnly="0" labelOnly="1" outline="0" fieldPosition="0">
        <references count="2">
          <reference field="6" count="1" selected="0">
            <x v="42"/>
          </reference>
          <reference field="23" count="1">
            <x v="1"/>
          </reference>
        </references>
      </pivotArea>
    </format>
    <format dxfId="485">
      <pivotArea dataOnly="0" labelOnly="1" outline="0" fieldPosition="0">
        <references count="2">
          <reference field="6" count="1" selected="0">
            <x v="43"/>
          </reference>
          <reference field="23" count="1">
            <x v="1"/>
          </reference>
        </references>
      </pivotArea>
    </format>
    <format dxfId="484">
      <pivotArea dataOnly="0" labelOnly="1" outline="0" fieldPosition="0">
        <references count="2">
          <reference field="6" count="1" selected="0">
            <x v="44"/>
          </reference>
          <reference field="23" count="1">
            <x v="0"/>
          </reference>
        </references>
      </pivotArea>
    </format>
    <format dxfId="483">
      <pivotArea dataOnly="0" labelOnly="1" outline="0" fieldPosition="0">
        <references count="2">
          <reference field="6" count="1" selected="0">
            <x v="45"/>
          </reference>
          <reference field="23" count="1">
            <x v="0"/>
          </reference>
        </references>
      </pivotArea>
    </format>
    <format dxfId="482">
      <pivotArea dataOnly="0" labelOnly="1" outline="0" fieldPosition="0">
        <references count="2">
          <reference field="6" count="1" selected="0">
            <x v="46"/>
          </reference>
          <reference field="23" count="1">
            <x v="0"/>
          </reference>
        </references>
      </pivotArea>
    </format>
    <format dxfId="481">
      <pivotArea dataOnly="0" labelOnly="1" outline="0" fieldPosition="0">
        <references count="2">
          <reference field="6" count="1" selected="0">
            <x v="47"/>
          </reference>
          <reference field="23" count="1">
            <x v="0"/>
          </reference>
        </references>
      </pivotArea>
    </format>
    <format dxfId="480">
      <pivotArea dataOnly="0" labelOnly="1" outline="0" fieldPosition="0">
        <references count="2">
          <reference field="6" count="1" selected="0">
            <x v="48"/>
          </reference>
          <reference field="23" count="1">
            <x v="0"/>
          </reference>
        </references>
      </pivotArea>
    </format>
    <format dxfId="479">
      <pivotArea dataOnly="0" labelOnly="1" outline="0" fieldPosition="0">
        <references count="2">
          <reference field="6" count="1" selected="0">
            <x v="49"/>
          </reference>
          <reference field="23" count="1">
            <x v="0"/>
          </reference>
        </references>
      </pivotArea>
    </format>
    <format dxfId="478">
      <pivotArea dataOnly="0" labelOnly="1" outline="0" fieldPosition="0">
        <references count="2">
          <reference field="6" count="1" selected="0">
            <x v="50"/>
          </reference>
          <reference field="23" count="1">
            <x v="0"/>
          </reference>
        </references>
      </pivotArea>
    </format>
    <format dxfId="477">
      <pivotArea dataOnly="0" labelOnly="1" outline="0" fieldPosition="0">
        <references count="2">
          <reference field="6" count="1" selected="0">
            <x v="51"/>
          </reference>
          <reference field="23" count="1">
            <x v="1"/>
          </reference>
        </references>
      </pivotArea>
    </format>
    <format dxfId="476">
      <pivotArea dataOnly="0" labelOnly="1" outline="0" fieldPosition="0">
        <references count="2">
          <reference field="6" count="1" selected="0">
            <x v="52"/>
          </reference>
          <reference field="23" count="1">
            <x v="0"/>
          </reference>
        </references>
      </pivotArea>
    </format>
    <format dxfId="475">
      <pivotArea dataOnly="0" labelOnly="1" outline="0" fieldPosition="0">
        <references count="2">
          <reference field="6" count="1" selected="0">
            <x v="53"/>
          </reference>
          <reference field="23" count="1">
            <x v="1"/>
          </reference>
        </references>
      </pivotArea>
    </format>
    <format dxfId="474">
      <pivotArea dataOnly="0" labelOnly="1" outline="0" fieldPosition="0">
        <references count="2">
          <reference field="6" count="1" selected="0">
            <x v="54"/>
          </reference>
          <reference field="23" count="1">
            <x v="0"/>
          </reference>
        </references>
      </pivotArea>
    </format>
    <format dxfId="473">
      <pivotArea dataOnly="0" labelOnly="1" outline="0" fieldPosition="0">
        <references count="2">
          <reference field="6" count="1" selected="0">
            <x v="55"/>
          </reference>
          <reference field="23" count="1">
            <x v="0"/>
          </reference>
        </references>
      </pivotArea>
    </format>
    <format dxfId="472">
      <pivotArea dataOnly="0" labelOnly="1" outline="0" fieldPosition="0">
        <references count="2">
          <reference field="6" count="1" selected="0">
            <x v="56"/>
          </reference>
          <reference field="23" count="1">
            <x v="0"/>
          </reference>
        </references>
      </pivotArea>
    </format>
    <format dxfId="471">
      <pivotArea dataOnly="0" labelOnly="1" outline="0" fieldPosition="0">
        <references count="2">
          <reference field="6" count="1" selected="0">
            <x v="57"/>
          </reference>
          <reference field="23" count="1">
            <x v="0"/>
          </reference>
        </references>
      </pivotArea>
    </format>
    <format dxfId="470">
      <pivotArea dataOnly="0" labelOnly="1" outline="0" fieldPosition="0">
        <references count="2">
          <reference field="6" count="1" selected="0">
            <x v="58"/>
          </reference>
          <reference field="23" count="1">
            <x v="2"/>
          </reference>
        </references>
      </pivotArea>
    </format>
    <format dxfId="469">
      <pivotArea dataOnly="0" labelOnly="1" outline="0" fieldPosition="0">
        <references count="2">
          <reference field="6" count="1" selected="0">
            <x v="59"/>
          </reference>
          <reference field="23" count="1">
            <x v="0"/>
          </reference>
        </references>
      </pivotArea>
    </format>
    <format dxfId="468">
      <pivotArea dataOnly="0" labelOnly="1" outline="0" fieldPosition="0">
        <references count="2">
          <reference field="6" count="1" selected="0">
            <x v="60"/>
          </reference>
          <reference field="23" count="1">
            <x v="0"/>
          </reference>
        </references>
      </pivotArea>
    </format>
    <format dxfId="467">
      <pivotArea dataOnly="0" labelOnly="1" outline="0" fieldPosition="0">
        <references count="2">
          <reference field="6" count="1" selected="0">
            <x v="61"/>
          </reference>
          <reference field="23" count="1">
            <x v="0"/>
          </reference>
        </references>
      </pivotArea>
    </format>
    <format dxfId="466">
      <pivotArea dataOnly="0" labelOnly="1" outline="0" fieldPosition="0">
        <references count="2">
          <reference field="6" count="1" selected="0">
            <x v="62"/>
          </reference>
          <reference field="23" count="1">
            <x v="0"/>
          </reference>
        </references>
      </pivotArea>
    </format>
    <format dxfId="465">
      <pivotArea dataOnly="0" labelOnly="1" outline="0" fieldPosition="0">
        <references count="2">
          <reference field="6" count="1" selected="0">
            <x v="63"/>
          </reference>
          <reference field="23" count="1">
            <x v="0"/>
          </reference>
        </references>
      </pivotArea>
    </format>
    <format dxfId="464">
      <pivotArea dataOnly="0" labelOnly="1" outline="0" fieldPosition="0">
        <references count="2">
          <reference field="6" count="1" selected="0">
            <x v="64"/>
          </reference>
          <reference field="23" count="1">
            <x v="0"/>
          </reference>
        </references>
      </pivotArea>
    </format>
    <format dxfId="463">
      <pivotArea dataOnly="0" labelOnly="1" outline="0" fieldPosition="0">
        <references count="2">
          <reference field="6" count="1" selected="0">
            <x v="65"/>
          </reference>
          <reference field="23" count="1">
            <x v="0"/>
          </reference>
        </references>
      </pivotArea>
    </format>
    <format dxfId="462">
      <pivotArea dataOnly="0" labelOnly="1" outline="0" fieldPosition="0">
        <references count="2">
          <reference field="6" count="1" selected="0">
            <x v="66"/>
          </reference>
          <reference field="23" count="1">
            <x v="0"/>
          </reference>
        </references>
      </pivotArea>
    </format>
    <format dxfId="461">
      <pivotArea dataOnly="0" labelOnly="1" outline="0" fieldPosition="0">
        <references count="2">
          <reference field="6" count="1" selected="0">
            <x v="67"/>
          </reference>
          <reference field="23" count="1">
            <x v="0"/>
          </reference>
        </references>
      </pivotArea>
    </format>
    <format dxfId="460">
      <pivotArea dataOnly="0" labelOnly="1" outline="0" fieldPosition="0">
        <references count="2">
          <reference field="6" count="1" selected="0">
            <x v="68"/>
          </reference>
          <reference field="23" count="1">
            <x v="0"/>
          </reference>
        </references>
      </pivotArea>
    </format>
    <format dxfId="459">
      <pivotArea dataOnly="0" labelOnly="1" outline="0" fieldPosition="0">
        <references count="2">
          <reference field="6" count="1" selected="0">
            <x v="69"/>
          </reference>
          <reference field="23" count="1">
            <x v="0"/>
          </reference>
        </references>
      </pivotArea>
    </format>
    <format dxfId="458">
      <pivotArea dataOnly="0" labelOnly="1" outline="0" fieldPosition="0">
        <references count="2">
          <reference field="6" count="1" selected="0">
            <x v="70"/>
          </reference>
          <reference field="23" count="1">
            <x v="0"/>
          </reference>
        </references>
      </pivotArea>
    </format>
    <format dxfId="457">
      <pivotArea dataOnly="0" labelOnly="1" outline="0" fieldPosition="0">
        <references count="2">
          <reference field="6" count="1" selected="0">
            <x v="71"/>
          </reference>
          <reference field="23" count="1">
            <x v="0"/>
          </reference>
        </references>
      </pivotArea>
    </format>
    <format dxfId="456">
      <pivotArea dataOnly="0" labelOnly="1" outline="0" fieldPosition="0">
        <references count="2">
          <reference field="6" count="1" selected="0">
            <x v="72"/>
          </reference>
          <reference field="23" count="1">
            <x v="0"/>
          </reference>
        </references>
      </pivotArea>
    </format>
    <format dxfId="455">
      <pivotArea dataOnly="0" labelOnly="1" outline="0" fieldPosition="0">
        <references count="2">
          <reference field="6" count="1" selected="0">
            <x v="73"/>
          </reference>
          <reference field="23" count="1">
            <x v="0"/>
          </reference>
        </references>
      </pivotArea>
    </format>
    <format dxfId="454">
      <pivotArea outline="0" collapsedLevelsAreSubtotals="1" fieldPosition="0">
        <references count="1">
          <reference field="4294967294" count="2" selected="0">
            <x v="0"/>
            <x v="1"/>
          </reference>
        </references>
      </pivotArea>
    </format>
    <format dxfId="453">
      <pivotArea outline="0" collapsedLevelsAreSubtotals="1" fieldPosition="0"/>
    </format>
    <format dxfId="452">
      <pivotArea dataOnly="0" labelOnly="1" outline="0" fieldPosition="0">
        <references count="2">
          <reference field="6" count="1" selected="0">
            <x v="10"/>
          </reference>
          <reference field="23" count="1">
            <x v="0"/>
          </reference>
        </references>
      </pivotArea>
    </format>
    <format dxfId="451">
      <pivotArea dataOnly="0" labelOnly="1" outline="0" fieldPosition="0">
        <references count="2">
          <reference field="6" count="1" selected="0">
            <x v="18"/>
          </reference>
          <reference field="23" count="1">
            <x v="0"/>
          </reference>
        </references>
      </pivotArea>
    </format>
    <format dxfId="450">
      <pivotArea dataOnly="0" labelOnly="1" outline="0" fieldPosition="0">
        <references count="2">
          <reference field="6" count="1" selected="0">
            <x v="24"/>
          </reference>
          <reference field="23" count="1">
            <x v="0"/>
          </reference>
        </references>
      </pivotArea>
    </format>
    <format dxfId="449">
      <pivotArea dataOnly="0" labelOnly="1" outline="0" fieldPosition="0">
        <references count="2">
          <reference field="6" count="1" selected="0">
            <x v="40"/>
          </reference>
          <reference field="23" count="1">
            <x v="0"/>
          </reference>
        </references>
      </pivotArea>
    </format>
    <format dxfId="448">
      <pivotArea dataOnly="0" labelOnly="1" outline="0" fieldPosition="0">
        <references count="2">
          <reference field="6" count="1" selected="0">
            <x v="61"/>
          </reference>
          <reference field="23" count="1">
            <x v="0"/>
          </reference>
        </references>
      </pivotArea>
    </format>
    <format dxfId="447">
      <pivotArea outline="0" collapsedLevelsAreSubtotals="1" fieldPosition="0">
        <references count="1">
          <reference field="4294967294" count="1" selected="0">
            <x v="0"/>
          </reference>
        </references>
      </pivotArea>
    </format>
    <format dxfId="446">
      <pivotArea outline="0" collapsedLevelsAreSubtotals="1" fieldPosition="0">
        <references count="1">
          <reference field="4294967294" count="1" selected="0">
            <x v="1"/>
          </reference>
        </references>
      </pivotArea>
    </format>
    <format dxfId="445">
      <pivotArea outline="0" collapsedLevelsAreSubtotals="1" fieldPosition="0"/>
    </format>
    <format dxfId="444">
      <pivotArea dataOnly="0" labelOnly="1" outline="0" fieldPosition="0">
        <references count="2">
          <reference field="6" count="1" selected="0">
            <x v="3"/>
          </reference>
          <reference field="23" count="1">
            <x v="0"/>
          </reference>
        </references>
      </pivotArea>
    </format>
    <format dxfId="443">
      <pivotArea dataOnly="0" labelOnly="1" outline="0" fieldPosition="0">
        <references count="2">
          <reference field="6" count="1" selected="0">
            <x v="4"/>
          </reference>
          <reference field="23" count="1">
            <x v="1"/>
          </reference>
        </references>
      </pivotArea>
    </format>
    <format dxfId="442">
      <pivotArea dataOnly="0" labelOnly="1" outline="0" fieldPosition="0">
        <references count="2">
          <reference field="6" count="1" selected="0">
            <x v="5"/>
          </reference>
          <reference field="23" count="1">
            <x v="0"/>
          </reference>
        </references>
      </pivotArea>
    </format>
    <format dxfId="441">
      <pivotArea dataOnly="0" labelOnly="1" outline="0" fieldPosition="0">
        <references count="2">
          <reference field="6" count="1" selected="0">
            <x v="6"/>
          </reference>
          <reference field="23" count="1">
            <x v="0"/>
          </reference>
        </references>
      </pivotArea>
    </format>
    <format dxfId="440">
      <pivotArea dataOnly="0" labelOnly="1" outline="0" fieldPosition="0">
        <references count="2">
          <reference field="6" count="1" selected="0">
            <x v="7"/>
          </reference>
          <reference field="23" count="1">
            <x v="0"/>
          </reference>
        </references>
      </pivotArea>
    </format>
    <format dxfId="439">
      <pivotArea dataOnly="0" labelOnly="1" outline="0" fieldPosition="0">
        <references count="2">
          <reference field="6" count="1" selected="0">
            <x v="8"/>
          </reference>
          <reference field="23" count="1">
            <x v="0"/>
          </reference>
        </references>
      </pivotArea>
    </format>
    <format dxfId="438">
      <pivotArea dataOnly="0" labelOnly="1" outline="0" fieldPosition="0">
        <references count="2">
          <reference field="6" count="1" selected="0">
            <x v="9"/>
          </reference>
          <reference field="23" count="1">
            <x v="1"/>
          </reference>
        </references>
      </pivotArea>
    </format>
    <format dxfId="437">
      <pivotArea dataOnly="0" labelOnly="1" outline="0" fieldPosition="0">
        <references count="2">
          <reference field="6" count="1" selected="0">
            <x v="11"/>
          </reference>
          <reference field="23" count="1">
            <x v="0"/>
          </reference>
        </references>
      </pivotArea>
    </format>
    <format dxfId="436">
      <pivotArea dataOnly="0" labelOnly="1" outline="0" fieldPosition="0">
        <references count="2">
          <reference field="6" count="1" selected="0">
            <x v="36"/>
          </reference>
          <reference field="23" count="1">
            <x v="0"/>
          </reference>
        </references>
      </pivotArea>
    </format>
    <format dxfId="435">
      <pivotArea dataOnly="0" labelOnly="1" outline="0" fieldPosition="0">
        <references count="2">
          <reference field="6" count="1" selected="0">
            <x v="37"/>
          </reference>
          <reference field="23" count="1">
            <x v="0"/>
          </reference>
        </references>
      </pivotArea>
    </format>
    <format dxfId="434">
      <pivotArea dataOnly="0" labelOnly="1" outline="0" fieldPosition="0">
        <references count="2">
          <reference field="6" count="1" selected="0">
            <x v="50"/>
          </reference>
          <reference field="23" count="1">
            <x v="0"/>
          </reference>
        </references>
      </pivotArea>
    </format>
    <format dxfId="433">
      <pivotArea dataOnly="0" labelOnly="1" outline="0" fieldPosition="0">
        <references count="2">
          <reference field="6" count="1" selected="0">
            <x v="51"/>
          </reference>
          <reference field="23" count="1">
            <x v="1"/>
          </reference>
        </references>
      </pivotArea>
    </format>
    <format dxfId="432">
      <pivotArea dataOnly="0" labelOnly="1" outline="0" fieldPosition="0">
        <references count="2">
          <reference field="6" count="1" selected="0">
            <x v="53"/>
          </reference>
          <reference field="23" count="1">
            <x v="1"/>
          </reference>
        </references>
      </pivotArea>
    </format>
    <format dxfId="431">
      <pivotArea dataOnly="0" labelOnly="1" outline="0" fieldPosition="0">
        <references count="2">
          <reference field="6" count="1" selected="0">
            <x v="71"/>
          </reference>
          <reference field="23" count="1">
            <x v="0"/>
          </reference>
        </references>
      </pivotArea>
    </format>
    <format dxfId="430">
      <pivotArea outline="0" collapsedLevelsAreSubtotals="1" fieldPosition="0"/>
    </format>
    <format dxfId="429">
      <pivotArea dataOnly="0" labelOnly="1" outline="0" fieldPosition="0">
        <references count="2">
          <reference field="6" count="1" selected="0">
            <x v="14"/>
          </reference>
          <reference field="23" count="1">
            <x v="0"/>
          </reference>
        </references>
      </pivotArea>
    </format>
    <format dxfId="428">
      <pivotArea dataOnly="0" labelOnly="1" outline="0" fieldPosition="0">
        <references count="2">
          <reference field="6" count="1" selected="0">
            <x v="15"/>
          </reference>
          <reference field="23" count="1">
            <x v="0"/>
          </reference>
        </references>
      </pivotArea>
    </format>
    <format dxfId="427">
      <pivotArea dataOnly="0" labelOnly="1" outline="0" fieldPosition="0">
        <references count="2">
          <reference field="6" count="1" selected="0">
            <x v="22"/>
          </reference>
          <reference field="23" count="1">
            <x v="0"/>
          </reference>
        </references>
      </pivotArea>
    </format>
    <format dxfId="426">
      <pivotArea dataOnly="0" labelOnly="1" outline="0" fieldPosition="0">
        <references count="2">
          <reference field="6" count="1" selected="0">
            <x v="23"/>
          </reference>
          <reference field="23" count="1">
            <x v="0"/>
          </reference>
        </references>
      </pivotArea>
    </format>
    <format dxfId="425">
      <pivotArea outline="0" collapsedLevelsAreSubtotals="1" fieldPosition="0"/>
    </format>
    <format dxfId="424">
      <pivotArea dataOnly="0" labelOnly="1" outline="0" fieldPosition="0">
        <references count="2">
          <reference field="6" count="1" selected="0">
            <x v="0"/>
          </reference>
          <reference field="23" count="1">
            <x v="0"/>
          </reference>
        </references>
      </pivotArea>
    </format>
    <format dxfId="423">
      <pivotArea dataOnly="0" labelOnly="1" outline="0" fieldPosition="0">
        <references count="2">
          <reference field="6" count="1" selected="0">
            <x v="12"/>
          </reference>
          <reference field="23" count="1">
            <x v="0"/>
          </reference>
        </references>
      </pivotArea>
    </format>
    <format dxfId="422">
      <pivotArea dataOnly="0" labelOnly="1" outline="0" fieldPosition="0">
        <references count="2">
          <reference field="6" count="1" selected="0">
            <x v="13"/>
          </reference>
          <reference field="23" count="1">
            <x v="0"/>
          </reference>
        </references>
      </pivotArea>
    </format>
    <format dxfId="421">
      <pivotArea dataOnly="0" labelOnly="1" outline="0" fieldPosition="0">
        <references count="2">
          <reference field="6" count="1" selected="0">
            <x v="38"/>
          </reference>
          <reference field="23" count="1">
            <x v="0"/>
          </reference>
        </references>
      </pivotArea>
    </format>
    <format dxfId="420">
      <pivotArea dataOnly="0" labelOnly="1" outline="0" fieldPosition="0">
        <references count="2">
          <reference field="6" count="1" selected="0">
            <x v="44"/>
          </reference>
          <reference field="23" count="1">
            <x v="0"/>
          </reference>
        </references>
      </pivotArea>
    </format>
    <format dxfId="419">
      <pivotArea dataOnly="0" labelOnly="1" outline="0" fieldPosition="0">
        <references count="2">
          <reference field="6" count="1" selected="0">
            <x v="45"/>
          </reference>
          <reference field="23" count="1">
            <x v="0"/>
          </reference>
        </references>
      </pivotArea>
    </format>
    <format dxfId="418">
      <pivotArea dataOnly="0" labelOnly="1" outline="0" fieldPosition="0">
        <references count="2">
          <reference field="6" count="1" selected="0">
            <x v="48"/>
          </reference>
          <reference field="23" count="1">
            <x v="0"/>
          </reference>
        </references>
      </pivotArea>
    </format>
    <format dxfId="417">
      <pivotArea dataOnly="0" labelOnly="1" outline="0" fieldPosition="0">
        <references count="2">
          <reference field="6" count="1" selected="0">
            <x v="57"/>
          </reference>
          <reference field="23" count="1">
            <x v="0"/>
          </reference>
        </references>
      </pivotArea>
    </format>
    <format dxfId="416">
      <pivotArea dataOnly="0" labelOnly="1" outline="0" fieldPosition="0">
        <references count="2">
          <reference field="6" count="1" selected="0">
            <x v="59"/>
          </reference>
          <reference field="23" count="1">
            <x v="0"/>
          </reference>
        </references>
      </pivotArea>
    </format>
    <format dxfId="415">
      <pivotArea dataOnly="0" labelOnly="1" outline="0" fieldPosition="0">
        <references count="2">
          <reference field="6" count="1" selected="0">
            <x v="60"/>
          </reference>
          <reference field="23" count="1">
            <x v="0"/>
          </reference>
        </references>
      </pivotArea>
    </format>
    <format dxfId="414">
      <pivotArea dataOnly="0" labelOnly="1" outline="0" fieldPosition="0">
        <references count="2">
          <reference field="6" count="1" selected="0">
            <x v="62"/>
          </reference>
          <reference field="23" count="1">
            <x v="0"/>
          </reference>
        </references>
      </pivotArea>
    </format>
    <format dxfId="413">
      <pivotArea dataOnly="0" labelOnly="1" outline="0" fieldPosition="0">
        <references count="2">
          <reference field="6" count="1" selected="0">
            <x v="67"/>
          </reference>
          <reference field="23" count="1">
            <x v="0"/>
          </reference>
        </references>
      </pivotArea>
    </format>
    <format dxfId="412">
      <pivotArea dataOnly="0" labelOnly="1" outline="0" fieldPosition="0">
        <references count="2">
          <reference field="6" count="1" selected="0">
            <x v="68"/>
          </reference>
          <reference field="23" count="1">
            <x v="0"/>
          </reference>
        </references>
      </pivotArea>
    </format>
    <format dxfId="411">
      <pivotArea dataOnly="0" labelOnly="1" outline="0" fieldPosition="0">
        <references count="2">
          <reference field="6" count="1" selected="0">
            <x v="69"/>
          </reference>
          <reference field="23" count="1">
            <x v="0"/>
          </reference>
        </references>
      </pivotArea>
    </format>
    <format dxfId="410">
      <pivotArea outline="0" collapsedLevelsAreSubtotals="1" fieldPosition="0">
        <references count="3">
          <reference field="4294967294" count="2" selected="0">
            <x v="0"/>
            <x v="1"/>
          </reference>
          <reference field="6" count="1" selected="0">
            <x v="25"/>
          </reference>
          <reference field="23" count="1" selected="0">
            <x v="0"/>
          </reference>
        </references>
      </pivotArea>
    </format>
    <format dxfId="409">
      <pivotArea outline="0" collapsedLevelsAreSubtotals="1" fieldPosition="0">
        <references count="3">
          <reference field="4294967294" count="2" selected="0">
            <x v="0"/>
            <x v="1"/>
          </reference>
          <reference field="6" count="1" selected="0">
            <x v="47"/>
          </reference>
          <reference field="23" count="1" selected="0">
            <x v="0"/>
          </reference>
        </references>
      </pivotArea>
    </format>
    <format dxfId="408">
      <pivotArea outline="0" collapsedLevelsAreSubtotals="1" fieldPosition="0">
        <references count="2">
          <reference field="4294967294" count="2" selected="0">
            <x v="0"/>
            <x v="1"/>
          </reference>
          <reference field="6" count="1" selected="0">
            <x v="70"/>
          </reference>
        </references>
      </pivotArea>
    </format>
    <format dxfId="407">
      <pivotArea outline="0" collapsedLevelsAreSubtotals="1" fieldPosition="0"/>
    </format>
    <format dxfId="406">
      <pivotArea dataOnly="0" labelOnly="1" outline="0" fieldPosition="0">
        <references count="2">
          <reference field="6" count="1" selected="0">
            <x v="25"/>
          </reference>
          <reference field="23" count="1">
            <x v="0"/>
          </reference>
        </references>
      </pivotArea>
    </format>
    <format dxfId="405">
      <pivotArea dataOnly="0" labelOnly="1" outline="0" fieldPosition="0">
        <references count="2">
          <reference field="6" count="1" selected="0">
            <x v="32"/>
          </reference>
          <reference field="23" count="1">
            <x v="0"/>
          </reference>
        </references>
      </pivotArea>
    </format>
    <format dxfId="404">
      <pivotArea dataOnly="0" labelOnly="1" outline="0" fieldPosition="0">
        <references count="2">
          <reference field="6" count="1" selected="0">
            <x v="33"/>
          </reference>
          <reference field="23" count="1">
            <x v="0"/>
          </reference>
        </references>
      </pivotArea>
    </format>
    <format dxfId="403">
      <pivotArea dataOnly="0" labelOnly="1" outline="0" fieldPosition="0">
        <references count="2">
          <reference field="6" count="1" selected="0">
            <x v="34"/>
          </reference>
          <reference field="23" count="1">
            <x v="0"/>
          </reference>
        </references>
      </pivotArea>
    </format>
    <format dxfId="402">
      <pivotArea dataOnly="0" labelOnly="1" outline="0" fieldPosition="0">
        <references count="2">
          <reference field="6" count="1" selected="0">
            <x v="47"/>
          </reference>
          <reference field="23" count="1">
            <x v="0"/>
          </reference>
        </references>
      </pivotArea>
    </format>
    <format dxfId="401">
      <pivotArea dataOnly="0" labelOnly="1" outline="0" fieldPosition="0">
        <references count="2">
          <reference field="6" count="1" selected="0">
            <x v="54"/>
          </reference>
          <reference field="23" count="1">
            <x v="0"/>
          </reference>
        </references>
      </pivotArea>
    </format>
    <format dxfId="400">
      <pivotArea dataOnly="0" labelOnly="1" outline="0" fieldPosition="0">
        <references count="2">
          <reference field="6" count="1" selected="0">
            <x v="56"/>
          </reference>
          <reference field="23" count="1">
            <x v="0"/>
          </reference>
        </references>
      </pivotArea>
    </format>
    <format dxfId="399">
      <pivotArea dataOnly="0" labelOnly="1" outline="0" fieldPosition="0">
        <references count="2">
          <reference field="6" count="1" selected="0">
            <x v="63"/>
          </reference>
          <reference field="23" count="1">
            <x v="0"/>
          </reference>
        </references>
      </pivotArea>
    </format>
    <format dxfId="398">
      <pivotArea dataOnly="0" labelOnly="1" outline="0" fieldPosition="0">
        <references count="2">
          <reference field="6" count="1" selected="0">
            <x v="64"/>
          </reference>
          <reference field="23" count="1">
            <x v="0"/>
          </reference>
        </references>
      </pivotArea>
    </format>
    <format dxfId="397">
      <pivotArea dataOnly="0" labelOnly="1" outline="0" fieldPosition="0">
        <references count="2">
          <reference field="6" count="1" selected="0">
            <x v="65"/>
          </reference>
          <reference field="23" count="1">
            <x v="0"/>
          </reference>
        </references>
      </pivotArea>
    </format>
    <format dxfId="396">
      <pivotArea dataOnly="0" labelOnly="1" outline="0" fieldPosition="0">
        <references count="2">
          <reference field="6" count="1" selected="0">
            <x v="66"/>
          </reference>
          <reference field="23" count="1">
            <x v="0"/>
          </reference>
        </references>
      </pivotArea>
    </format>
    <format dxfId="395">
      <pivotArea dataOnly="0" labelOnly="1" outline="0" fieldPosition="0">
        <references count="2">
          <reference field="6" count="1" selected="0">
            <x v="70"/>
          </reference>
          <reference field="23" count="1">
            <x v="0"/>
          </reference>
        </references>
      </pivotArea>
    </format>
    <format dxfId="394">
      <pivotArea outline="0" collapsedLevelsAreSubtotals="1" fieldPosition="0"/>
    </format>
    <format dxfId="393">
      <pivotArea dataOnly="0" labelOnly="1" outline="0" fieldPosition="0">
        <references count="2">
          <reference field="6" count="1" selected="0">
            <x v="2"/>
          </reference>
          <reference field="23" count="1">
            <x v="0"/>
          </reference>
        </references>
      </pivotArea>
    </format>
    <format dxfId="392">
      <pivotArea dataOnly="0" labelOnly="1" outline="0" fieldPosition="0">
        <references count="2">
          <reference field="6" count="1" selected="0">
            <x v="16"/>
          </reference>
          <reference field="23" count="1">
            <x v="1"/>
          </reference>
        </references>
      </pivotArea>
    </format>
    <format dxfId="391">
      <pivotArea dataOnly="0" labelOnly="1" outline="0" fieldPosition="0">
        <references count="2">
          <reference field="6" count="1" selected="0">
            <x v="17"/>
          </reference>
          <reference field="23" count="1">
            <x v="0"/>
          </reference>
        </references>
      </pivotArea>
    </format>
    <format dxfId="390">
      <pivotArea dataOnly="0" labelOnly="1" outline="0" fieldPosition="0">
        <references count="2">
          <reference field="6" count="1" selected="0">
            <x v="19"/>
          </reference>
          <reference field="23" count="1">
            <x v="1"/>
          </reference>
        </references>
      </pivotArea>
    </format>
    <format dxfId="389">
      <pivotArea dataOnly="0" labelOnly="1" outline="0" fieldPosition="0">
        <references count="2">
          <reference field="6" count="1" selected="0">
            <x v="20"/>
          </reference>
          <reference field="23" count="1">
            <x v="0"/>
          </reference>
        </references>
      </pivotArea>
    </format>
    <format dxfId="388">
      <pivotArea dataOnly="0" labelOnly="1" outline="0" fieldPosition="0">
        <references count="2">
          <reference field="6" count="1" selected="0">
            <x v="21"/>
          </reference>
          <reference field="23" count="1">
            <x v="0"/>
          </reference>
        </references>
      </pivotArea>
    </format>
    <format dxfId="387">
      <pivotArea dataOnly="0" labelOnly="1" outline="0" fieldPosition="0">
        <references count="2">
          <reference field="6" count="1" selected="0">
            <x v="26"/>
          </reference>
          <reference field="23" count="1">
            <x v="0"/>
          </reference>
        </references>
      </pivotArea>
    </format>
    <format dxfId="386">
      <pivotArea dataOnly="0" labelOnly="1" outline="0" fieldPosition="0">
        <references count="2">
          <reference field="6" count="1" selected="0">
            <x v="27"/>
          </reference>
          <reference field="23" count="1">
            <x v="0"/>
          </reference>
        </references>
      </pivotArea>
    </format>
    <format dxfId="385">
      <pivotArea dataOnly="0" labelOnly="1" outline="0" fieldPosition="0">
        <references count="2">
          <reference field="6" count="1" selected="0">
            <x v="29"/>
          </reference>
          <reference field="23" count="1">
            <x v="2"/>
          </reference>
        </references>
      </pivotArea>
    </format>
    <format dxfId="384">
      <pivotArea dataOnly="0" labelOnly="1" outline="0" fieldPosition="0">
        <references count="2">
          <reference field="6" count="1" selected="0">
            <x v="31"/>
          </reference>
          <reference field="23" count="1">
            <x v="0"/>
          </reference>
        </references>
      </pivotArea>
    </format>
    <format dxfId="383">
      <pivotArea dataOnly="0" labelOnly="1" outline="0" fieldPosition="0">
        <references count="2">
          <reference field="6" count="1" selected="0">
            <x v="35"/>
          </reference>
          <reference field="23" count="1">
            <x v="1"/>
          </reference>
        </references>
      </pivotArea>
    </format>
    <format dxfId="382">
      <pivotArea dataOnly="0" labelOnly="1" outline="0" fieldPosition="0">
        <references count="2">
          <reference field="6" count="1" selected="0">
            <x v="41"/>
          </reference>
          <reference field="23" count="1">
            <x v="0"/>
          </reference>
        </references>
      </pivotArea>
    </format>
    <format dxfId="381">
      <pivotArea dataOnly="0" labelOnly="1" outline="0" fieldPosition="0">
        <references count="2">
          <reference field="6" count="1" selected="0">
            <x v="42"/>
          </reference>
          <reference field="23" count="1">
            <x v="1"/>
          </reference>
        </references>
      </pivotArea>
    </format>
    <format dxfId="380">
      <pivotArea dataOnly="0" labelOnly="1" outline="0" fieldPosition="0">
        <references count="2">
          <reference field="6" count="1" selected="0">
            <x v="43"/>
          </reference>
          <reference field="23" count="1">
            <x v="1"/>
          </reference>
        </references>
      </pivotArea>
    </format>
    <format dxfId="379">
      <pivotArea dataOnly="0" labelOnly="1" outline="0" fieldPosition="0">
        <references count="2">
          <reference field="6" count="1" selected="0">
            <x v="46"/>
          </reference>
          <reference field="23" count="1">
            <x v="0"/>
          </reference>
        </references>
      </pivotArea>
    </format>
    <format dxfId="378">
      <pivotArea dataOnly="0" labelOnly="1" outline="0" fieldPosition="0">
        <references count="2">
          <reference field="6" count="1" selected="0">
            <x v="72"/>
          </reference>
          <reference field="23" count="1">
            <x v="0"/>
          </reference>
        </references>
      </pivotArea>
    </format>
    <format dxfId="377">
      <pivotArea dataOnly="0" labelOnly="1" outline="0" fieldPosition="0">
        <references count="2">
          <reference field="6" count="1" selected="0">
            <x v="73"/>
          </reference>
          <reference field="23" count="1">
            <x v="0"/>
          </reference>
        </references>
      </pivotArea>
    </format>
    <format dxfId="376">
      <pivotArea outline="0" collapsedLevelsAreSubtotals="1" fieldPosition="0">
        <references count="3">
          <reference field="4294967294" count="2" selected="0">
            <x v="0"/>
            <x v="1"/>
          </reference>
          <reference field="6" count="1" selected="0">
            <x v="20"/>
          </reference>
          <reference field="23" count="1" selected="0">
            <x v="0"/>
          </reference>
        </references>
      </pivotArea>
    </format>
    <format dxfId="375">
      <pivotArea outline="0" collapsedLevelsAreSubtotals="1" fieldPosition="0">
        <references count="3">
          <reference field="4294967294" count="2" selected="0">
            <x v="0"/>
            <x v="1"/>
          </reference>
          <reference field="6" count="1" selected="0">
            <x v="21"/>
          </reference>
          <reference field="23" count="1" selected="0">
            <x v="0"/>
          </reference>
        </references>
      </pivotArea>
    </format>
    <format dxfId="374">
      <pivotArea outline="0" collapsedLevelsAreSubtotals="1" fieldPosition="0">
        <references count="3">
          <reference field="4294967294" count="2" selected="0">
            <x v="0"/>
            <x v="1"/>
          </reference>
          <reference field="6" count="1" selected="0">
            <x v="72"/>
          </reference>
          <reference field="23" count="1" selected="0">
            <x v="0"/>
          </reference>
        </references>
      </pivotArea>
    </format>
    <format dxfId="373">
      <pivotArea outline="0" collapsedLevelsAreSubtotals="1" fieldPosition="0"/>
    </format>
    <format dxfId="372">
      <pivotArea dataOnly="0" labelOnly="1" outline="0" fieldPosition="0">
        <references count="2">
          <reference field="6" count="1" selected="0">
            <x v="1"/>
          </reference>
          <reference field="23" count="1">
            <x v="0"/>
          </reference>
        </references>
      </pivotArea>
    </format>
    <format dxfId="371">
      <pivotArea dataOnly="0" labelOnly="1" outline="0" fieldPosition="0">
        <references count="2">
          <reference field="6" count="1" selected="0">
            <x v="30"/>
          </reference>
          <reference field="23" count="1">
            <x v="0"/>
          </reference>
        </references>
      </pivotArea>
    </format>
    <format dxfId="370">
      <pivotArea dataOnly="0" labelOnly="1" outline="0" fieldPosition="0">
        <references count="2">
          <reference field="6" count="1" selected="0">
            <x v="49"/>
          </reference>
          <reference field="23" count="1">
            <x v="0"/>
          </reference>
        </references>
      </pivotArea>
    </format>
    <format dxfId="369">
      <pivotArea dataOnly="0" labelOnly="1" outline="0" fieldPosition="0">
        <references count="2">
          <reference field="6" count="1" selected="0">
            <x v="55"/>
          </reference>
          <reference field="23" count="1">
            <x v="0"/>
          </reference>
        </references>
      </pivotArea>
    </format>
    <format dxfId="368">
      <pivotArea dataOnly="0" labelOnly="1" outline="0" fieldPosition="0">
        <references count="2">
          <reference field="6" count="1" selected="0">
            <x v="58"/>
          </reference>
          <reference field="23" count="1">
            <x v="2"/>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17:B26" firstHeaderRow="1"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36" baseField="0" baseItem="0"/>
  </dataFields>
  <formats count="13">
    <format dxfId="12">
      <pivotArea outline="0" collapsedLevelsAreSubtotals="1" fieldPosition="0"/>
    </format>
    <format dxfId="11">
      <pivotArea outline="0" collapsedLevelsAreSubtotals="1" fieldPosition="0"/>
    </format>
    <format dxfId="10">
      <pivotArea dataOnly="0" labelOnly="1" outline="0" axis="axisValues" fieldPosition="0"/>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field="4" type="button" dataOnly="0" labelOnly="1" outline="0" axis="axisRow" fieldPosition="0"/>
    </format>
    <format dxfId="5">
      <pivotArea dataOnly="0" labelOnly="1" outline="0" axis="axisValues" fieldPosition="0"/>
    </format>
    <format dxfId="4">
      <pivotArea dataOnly="0" labelOnly="1" fieldPosition="0">
        <references count="1">
          <reference field="4" count="0"/>
        </references>
      </pivotArea>
    </format>
    <format dxfId="3">
      <pivotArea dataOnly="0" labelOnly="1" outline="0" axis="axisValues" fieldPosition="0"/>
    </format>
    <format dxfId="2">
      <pivotArea field="4"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 rowHeaderCaption="Dependencia">
  <location ref="A56:E67" firstHeaderRow="1" firstDataRow="2" firstDataCol="1"/>
  <pivotFields count="70">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axis="axisCol" dataField="1" showAll="0" defaultSubtotal="0">
      <items count="4">
        <item x="0"/>
        <item m="1" x="3"/>
        <item x="1"/>
        <item x="2"/>
      </items>
    </pivotField>
    <pivotField numFmtId="9"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numFmtId="9"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4">
    <i>
      <x/>
    </i>
    <i>
      <x v="2"/>
    </i>
    <i>
      <x v="3"/>
    </i>
    <i t="grand">
      <x/>
    </i>
  </colItems>
  <dataFields count="1">
    <dataField name="Cuenta de Estado del Producto 4" fld="24" subtotal="count" showDataAs="percentOfTotal" baseField="0" baseItem="0" numFmtId="10"/>
  </dataFields>
  <formats count="16">
    <format dxfId="28">
      <pivotArea outline="0" collapsedLevelsAreSubtotals="1" fieldPosition="0"/>
    </format>
    <format dxfId="27">
      <pivotArea field="4" type="button" dataOnly="0" labelOnly="1" outline="0" axis="axisRow" fieldPosition="0"/>
    </format>
    <format dxfId="26">
      <pivotArea dataOnly="0" labelOnly="1" fieldPosition="0">
        <references count="1">
          <reference field="4" count="0"/>
        </references>
      </pivotArea>
    </format>
    <format dxfId="25">
      <pivotArea dataOnly="0" labelOnly="1" grandRow="1" outline="0" fieldPosition="0"/>
    </format>
    <format dxfId="24">
      <pivotArea dataOnly="0" labelOnly="1" grandCol="1" outline="0" fieldPosition="0"/>
    </format>
    <format dxfId="23">
      <pivotArea dataOnly="0" labelOnly="1" fieldPosition="0">
        <references count="1">
          <reference field="4" count="0"/>
        </references>
      </pivotArea>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grandRow="1" outline="0" fieldPosition="0"/>
    </format>
    <format dxfId="18">
      <pivotArea dataOnly="0" labelOnly="1" grandCol="1" outline="0" fieldPosition="0"/>
    </format>
    <format dxfId="17">
      <pivotArea outline="0" collapsedLevelsAreSubtotals="1" fieldPosition="0"/>
    </format>
    <format dxfId="16">
      <pivotArea field="4" type="button" dataOnly="0" labelOnly="1" outline="0" axis="axisRow" fieldPosition="0"/>
    </format>
    <format dxfId="15">
      <pivotArea dataOnly="0" labelOnly="1" fieldPosition="0">
        <references count="1">
          <reference field="4" count="0"/>
        </references>
      </pivotArea>
    </format>
    <format dxfId="14">
      <pivotArea dataOnly="0" labelOnly="1" grandRow="1" outline="0" fieldPosition="0"/>
    </format>
    <format dxfId="13">
      <pivotArea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Productos" cacheId="2"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A99:E173" firstHeaderRow="0" firstDataRow="1" firstDataCol="2"/>
  <pivotFields count="59">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74">
        <item x="35"/>
        <item x="70"/>
        <item x="59"/>
        <item x="9"/>
        <item x="11"/>
        <item x="12"/>
        <item x="10"/>
        <item x="8"/>
        <item x="13"/>
        <item x="14"/>
        <item x="3"/>
        <item x="16"/>
        <item x="32"/>
        <item x="34"/>
        <item x="21"/>
        <item x="20"/>
        <item x="64"/>
        <item x="61"/>
        <item x="1"/>
        <item x="53"/>
        <item x="60"/>
        <item x="58"/>
        <item x="23"/>
        <item x="22"/>
        <item x="2"/>
        <item x="49"/>
        <item x="56"/>
        <item x="55"/>
        <item x="50"/>
        <item x="65"/>
        <item x="69"/>
        <item x="52"/>
        <item x="48"/>
        <item x="38"/>
        <item x="44"/>
        <item x="68"/>
        <item x="15"/>
        <item x="6"/>
        <item x="26"/>
        <item x="51"/>
        <item x="4"/>
        <item x="54"/>
        <item x="66"/>
        <item x="63"/>
        <item x="37"/>
        <item x="25"/>
        <item x="67"/>
        <item x="47"/>
        <item x="30"/>
        <item x="71"/>
        <item x="7"/>
        <item x="18"/>
        <item x="5"/>
        <item x="19"/>
        <item x="46"/>
        <item x="73"/>
        <item x="43"/>
        <item x="24"/>
        <item x="72"/>
        <item x="27"/>
        <item x="33"/>
        <item x="0"/>
        <item x="36"/>
        <item x="42"/>
        <item x="40"/>
        <item x="41"/>
        <item x="39"/>
        <item x="31"/>
        <item x="29"/>
        <item x="28"/>
        <item x="45"/>
        <item x="17"/>
        <item x="57"/>
        <item x="6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howAll="0" defaultSubtotal="0"/>
    <pivotField name="Tipo de Resultado" axis="axisRow" compact="0" outline="0" showAll="0" defaultSubtotal="0">
      <items count="3">
        <item x="0"/>
        <item x="1"/>
        <item x="2"/>
      </items>
    </pivotField>
    <pivotField compact="0" outline="0" showAll="0" defaultSubtotal="0">
      <items count="3">
        <item x="0"/>
        <item x="1"/>
        <item x="2"/>
      </items>
    </pivotField>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dragToRow="0" dragToCol="0" dragToPage="0" showAll="0" defaultSubtotal="0"/>
    <pivotField compact="0" outline="0" dragToRow="0" dragToCol="0" dragToPage="0" showAll="0" defaultSubtotal="0"/>
  </pivotFields>
  <rowFields count="2">
    <field x="6"/>
    <field x="23"/>
  </rowFields>
  <rowItems count="74">
    <i>
      <x/>
      <x/>
    </i>
    <i>
      <x v="1"/>
      <x/>
    </i>
    <i>
      <x v="2"/>
      <x/>
    </i>
    <i>
      <x v="3"/>
      <x/>
    </i>
    <i>
      <x v="4"/>
      <x v="1"/>
    </i>
    <i>
      <x v="5"/>
      <x/>
    </i>
    <i>
      <x v="6"/>
      <x/>
    </i>
    <i>
      <x v="7"/>
      <x/>
    </i>
    <i>
      <x v="8"/>
      <x/>
    </i>
    <i>
      <x v="9"/>
      <x v="1"/>
    </i>
    <i>
      <x v="10"/>
      <x/>
    </i>
    <i>
      <x v="11"/>
      <x/>
    </i>
    <i>
      <x v="12"/>
      <x/>
    </i>
    <i>
      <x v="13"/>
      <x/>
    </i>
    <i>
      <x v="14"/>
      <x/>
    </i>
    <i>
      <x v="15"/>
      <x/>
    </i>
    <i>
      <x v="16"/>
      <x v="1"/>
    </i>
    <i>
      <x v="17"/>
      <x/>
    </i>
    <i>
      <x v="18"/>
      <x/>
    </i>
    <i>
      <x v="19"/>
      <x v="1"/>
    </i>
    <i>
      <x v="20"/>
      <x/>
    </i>
    <i>
      <x v="21"/>
      <x/>
    </i>
    <i>
      <x v="22"/>
      <x/>
    </i>
    <i>
      <x v="23"/>
      <x/>
    </i>
    <i>
      <x v="24"/>
      <x/>
    </i>
    <i>
      <x v="25"/>
      <x/>
    </i>
    <i>
      <x v="26"/>
      <x/>
    </i>
    <i>
      <x v="27"/>
      <x/>
    </i>
    <i>
      <x v="28"/>
      <x/>
    </i>
    <i>
      <x v="29"/>
      <x v="2"/>
    </i>
    <i>
      <x v="30"/>
      <x/>
    </i>
    <i>
      <x v="31"/>
      <x/>
    </i>
    <i>
      <x v="32"/>
      <x/>
    </i>
    <i>
      <x v="33"/>
      <x/>
    </i>
    <i>
      <x v="34"/>
      <x/>
    </i>
    <i>
      <x v="35"/>
      <x v="1"/>
    </i>
    <i>
      <x v="36"/>
      <x/>
    </i>
    <i>
      <x v="37"/>
      <x/>
    </i>
    <i>
      <x v="38"/>
      <x/>
    </i>
    <i>
      <x v="39"/>
      <x/>
    </i>
    <i>
      <x v="40"/>
      <x/>
    </i>
    <i>
      <x v="41"/>
      <x/>
    </i>
    <i>
      <x v="42"/>
      <x v="1"/>
    </i>
    <i>
      <x v="43"/>
      <x v="1"/>
    </i>
    <i>
      <x v="44"/>
      <x/>
    </i>
    <i>
      <x v="45"/>
      <x/>
    </i>
    <i>
      <x v="46"/>
      <x/>
    </i>
    <i>
      <x v="47"/>
      <x/>
    </i>
    <i>
      <x v="48"/>
      <x/>
    </i>
    <i>
      <x v="49"/>
      <x/>
    </i>
    <i>
      <x v="50"/>
      <x/>
    </i>
    <i>
      <x v="51"/>
      <x v="1"/>
    </i>
    <i>
      <x v="52"/>
      <x/>
    </i>
    <i>
      <x v="53"/>
      <x v="1"/>
    </i>
    <i>
      <x v="54"/>
      <x/>
    </i>
    <i>
      <x v="55"/>
      <x/>
    </i>
    <i>
      <x v="56"/>
      <x/>
    </i>
    <i>
      <x v="57"/>
      <x/>
    </i>
    <i>
      <x v="58"/>
      <x v="2"/>
    </i>
    <i>
      <x v="59"/>
      <x/>
    </i>
    <i>
      <x v="60"/>
      <x/>
    </i>
    <i>
      <x v="61"/>
      <x/>
    </i>
    <i>
      <x v="62"/>
      <x/>
    </i>
    <i>
      <x v="63"/>
      <x/>
    </i>
    <i>
      <x v="64"/>
      <x/>
    </i>
    <i>
      <x v="65"/>
      <x/>
    </i>
    <i>
      <x v="66"/>
      <x/>
    </i>
    <i>
      <x v="67"/>
      <x/>
    </i>
    <i>
      <x v="68"/>
      <x/>
    </i>
    <i>
      <x v="69"/>
      <x/>
    </i>
    <i>
      <x v="70"/>
      <x/>
    </i>
    <i>
      <x v="71"/>
      <x/>
    </i>
    <i>
      <x v="72"/>
      <x/>
    </i>
    <i>
      <x v="73"/>
      <x/>
    </i>
  </rowItems>
  <colFields count="1">
    <field x="-2"/>
  </colFields>
  <colItems count="3">
    <i>
      <x/>
    </i>
    <i i="1">
      <x v="1"/>
    </i>
    <i i="2">
      <x v="2"/>
    </i>
  </colItems>
  <dataFields count="3">
    <dataField name="META 4to TRIM" fld="16" baseField="0" baseItem="0" numFmtId="9"/>
    <dataField name="AVANCE 4to TRIM" fld="18" baseField="0" baseItem="0" numFmtId="9"/>
    <dataField name="Cumplimiento " fld="22" baseField="0" baseItem="0"/>
  </dataFields>
  <formats count="215">
    <format dxfId="243">
      <pivotArea field="4" type="button" dataOnly="0" labelOnly="1" outline="0"/>
    </format>
    <format dxfId="242">
      <pivotArea type="all" dataOnly="0" outline="0" fieldPosition="0"/>
    </format>
    <format dxfId="241">
      <pivotArea outline="0" collapsedLevelsAreSubtotals="1" fieldPosition="0"/>
    </format>
    <format dxfId="240">
      <pivotArea field="4" type="button" dataOnly="0" labelOnly="1" outline="0"/>
    </format>
    <format dxfId="239">
      <pivotArea dataOnly="0" labelOnly="1" grandRow="1" outline="0" fieldPosition="0"/>
    </format>
    <format dxfId="238">
      <pivotArea type="all" dataOnly="0" outline="0" fieldPosition="0"/>
    </format>
    <format dxfId="237">
      <pivotArea outline="0" collapsedLevelsAreSubtotals="1" fieldPosition="0"/>
    </format>
    <format dxfId="236">
      <pivotArea field="4" type="button" dataOnly="0" labelOnly="1" outline="0"/>
    </format>
    <format dxfId="235">
      <pivotArea type="all" dataOnly="0" outline="0" fieldPosition="0"/>
    </format>
    <format dxfId="234">
      <pivotArea outline="0" collapsedLevelsAreSubtotals="1" fieldPosition="0"/>
    </format>
    <format dxfId="233">
      <pivotArea field="4" type="button" dataOnly="0" labelOnly="1" outline="0"/>
    </format>
    <format dxfId="232">
      <pivotArea field="6" type="button" dataOnly="0" labelOnly="1" outline="0" axis="axisRow" fieldPosition="0"/>
    </format>
    <format dxfId="231">
      <pivotArea type="all" dataOnly="0" outline="0" fieldPosition="0"/>
    </format>
    <format dxfId="230">
      <pivotArea field="6" type="button" dataOnly="0" labelOnly="1" outline="0" axis="axisRow" fieldPosition="0"/>
    </format>
    <format dxfId="229">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228">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227">
      <pivotArea type="all" dataOnly="0" outline="0" fieldPosition="0"/>
    </format>
    <format dxfId="226">
      <pivotArea field="6" type="button" dataOnly="0" labelOnly="1" outline="0" axis="axisRow" fieldPosition="0"/>
    </format>
    <format dxfId="225">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224">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223">
      <pivotArea type="all" dataOnly="0" outline="0" fieldPosition="0"/>
    </format>
    <format dxfId="222">
      <pivotArea field="6" type="button" dataOnly="0" labelOnly="1" outline="0" axis="axisRow" fieldPosition="0"/>
    </format>
    <format dxfId="221">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220">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219">
      <pivotArea outline="0" collapsedLevelsAreSubtotals="1" fieldPosition="0"/>
    </format>
    <format dxfId="218">
      <pivotArea outline="0" collapsedLevelsAreSubtotals="1" fieldPosition="0"/>
    </format>
    <format dxfId="217">
      <pivotArea field="6" type="button" dataOnly="0" labelOnly="1" outline="0" axis="axisRow" fieldPosition="0"/>
    </format>
    <format dxfId="216">
      <pivotArea collapsedLevelsAreSubtotals="1" fieldPosition="0">
        <references count="1">
          <reference field="6" count="7">
            <x v="11"/>
            <x v="36"/>
            <x v="37"/>
            <x v="50"/>
            <x v="51"/>
            <x v="53"/>
            <x v="71"/>
          </reference>
        </references>
      </pivotArea>
    </format>
    <format dxfId="215">
      <pivotArea collapsedLevelsAreSubtotals="1" fieldPosition="0">
        <references count="1">
          <reference field="6" count="1">
            <x v="70"/>
          </reference>
        </references>
      </pivotArea>
    </format>
    <format dxfId="214">
      <pivotArea collapsedLevelsAreSubtotals="1" fieldPosition="0">
        <references count="1">
          <reference field="6" count="1">
            <x v="47"/>
          </reference>
        </references>
      </pivotArea>
    </format>
    <format dxfId="213">
      <pivotArea collapsedLevelsAreSubtotals="1" fieldPosition="0">
        <references count="1">
          <reference field="6" count="1">
            <x v="25"/>
          </reference>
        </references>
      </pivotArea>
    </format>
    <format dxfId="212">
      <pivotArea collapsedLevelsAreSubtotals="1" fieldPosition="0">
        <references count="1">
          <reference field="6" count="2">
            <x v="20"/>
            <x v="21"/>
          </reference>
        </references>
      </pivotArea>
    </format>
    <format dxfId="211">
      <pivotArea collapsedLevelsAreSubtotals="1" fieldPosition="0">
        <references count="1">
          <reference field="6" count="1">
            <x v="72"/>
          </reference>
        </references>
      </pivotArea>
    </format>
    <format dxfId="210">
      <pivotArea type="all" dataOnly="0" outline="0" fieldPosition="0"/>
    </format>
    <format dxfId="209">
      <pivotArea outline="0" collapsedLevelsAreSubtotals="1" fieldPosition="0"/>
    </format>
    <format dxfId="208">
      <pivotArea field="6" type="button" dataOnly="0" labelOnly="1" outline="0" axis="axisRow" fieldPosition="0"/>
    </format>
    <format dxfId="207">
      <pivotArea dataOnly="0" labelOnly="1"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206">
      <pivotArea dataOnly="0" labelOnly="1" fieldPosition="0">
        <references count="1">
          <reference field="6" count="24">
            <x v="49"/>
            <x v="50"/>
            <x v="51"/>
            <x v="52"/>
            <x v="53"/>
            <x v="54"/>
            <x v="55"/>
            <x v="56"/>
            <x v="57"/>
            <x v="58"/>
            <x v="59"/>
            <x v="60"/>
            <x v="61"/>
            <x v="62"/>
            <x v="63"/>
            <x v="64"/>
            <x v="65"/>
            <x v="66"/>
            <x v="67"/>
            <x v="68"/>
            <x v="69"/>
            <x v="70"/>
            <x v="71"/>
            <x v="72"/>
          </reference>
        </references>
      </pivotArea>
    </format>
    <format dxfId="205">
      <pivotArea field="6" type="button" dataOnly="0" labelOnly="1" outline="0" axis="axisRow" fieldPosition="0"/>
    </format>
    <format dxfId="204">
      <pivotArea dataOnly="0" labelOnly="1" outline="0" fieldPosition="0">
        <references count="1">
          <reference field="6"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203">
      <pivotArea dataOnly="0" labelOnly="1" outline="0" fieldPosition="0">
        <references count="1">
          <reference field="6" count="24">
            <x v="49"/>
            <x v="50"/>
            <x v="51"/>
            <x v="52"/>
            <x v="53"/>
            <x v="54"/>
            <x v="55"/>
            <x v="56"/>
            <x v="57"/>
            <x v="58"/>
            <x v="59"/>
            <x v="60"/>
            <x v="61"/>
            <x v="62"/>
            <x v="63"/>
            <x v="64"/>
            <x v="65"/>
            <x v="66"/>
            <x v="67"/>
            <x v="68"/>
            <x v="69"/>
            <x v="70"/>
            <x v="71"/>
            <x v="72"/>
          </reference>
        </references>
      </pivotArea>
    </format>
    <format dxfId="202">
      <pivotArea field="6" type="button" dataOnly="0" labelOnly="1" outline="0" axis="axisRow" fieldPosition="0"/>
    </format>
    <format dxfId="201">
      <pivotArea dataOnly="0" labelOnly="1" outline="0" fieldPosition="0">
        <references count="1">
          <reference field="6" count="14">
            <x v="0"/>
            <x v="12"/>
            <x v="13"/>
            <x v="38"/>
            <x v="44"/>
            <x v="45"/>
            <x v="48"/>
            <x v="57"/>
            <x v="59"/>
            <x v="60"/>
            <x v="62"/>
            <x v="67"/>
            <x v="68"/>
            <x v="69"/>
          </reference>
        </references>
      </pivotArea>
    </format>
    <format dxfId="200">
      <pivotArea dataOnly="0" labelOnly="1" outline="0" fieldPosition="0">
        <references count="1">
          <reference field="6" count="14">
            <x v="0"/>
            <x v="12"/>
            <x v="13"/>
            <x v="38"/>
            <x v="44"/>
            <x v="45"/>
            <x v="48"/>
            <x v="57"/>
            <x v="59"/>
            <x v="60"/>
            <x v="62"/>
            <x v="67"/>
            <x v="68"/>
            <x v="69"/>
          </reference>
        </references>
      </pivotArea>
    </format>
    <format dxfId="199">
      <pivotArea dataOnly="0" labelOnly="1" outline="0" fieldPosition="0">
        <references count="1">
          <reference field="6" count="1">
            <x v="69"/>
          </reference>
        </references>
      </pivotArea>
    </format>
    <format dxfId="198">
      <pivotArea dataOnly="0" labelOnly="1" outline="0" fieldPosition="0">
        <references count="1">
          <reference field="6" count="1">
            <x v="69"/>
          </reference>
        </references>
      </pivotArea>
    </format>
    <format dxfId="197">
      <pivotArea dataOnly="0" labelOnly="1" outline="0" fieldPosition="0">
        <references count="1">
          <reference field="6" count="1">
            <x v="73"/>
          </reference>
        </references>
      </pivotArea>
    </format>
    <format dxfId="196">
      <pivotArea dataOnly="0" labelOnly="1" outline="0" fieldPosition="0">
        <references count="1">
          <reference field="4294967294" count="1">
            <x v="2"/>
          </reference>
        </references>
      </pivotArea>
    </format>
    <format dxfId="195">
      <pivotArea field="4" type="button" dataOnly="0" labelOnly="1" outline="0"/>
    </format>
    <format dxfId="194">
      <pivotArea field="6" type="button" dataOnly="0" labelOnly="1" outline="0" axis="axisRow" fieldPosition="0"/>
    </format>
    <format dxfId="193">
      <pivotArea field="23" type="button" dataOnly="0" labelOnly="1" outline="0" axis="axisRow" fieldPosition="1"/>
    </format>
    <format dxfId="192">
      <pivotArea dataOnly="0" labelOnly="1" outline="0" fieldPosition="0">
        <references count="1">
          <reference field="4294967294" count="3">
            <x v="0"/>
            <x v="1"/>
            <x v="2"/>
          </reference>
        </references>
      </pivotArea>
    </format>
    <format dxfId="191">
      <pivotArea field="23" type="button" dataOnly="0" labelOnly="1" outline="0" axis="axisRow" fieldPosition="1"/>
    </format>
    <format dxfId="190">
      <pivotArea field="23" type="button" dataOnly="0" labelOnly="1" outline="0" axis="axisRow" fieldPosition="1"/>
    </format>
    <format dxfId="189">
      <pivotArea dataOnly="0" labelOnly="1" outline="0" fieldPosition="0">
        <references count="2">
          <reference field="6" count="1" selected="0">
            <x v="0"/>
          </reference>
          <reference field="23" count="1">
            <x v="0"/>
          </reference>
        </references>
      </pivotArea>
    </format>
    <format dxfId="188">
      <pivotArea dataOnly="0" labelOnly="1" outline="0" fieldPosition="0">
        <references count="2">
          <reference field="6" count="1" selected="0">
            <x v="1"/>
          </reference>
          <reference field="23" count="1">
            <x v="0"/>
          </reference>
        </references>
      </pivotArea>
    </format>
    <format dxfId="187">
      <pivotArea dataOnly="0" labelOnly="1" outline="0" fieldPosition="0">
        <references count="2">
          <reference field="6" count="1" selected="0">
            <x v="2"/>
          </reference>
          <reference field="23" count="1">
            <x v="0"/>
          </reference>
        </references>
      </pivotArea>
    </format>
    <format dxfId="186">
      <pivotArea dataOnly="0" labelOnly="1" outline="0" fieldPosition="0">
        <references count="2">
          <reference field="6" count="1" selected="0">
            <x v="3"/>
          </reference>
          <reference field="23" count="1">
            <x v="0"/>
          </reference>
        </references>
      </pivotArea>
    </format>
    <format dxfId="185">
      <pivotArea dataOnly="0" labelOnly="1" outline="0" fieldPosition="0">
        <references count="2">
          <reference field="6" count="1" selected="0">
            <x v="4"/>
          </reference>
          <reference field="23" count="1">
            <x v="1"/>
          </reference>
        </references>
      </pivotArea>
    </format>
    <format dxfId="184">
      <pivotArea dataOnly="0" labelOnly="1" outline="0" fieldPosition="0">
        <references count="2">
          <reference field="6" count="1" selected="0">
            <x v="5"/>
          </reference>
          <reference field="23" count="1">
            <x v="0"/>
          </reference>
        </references>
      </pivotArea>
    </format>
    <format dxfId="183">
      <pivotArea dataOnly="0" labelOnly="1" outline="0" fieldPosition="0">
        <references count="2">
          <reference field="6" count="1" selected="0">
            <x v="6"/>
          </reference>
          <reference field="23" count="1">
            <x v="0"/>
          </reference>
        </references>
      </pivotArea>
    </format>
    <format dxfId="182">
      <pivotArea dataOnly="0" labelOnly="1" outline="0" fieldPosition="0">
        <references count="2">
          <reference field="6" count="1" selected="0">
            <x v="7"/>
          </reference>
          <reference field="23" count="1">
            <x v="0"/>
          </reference>
        </references>
      </pivotArea>
    </format>
    <format dxfId="181">
      <pivotArea dataOnly="0" labelOnly="1" outline="0" fieldPosition="0">
        <references count="2">
          <reference field="6" count="1" selected="0">
            <x v="8"/>
          </reference>
          <reference field="23" count="1">
            <x v="0"/>
          </reference>
        </references>
      </pivotArea>
    </format>
    <format dxfId="180">
      <pivotArea dataOnly="0" labelOnly="1" outline="0" fieldPosition="0">
        <references count="2">
          <reference field="6" count="1" selected="0">
            <x v="9"/>
          </reference>
          <reference field="23" count="1">
            <x v="1"/>
          </reference>
        </references>
      </pivotArea>
    </format>
    <format dxfId="179">
      <pivotArea dataOnly="0" labelOnly="1" outline="0" fieldPosition="0">
        <references count="2">
          <reference field="6" count="1" selected="0">
            <x v="10"/>
          </reference>
          <reference field="23" count="1">
            <x v="0"/>
          </reference>
        </references>
      </pivotArea>
    </format>
    <format dxfId="178">
      <pivotArea dataOnly="0" labelOnly="1" outline="0" fieldPosition="0">
        <references count="2">
          <reference field="6" count="1" selected="0">
            <x v="11"/>
          </reference>
          <reference field="23" count="1">
            <x v="0"/>
          </reference>
        </references>
      </pivotArea>
    </format>
    <format dxfId="177">
      <pivotArea dataOnly="0" labelOnly="1" outline="0" fieldPosition="0">
        <references count="2">
          <reference field="6" count="1" selected="0">
            <x v="12"/>
          </reference>
          <reference field="23" count="1">
            <x v="0"/>
          </reference>
        </references>
      </pivotArea>
    </format>
    <format dxfId="176">
      <pivotArea dataOnly="0" labelOnly="1" outline="0" fieldPosition="0">
        <references count="2">
          <reference field="6" count="1" selected="0">
            <x v="13"/>
          </reference>
          <reference field="23" count="1">
            <x v="0"/>
          </reference>
        </references>
      </pivotArea>
    </format>
    <format dxfId="175">
      <pivotArea dataOnly="0" labelOnly="1" outline="0" fieldPosition="0">
        <references count="2">
          <reference field="6" count="1" selected="0">
            <x v="14"/>
          </reference>
          <reference field="23" count="1">
            <x v="0"/>
          </reference>
        </references>
      </pivotArea>
    </format>
    <format dxfId="174">
      <pivotArea dataOnly="0" labelOnly="1" outline="0" fieldPosition="0">
        <references count="2">
          <reference field="6" count="1" selected="0">
            <x v="15"/>
          </reference>
          <reference field="23" count="1">
            <x v="0"/>
          </reference>
        </references>
      </pivotArea>
    </format>
    <format dxfId="173">
      <pivotArea dataOnly="0" labelOnly="1" outline="0" fieldPosition="0">
        <references count="2">
          <reference field="6" count="1" selected="0">
            <x v="16"/>
          </reference>
          <reference field="23" count="1">
            <x v="1"/>
          </reference>
        </references>
      </pivotArea>
    </format>
    <format dxfId="172">
      <pivotArea dataOnly="0" labelOnly="1" outline="0" fieldPosition="0">
        <references count="2">
          <reference field="6" count="1" selected="0">
            <x v="17"/>
          </reference>
          <reference field="23" count="1">
            <x v="0"/>
          </reference>
        </references>
      </pivotArea>
    </format>
    <format dxfId="171">
      <pivotArea dataOnly="0" labelOnly="1" outline="0" fieldPosition="0">
        <references count="2">
          <reference field="6" count="1" selected="0">
            <x v="18"/>
          </reference>
          <reference field="23" count="1">
            <x v="0"/>
          </reference>
        </references>
      </pivotArea>
    </format>
    <format dxfId="170">
      <pivotArea dataOnly="0" labelOnly="1" outline="0" fieldPosition="0">
        <references count="2">
          <reference field="6" count="1" selected="0">
            <x v="19"/>
          </reference>
          <reference field="23" count="1">
            <x v="1"/>
          </reference>
        </references>
      </pivotArea>
    </format>
    <format dxfId="169">
      <pivotArea dataOnly="0" labelOnly="1" outline="0" fieldPosition="0">
        <references count="2">
          <reference field="6" count="1" selected="0">
            <x v="20"/>
          </reference>
          <reference field="23" count="1">
            <x v="0"/>
          </reference>
        </references>
      </pivotArea>
    </format>
    <format dxfId="168">
      <pivotArea dataOnly="0" labelOnly="1" outline="0" fieldPosition="0">
        <references count="2">
          <reference field="6" count="1" selected="0">
            <x v="21"/>
          </reference>
          <reference field="23" count="1">
            <x v="0"/>
          </reference>
        </references>
      </pivotArea>
    </format>
    <format dxfId="167">
      <pivotArea dataOnly="0" labelOnly="1" outline="0" fieldPosition="0">
        <references count="2">
          <reference field="6" count="1" selected="0">
            <x v="22"/>
          </reference>
          <reference field="23" count="1">
            <x v="0"/>
          </reference>
        </references>
      </pivotArea>
    </format>
    <format dxfId="166">
      <pivotArea dataOnly="0" labelOnly="1" outline="0" fieldPosition="0">
        <references count="2">
          <reference field="6" count="1" selected="0">
            <x v="23"/>
          </reference>
          <reference field="23" count="1">
            <x v="0"/>
          </reference>
        </references>
      </pivotArea>
    </format>
    <format dxfId="165">
      <pivotArea dataOnly="0" labelOnly="1" outline="0" fieldPosition="0">
        <references count="2">
          <reference field="6" count="1" selected="0">
            <x v="24"/>
          </reference>
          <reference field="23" count="1">
            <x v="0"/>
          </reference>
        </references>
      </pivotArea>
    </format>
    <format dxfId="164">
      <pivotArea dataOnly="0" labelOnly="1" outline="0" fieldPosition="0">
        <references count="2">
          <reference field="6" count="1" selected="0">
            <x v="25"/>
          </reference>
          <reference field="23" count="1">
            <x v="0"/>
          </reference>
        </references>
      </pivotArea>
    </format>
    <format dxfId="163">
      <pivotArea dataOnly="0" labelOnly="1" outline="0" fieldPosition="0">
        <references count="2">
          <reference field="6" count="1" selected="0">
            <x v="26"/>
          </reference>
          <reference field="23" count="1">
            <x v="0"/>
          </reference>
        </references>
      </pivotArea>
    </format>
    <format dxfId="162">
      <pivotArea dataOnly="0" labelOnly="1" outline="0" fieldPosition="0">
        <references count="2">
          <reference field="6" count="1" selected="0">
            <x v="27"/>
          </reference>
          <reference field="23" count="1">
            <x v="0"/>
          </reference>
        </references>
      </pivotArea>
    </format>
    <format dxfId="161">
      <pivotArea dataOnly="0" labelOnly="1" outline="0" fieldPosition="0">
        <references count="2">
          <reference field="6" count="1" selected="0">
            <x v="28"/>
          </reference>
          <reference field="23" count="1">
            <x v="0"/>
          </reference>
        </references>
      </pivotArea>
    </format>
    <format dxfId="160">
      <pivotArea dataOnly="0" labelOnly="1" outline="0" fieldPosition="0">
        <references count="2">
          <reference field="6" count="1" selected="0">
            <x v="29"/>
          </reference>
          <reference field="23" count="1">
            <x v="2"/>
          </reference>
        </references>
      </pivotArea>
    </format>
    <format dxfId="159">
      <pivotArea dataOnly="0" labelOnly="1" outline="0" fieldPosition="0">
        <references count="2">
          <reference field="6" count="1" selected="0">
            <x v="30"/>
          </reference>
          <reference field="23" count="1">
            <x v="0"/>
          </reference>
        </references>
      </pivotArea>
    </format>
    <format dxfId="158">
      <pivotArea dataOnly="0" labelOnly="1" outline="0" fieldPosition="0">
        <references count="2">
          <reference field="6" count="1" selected="0">
            <x v="31"/>
          </reference>
          <reference field="23" count="1">
            <x v="0"/>
          </reference>
        </references>
      </pivotArea>
    </format>
    <format dxfId="157">
      <pivotArea dataOnly="0" labelOnly="1" outline="0" fieldPosition="0">
        <references count="2">
          <reference field="6" count="1" selected="0">
            <x v="32"/>
          </reference>
          <reference field="23" count="1">
            <x v="0"/>
          </reference>
        </references>
      </pivotArea>
    </format>
    <format dxfId="156">
      <pivotArea dataOnly="0" labelOnly="1" outline="0" fieldPosition="0">
        <references count="2">
          <reference field="6" count="1" selected="0">
            <x v="33"/>
          </reference>
          <reference field="23" count="1">
            <x v="0"/>
          </reference>
        </references>
      </pivotArea>
    </format>
    <format dxfId="155">
      <pivotArea dataOnly="0" labelOnly="1" outline="0" fieldPosition="0">
        <references count="2">
          <reference field="6" count="1" selected="0">
            <x v="34"/>
          </reference>
          <reference field="23" count="1">
            <x v="0"/>
          </reference>
        </references>
      </pivotArea>
    </format>
    <format dxfId="154">
      <pivotArea dataOnly="0" labelOnly="1" outline="0" fieldPosition="0">
        <references count="2">
          <reference field="6" count="1" selected="0">
            <x v="35"/>
          </reference>
          <reference field="23" count="1">
            <x v="1"/>
          </reference>
        </references>
      </pivotArea>
    </format>
    <format dxfId="153">
      <pivotArea dataOnly="0" labelOnly="1" outline="0" fieldPosition="0">
        <references count="2">
          <reference field="6" count="1" selected="0">
            <x v="36"/>
          </reference>
          <reference field="23" count="1">
            <x v="0"/>
          </reference>
        </references>
      </pivotArea>
    </format>
    <format dxfId="152">
      <pivotArea dataOnly="0" labelOnly="1" outline="0" fieldPosition="0">
        <references count="2">
          <reference field="6" count="1" selected="0">
            <x v="37"/>
          </reference>
          <reference field="23" count="1">
            <x v="0"/>
          </reference>
        </references>
      </pivotArea>
    </format>
    <format dxfId="151">
      <pivotArea dataOnly="0" labelOnly="1" outline="0" fieldPosition="0">
        <references count="2">
          <reference field="6" count="1" selected="0">
            <x v="38"/>
          </reference>
          <reference field="23" count="1">
            <x v="0"/>
          </reference>
        </references>
      </pivotArea>
    </format>
    <format dxfId="150">
      <pivotArea dataOnly="0" labelOnly="1" outline="0" fieldPosition="0">
        <references count="2">
          <reference field="6" count="1" selected="0">
            <x v="39"/>
          </reference>
          <reference field="23" count="1">
            <x v="0"/>
          </reference>
        </references>
      </pivotArea>
    </format>
    <format dxfId="149">
      <pivotArea dataOnly="0" labelOnly="1" outline="0" fieldPosition="0">
        <references count="2">
          <reference field="6" count="1" selected="0">
            <x v="40"/>
          </reference>
          <reference field="23" count="1">
            <x v="0"/>
          </reference>
        </references>
      </pivotArea>
    </format>
    <format dxfId="148">
      <pivotArea dataOnly="0" labelOnly="1" outline="0" fieldPosition="0">
        <references count="2">
          <reference field="6" count="1" selected="0">
            <x v="41"/>
          </reference>
          <reference field="23" count="1">
            <x v="0"/>
          </reference>
        </references>
      </pivotArea>
    </format>
    <format dxfId="147">
      <pivotArea dataOnly="0" labelOnly="1" outline="0" fieldPosition="0">
        <references count="2">
          <reference field="6" count="1" selected="0">
            <x v="42"/>
          </reference>
          <reference field="23" count="1">
            <x v="1"/>
          </reference>
        </references>
      </pivotArea>
    </format>
    <format dxfId="146">
      <pivotArea dataOnly="0" labelOnly="1" outline="0" fieldPosition="0">
        <references count="2">
          <reference field="6" count="1" selected="0">
            <x v="43"/>
          </reference>
          <reference field="23" count="1">
            <x v="1"/>
          </reference>
        </references>
      </pivotArea>
    </format>
    <format dxfId="145">
      <pivotArea dataOnly="0" labelOnly="1" outline="0" fieldPosition="0">
        <references count="2">
          <reference field="6" count="1" selected="0">
            <x v="44"/>
          </reference>
          <reference field="23" count="1">
            <x v="0"/>
          </reference>
        </references>
      </pivotArea>
    </format>
    <format dxfId="144">
      <pivotArea dataOnly="0" labelOnly="1" outline="0" fieldPosition="0">
        <references count="2">
          <reference field="6" count="1" selected="0">
            <x v="45"/>
          </reference>
          <reference field="23" count="1">
            <x v="0"/>
          </reference>
        </references>
      </pivotArea>
    </format>
    <format dxfId="143">
      <pivotArea dataOnly="0" labelOnly="1" outline="0" fieldPosition="0">
        <references count="2">
          <reference field="6" count="1" selected="0">
            <x v="46"/>
          </reference>
          <reference field="23" count="1">
            <x v="0"/>
          </reference>
        </references>
      </pivotArea>
    </format>
    <format dxfId="142">
      <pivotArea dataOnly="0" labelOnly="1" outline="0" fieldPosition="0">
        <references count="2">
          <reference field="6" count="1" selected="0">
            <x v="47"/>
          </reference>
          <reference field="23" count="1">
            <x v="0"/>
          </reference>
        </references>
      </pivotArea>
    </format>
    <format dxfId="141">
      <pivotArea dataOnly="0" labelOnly="1" outline="0" fieldPosition="0">
        <references count="2">
          <reference field="6" count="1" selected="0">
            <x v="48"/>
          </reference>
          <reference field="23" count="1">
            <x v="0"/>
          </reference>
        </references>
      </pivotArea>
    </format>
    <format dxfId="140">
      <pivotArea dataOnly="0" labelOnly="1" outline="0" fieldPosition="0">
        <references count="2">
          <reference field="6" count="1" selected="0">
            <x v="49"/>
          </reference>
          <reference field="23" count="1">
            <x v="0"/>
          </reference>
        </references>
      </pivotArea>
    </format>
    <format dxfId="139">
      <pivotArea dataOnly="0" labelOnly="1" outline="0" fieldPosition="0">
        <references count="2">
          <reference field="6" count="1" selected="0">
            <x v="50"/>
          </reference>
          <reference field="23" count="1">
            <x v="0"/>
          </reference>
        </references>
      </pivotArea>
    </format>
    <format dxfId="138">
      <pivotArea dataOnly="0" labelOnly="1" outline="0" fieldPosition="0">
        <references count="2">
          <reference field="6" count="1" selected="0">
            <x v="51"/>
          </reference>
          <reference field="23" count="1">
            <x v="1"/>
          </reference>
        </references>
      </pivotArea>
    </format>
    <format dxfId="137">
      <pivotArea dataOnly="0" labelOnly="1" outline="0" fieldPosition="0">
        <references count="2">
          <reference field="6" count="1" selected="0">
            <x v="52"/>
          </reference>
          <reference field="23" count="1">
            <x v="0"/>
          </reference>
        </references>
      </pivotArea>
    </format>
    <format dxfId="136">
      <pivotArea dataOnly="0" labelOnly="1" outline="0" fieldPosition="0">
        <references count="2">
          <reference field="6" count="1" selected="0">
            <x v="53"/>
          </reference>
          <reference field="23" count="1">
            <x v="1"/>
          </reference>
        </references>
      </pivotArea>
    </format>
    <format dxfId="135">
      <pivotArea dataOnly="0" labelOnly="1" outline="0" fieldPosition="0">
        <references count="2">
          <reference field="6" count="1" selected="0">
            <x v="54"/>
          </reference>
          <reference field="23" count="1">
            <x v="0"/>
          </reference>
        </references>
      </pivotArea>
    </format>
    <format dxfId="134">
      <pivotArea dataOnly="0" labelOnly="1" outline="0" fieldPosition="0">
        <references count="2">
          <reference field="6" count="1" selected="0">
            <x v="55"/>
          </reference>
          <reference field="23" count="1">
            <x v="0"/>
          </reference>
        </references>
      </pivotArea>
    </format>
    <format dxfId="133">
      <pivotArea dataOnly="0" labelOnly="1" outline="0" fieldPosition="0">
        <references count="2">
          <reference field="6" count="1" selected="0">
            <x v="56"/>
          </reference>
          <reference field="23" count="1">
            <x v="0"/>
          </reference>
        </references>
      </pivotArea>
    </format>
    <format dxfId="132">
      <pivotArea dataOnly="0" labelOnly="1" outline="0" fieldPosition="0">
        <references count="2">
          <reference field="6" count="1" selected="0">
            <x v="57"/>
          </reference>
          <reference field="23" count="1">
            <x v="0"/>
          </reference>
        </references>
      </pivotArea>
    </format>
    <format dxfId="131">
      <pivotArea dataOnly="0" labelOnly="1" outline="0" fieldPosition="0">
        <references count="2">
          <reference field="6" count="1" selected="0">
            <x v="58"/>
          </reference>
          <reference field="23" count="1">
            <x v="2"/>
          </reference>
        </references>
      </pivotArea>
    </format>
    <format dxfId="130">
      <pivotArea dataOnly="0" labelOnly="1" outline="0" fieldPosition="0">
        <references count="2">
          <reference field="6" count="1" selected="0">
            <x v="59"/>
          </reference>
          <reference field="23" count="1">
            <x v="0"/>
          </reference>
        </references>
      </pivotArea>
    </format>
    <format dxfId="129">
      <pivotArea dataOnly="0" labelOnly="1" outline="0" fieldPosition="0">
        <references count="2">
          <reference field="6" count="1" selected="0">
            <x v="60"/>
          </reference>
          <reference field="23" count="1">
            <x v="0"/>
          </reference>
        </references>
      </pivotArea>
    </format>
    <format dxfId="128">
      <pivotArea dataOnly="0" labelOnly="1" outline="0" fieldPosition="0">
        <references count="2">
          <reference field="6" count="1" selected="0">
            <x v="61"/>
          </reference>
          <reference field="23" count="1">
            <x v="0"/>
          </reference>
        </references>
      </pivotArea>
    </format>
    <format dxfId="127">
      <pivotArea dataOnly="0" labelOnly="1" outline="0" fieldPosition="0">
        <references count="2">
          <reference field="6" count="1" selected="0">
            <x v="62"/>
          </reference>
          <reference field="23" count="1">
            <x v="0"/>
          </reference>
        </references>
      </pivotArea>
    </format>
    <format dxfId="126">
      <pivotArea dataOnly="0" labelOnly="1" outline="0" fieldPosition="0">
        <references count="2">
          <reference field="6" count="1" selected="0">
            <x v="63"/>
          </reference>
          <reference field="23" count="1">
            <x v="0"/>
          </reference>
        </references>
      </pivotArea>
    </format>
    <format dxfId="125">
      <pivotArea dataOnly="0" labelOnly="1" outline="0" fieldPosition="0">
        <references count="2">
          <reference field="6" count="1" selected="0">
            <x v="64"/>
          </reference>
          <reference field="23" count="1">
            <x v="0"/>
          </reference>
        </references>
      </pivotArea>
    </format>
    <format dxfId="124">
      <pivotArea dataOnly="0" labelOnly="1" outline="0" fieldPosition="0">
        <references count="2">
          <reference field="6" count="1" selected="0">
            <x v="65"/>
          </reference>
          <reference field="23" count="1">
            <x v="0"/>
          </reference>
        </references>
      </pivotArea>
    </format>
    <format dxfId="123">
      <pivotArea dataOnly="0" labelOnly="1" outline="0" fieldPosition="0">
        <references count="2">
          <reference field="6" count="1" selected="0">
            <x v="66"/>
          </reference>
          <reference field="23" count="1">
            <x v="0"/>
          </reference>
        </references>
      </pivotArea>
    </format>
    <format dxfId="122">
      <pivotArea dataOnly="0" labelOnly="1" outline="0" fieldPosition="0">
        <references count="2">
          <reference field="6" count="1" selected="0">
            <x v="67"/>
          </reference>
          <reference field="23" count="1">
            <x v="0"/>
          </reference>
        </references>
      </pivotArea>
    </format>
    <format dxfId="121">
      <pivotArea dataOnly="0" labelOnly="1" outline="0" fieldPosition="0">
        <references count="2">
          <reference field="6" count="1" selected="0">
            <x v="68"/>
          </reference>
          <reference field="23" count="1">
            <x v="0"/>
          </reference>
        </references>
      </pivotArea>
    </format>
    <format dxfId="120">
      <pivotArea dataOnly="0" labelOnly="1" outline="0" fieldPosition="0">
        <references count="2">
          <reference field="6" count="1" selected="0">
            <x v="69"/>
          </reference>
          <reference field="23" count="1">
            <x v="0"/>
          </reference>
        </references>
      </pivotArea>
    </format>
    <format dxfId="119">
      <pivotArea dataOnly="0" labelOnly="1" outline="0" fieldPosition="0">
        <references count="2">
          <reference field="6" count="1" selected="0">
            <x v="70"/>
          </reference>
          <reference field="23" count="1">
            <x v="0"/>
          </reference>
        </references>
      </pivotArea>
    </format>
    <format dxfId="118">
      <pivotArea dataOnly="0" labelOnly="1" outline="0" fieldPosition="0">
        <references count="2">
          <reference field="6" count="1" selected="0">
            <x v="71"/>
          </reference>
          <reference field="23" count="1">
            <x v="0"/>
          </reference>
        </references>
      </pivotArea>
    </format>
    <format dxfId="117">
      <pivotArea dataOnly="0" labelOnly="1" outline="0" fieldPosition="0">
        <references count="2">
          <reference field="6" count="1" selected="0">
            <x v="72"/>
          </reference>
          <reference field="23" count="1">
            <x v="0"/>
          </reference>
        </references>
      </pivotArea>
    </format>
    <format dxfId="116">
      <pivotArea dataOnly="0" labelOnly="1" outline="0" fieldPosition="0">
        <references count="2">
          <reference field="6" count="1" selected="0">
            <x v="73"/>
          </reference>
          <reference field="23" count="1">
            <x v="0"/>
          </reference>
        </references>
      </pivotArea>
    </format>
    <format dxfId="115">
      <pivotArea outline="0" collapsedLevelsAreSubtotals="1" fieldPosition="0">
        <references count="1">
          <reference field="4294967294" count="2" selected="0">
            <x v="0"/>
            <x v="1"/>
          </reference>
        </references>
      </pivotArea>
    </format>
    <format dxfId="114">
      <pivotArea outline="0" collapsedLevelsAreSubtotals="1" fieldPosition="0"/>
    </format>
    <format dxfId="113">
      <pivotArea dataOnly="0" labelOnly="1" outline="0" fieldPosition="0">
        <references count="2">
          <reference field="6" count="1" selected="0">
            <x v="10"/>
          </reference>
          <reference field="23" count="1">
            <x v="0"/>
          </reference>
        </references>
      </pivotArea>
    </format>
    <format dxfId="112">
      <pivotArea dataOnly="0" labelOnly="1" outline="0" fieldPosition="0">
        <references count="2">
          <reference field="6" count="1" selected="0">
            <x v="18"/>
          </reference>
          <reference field="23" count="1">
            <x v="0"/>
          </reference>
        </references>
      </pivotArea>
    </format>
    <format dxfId="111">
      <pivotArea dataOnly="0" labelOnly="1" outline="0" fieldPosition="0">
        <references count="2">
          <reference field="6" count="1" selected="0">
            <x v="24"/>
          </reference>
          <reference field="23" count="1">
            <x v="0"/>
          </reference>
        </references>
      </pivotArea>
    </format>
    <format dxfId="110">
      <pivotArea dataOnly="0" labelOnly="1" outline="0" fieldPosition="0">
        <references count="2">
          <reference field="6" count="1" selected="0">
            <x v="40"/>
          </reference>
          <reference field="23" count="1">
            <x v="0"/>
          </reference>
        </references>
      </pivotArea>
    </format>
    <format dxfId="109">
      <pivotArea dataOnly="0" labelOnly="1" outline="0" fieldPosition="0">
        <references count="2">
          <reference field="6" count="1" selected="0">
            <x v="61"/>
          </reference>
          <reference field="23" count="1">
            <x v="0"/>
          </reference>
        </references>
      </pivotArea>
    </format>
    <format dxfId="108">
      <pivotArea outline="0" collapsedLevelsAreSubtotals="1" fieldPosition="0">
        <references count="1">
          <reference field="4294967294" count="1" selected="0">
            <x v="0"/>
          </reference>
        </references>
      </pivotArea>
    </format>
    <format dxfId="107">
      <pivotArea outline="0" collapsedLevelsAreSubtotals="1" fieldPosition="0">
        <references count="1">
          <reference field="4294967294" count="1" selected="0">
            <x v="1"/>
          </reference>
        </references>
      </pivotArea>
    </format>
    <format dxfId="106">
      <pivotArea outline="0" collapsedLevelsAreSubtotals="1" fieldPosition="0"/>
    </format>
    <format dxfId="105">
      <pivotArea dataOnly="0" labelOnly="1" outline="0" fieldPosition="0">
        <references count="2">
          <reference field="6" count="1" selected="0">
            <x v="3"/>
          </reference>
          <reference field="23" count="1">
            <x v="0"/>
          </reference>
        </references>
      </pivotArea>
    </format>
    <format dxfId="104">
      <pivotArea dataOnly="0" labelOnly="1" outline="0" fieldPosition="0">
        <references count="2">
          <reference field="6" count="1" selected="0">
            <x v="4"/>
          </reference>
          <reference field="23" count="1">
            <x v="1"/>
          </reference>
        </references>
      </pivotArea>
    </format>
    <format dxfId="103">
      <pivotArea dataOnly="0" labelOnly="1" outline="0" fieldPosition="0">
        <references count="2">
          <reference field="6" count="1" selected="0">
            <x v="5"/>
          </reference>
          <reference field="23" count="1">
            <x v="0"/>
          </reference>
        </references>
      </pivotArea>
    </format>
    <format dxfId="102">
      <pivotArea dataOnly="0" labelOnly="1" outline="0" fieldPosition="0">
        <references count="2">
          <reference field="6" count="1" selected="0">
            <x v="6"/>
          </reference>
          <reference field="23" count="1">
            <x v="0"/>
          </reference>
        </references>
      </pivotArea>
    </format>
    <format dxfId="101">
      <pivotArea dataOnly="0" labelOnly="1" outline="0" fieldPosition="0">
        <references count="2">
          <reference field="6" count="1" selected="0">
            <x v="7"/>
          </reference>
          <reference field="23" count="1">
            <x v="0"/>
          </reference>
        </references>
      </pivotArea>
    </format>
    <format dxfId="100">
      <pivotArea dataOnly="0" labelOnly="1" outline="0" fieldPosition="0">
        <references count="2">
          <reference field="6" count="1" selected="0">
            <x v="8"/>
          </reference>
          <reference field="23" count="1">
            <x v="0"/>
          </reference>
        </references>
      </pivotArea>
    </format>
    <format dxfId="99">
      <pivotArea dataOnly="0" labelOnly="1" outline="0" fieldPosition="0">
        <references count="2">
          <reference field="6" count="1" selected="0">
            <x v="9"/>
          </reference>
          <reference field="23" count="1">
            <x v="1"/>
          </reference>
        </references>
      </pivotArea>
    </format>
    <format dxfId="98">
      <pivotArea dataOnly="0" labelOnly="1" outline="0" fieldPosition="0">
        <references count="2">
          <reference field="6" count="1" selected="0">
            <x v="11"/>
          </reference>
          <reference field="23" count="1">
            <x v="0"/>
          </reference>
        </references>
      </pivotArea>
    </format>
    <format dxfId="97">
      <pivotArea dataOnly="0" labelOnly="1" outline="0" fieldPosition="0">
        <references count="2">
          <reference field="6" count="1" selected="0">
            <x v="36"/>
          </reference>
          <reference field="23" count="1">
            <x v="0"/>
          </reference>
        </references>
      </pivotArea>
    </format>
    <format dxfId="96">
      <pivotArea dataOnly="0" labelOnly="1" outline="0" fieldPosition="0">
        <references count="2">
          <reference field="6" count="1" selected="0">
            <x v="37"/>
          </reference>
          <reference field="23" count="1">
            <x v="0"/>
          </reference>
        </references>
      </pivotArea>
    </format>
    <format dxfId="95">
      <pivotArea dataOnly="0" labelOnly="1" outline="0" fieldPosition="0">
        <references count="2">
          <reference field="6" count="1" selected="0">
            <x v="50"/>
          </reference>
          <reference field="23" count="1">
            <x v="0"/>
          </reference>
        </references>
      </pivotArea>
    </format>
    <format dxfId="94">
      <pivotArea dataOnly="0" labelOnly="1" outline="0" fieldPosition="0">
        <references count="2">
          <reference field="6" count="1" selected="0">
            <x v="51"/>
          </reference>
          <reference field="23" count="1">
            <x v="1"/>
          </reference>
        </references>
      </pivotArea>
    </format>
    <format dxfId="93">
      <pivotArea dataOnly="0" labelOnly="1" outline="0" fieldPosition="0">
        <references count="2">
          <reference field="6" count="1" selected="0">
            <x v="53"/>
          </reference>
          <reference field="23" count="1">
            <x v="1"/>
          </reference>
        </references>
      </pivotArea>
    </format>
    <format dxfId="92">
      <pivotArea dataOnly="0" labelOnly="1" outline="0" fieldPosition="0">
        <references count="2">
          <reference field="6" count="1" selected="0">
            <x v="71"/>
          </reference>
          <reference field="23" count="1">
            <x v="0"/>
          </reference>
        </references>
      </pivotArea>
    </format>
    <format dxfId="91">
      <pivotArea outline="0" collapsedLevelsAreSubtotals="1" fieldPosition="0"/>
    </format>
    <format dxfId="90">
      <pivotArea dataOnly="0" labelOnly="1" outline="0" fieldPosition="0">
        <references count="2">
          <reference field="6" count="1" selected="0">
            <x v="14"/>
          </reference>
          <reference field="23" count="1">
            <x v="0"/>
          </reference>
        </references>
      </pivotArea>
    </format>
    <format dxfId="89">
      <pivotArea dataOnly="0" labelOnly="1" outline="0" fieldPosition="0">
        <references count="2">
          <reference field="6" count="1" selected="0">
            <x v="15"/>
          </reference>
          <reference field="23" count="1">
            <x v="0"/>
          </reference>
        </references>
      </pivotArea>
    </format>
    <format dxfId="88">
      <pivotArea dataOnly="0" labelOnly="1" outline="0" fieldPosition="0">
        <references count="2">
          <reference field="6" count="1" selected="0">
            <x v="22"/>
          </reference>
          <reference field="23" count="1">
            <x v="0"/>
          </reference>
        </references>
      </pivotArea>
    </format>
    <format dxfId="87">
      <pivotArea dataOnly="0" labelOnly="1" outline="0" fieldPosition="0">
        <references count="2">
          <reference field="6" count="1" selected="0">
            <x v="23"/>
          </reference>
          <reference field="23" count="1">
            <x v="0"/>
          </reference>
        </references>
      </pivotArea>
    </format>
    <format dxfId="86">
      <pivotArea outline="0" collapsedLevelsAreSubtotals="1" fieldPosition="0"/>
    </format>
    <format dxfId="85">
      <pivotArea dataOnly="0" labelOnly="1" outline="0" fieldPosition="0">
        <references count="2">
          <reference field="6" count="1" selected="0">
            <x v="0"/>
          </reference>
          <reference field="23" count="1">
            <x v="0"/>
          </reference>
        </references>
      </pivotArea>
    </format>
    <format dxfId="84">
      <pivotArea dataOnly="0" labelOnly="1" outline="0" fieldPosition="0">
        <references count="2">
          <reference field="6" count="1" selected="0">
            <x v="12"/>
          </reference>
          <reference field="23" count="1">
            <x v="0"/>
          </reference>
        </references>
      </pivotArea>
    </format>
    <format dxfId="83">
      <pivotArea dataOnly="0" labelOnly="1" outline="0" fieldPosition="0">
        <references count="2">
          <reference field="6" count="1" selected="0">
            <x v="13"/>
          </reference>
          <reference field="23" count="1">
            <x v="0"/>
          </reference>
        </references>
      </pivotArea>
    </format>
    <format dxfId="82">
      <pivotArea dataOnly="0" labelOnly="1" outline="0" fieldPosition="0">
        <references count="2">
          <reference field="6" count="1" selected="0">
            <x v="38"/>
          </reference>
          <reference field="23" count="1">
            <x v="0"/>
          </reference>
        </references>
      </pivotArea>
    </format>
    <format dxfId="81">
      <pivotArea dataOnly="0" labelOnly="1" outline="0" fieldPosition="0">
        <references count="2">
          <reference field="6" count="1" selected="0">
            <x v="44"/>
          </reference>
          <reference field="23" count="1">
            <x v="0"/>
          </reference>
        </references>
      </pivotArea>
    </format>
    <format dxfId="80">
      <pivotArea dataOnly="0" labelOnly="1" outline="0" fieldPosition="0">
        <references count="2">
          <reference field="6" count="1" selected="0">
            <x v="45"/>
          </reference>
          <reference field="23" count="1">
            <x v="0"/>
          </reference>
        </references>
      </pivotArea>
    </format>
    <format dxfId="79">
      <pivotArea dataOnly="0" labelOnly="1" outline="0" fieldPosition="0">
        <references count="2">
          <reference field="6" count="1" selected="0">
            <x v="48"/>
          </reference>
          <reference field="23" count="1">
            <x v="0"/>
          </reference>
        </references>
      </pivotArea>
    </format>
    <format dxfId="78">
      <pivotArea dataOnly="0" labelOnly="1" outline="0" fieldPosition="0">
        <references count="2">
          <reference field="6" count="1" selected="0">
            <x v="57"/>
          </reference>
          <reference field="23" count="1">
            <x v="0"/>
          </reference>
        </references>
      </pivotArea>
    </format>
    <format dxfId="77">
      <pivotArea dataOnly="0" labelOnly="1" outline="0" fieldPosition="0">
        <references count="2">
          <reference field="6" count="1" selected="0">
            <x v="59"/>
          </reference>
          <reference field="23" count="1">
            <x v="0"/>
          </reference>
        </references>
      </pivotArea>
    </format>
    <format dxfId="76">
      <pivotArea dataOnly="0" labelOnly="1" outline="0" fieldPosition="0">
        <references count="2">
          <reference field="6" count="1" selected="0">
            <x v="60"/>
          </reference>
          <reference field="23" count="1">
            <x v="0"/>
          </reference>
        </references>
      </pivotArea>
    </format>
    <format dxfId="75">
      <pivotArea dataOnly="0" labelOnly="1" outline="0" fieldPosition="0">
        <references count="2">
          <reference field="6" count="1" selected="0">
            <x v="62"/>
          </reference>
          <reference field="23" count="1">
            <x v="0"/>
          </reference>
        </references>
      </pivotArea>
    </format>
    <format dxfId="74">
      <pivotArea dataOnly="0" labelOnly="1" outline="0" fieldPosition="0">
        <references count="2">
          <reference field="6" count="1" selected="0">
            <x v="67"/>
          </reference>
          <reference field="23" count="1">
            <x v="0"/>
          </reference>
        </references>
      </pivotArea>
    </format>
    <format dxfId="73">
      <pivotArea dataOnly="0" labelOnly="1" outline="0" fieldPosition="0">
        <references count="2">
          <reference field="6" count="1" selected="0">
            <x v="68"/>
          </reference>
          <reference field="23" count="1">
            <x v="0"/>
          </reference>
        </references>
      </pivotArea>
    </format>
    <format dxfId="72">
      <pivotArea dataOnly="0" labelOnly="1" outline="0" fieldPosition="0">
        <references count="2">
          <reference field="6" count="1" selected="0">
            <x v="69"/>
          </reference>
          <reference field="23" count="1">
            <x v="0"/>
          </reference>
        </references>
      </pivotArea>
    </format>
    <format dxfId="71">
      <pivotArea outline="0" collapsedLevelsAreSubtotals="1" fieldPosition="0">
        <references count="3">
          <reference field="4294967294" count="2" selected="0">
            <x v="0"/>
            <x v="1"/>
          </reference>
          <reference field="6" count="1" selected="0">
            <x v="25"/>
          </reference>
          <reference field="23" count="1" selected="0">
            <x v="0"/>
          </reference>
        </references>
      </pivotArea>
    </format>
    <format dxfId="70">
      <pivotArea outline="0" collapsedLevelsAreSubtotals="1" fieldPosition="0">
        <references count="3">
          <reference field="4294967294" count="2" selected="0">
            <x v="0"/>
            <x v="1"/>
          </reference>
          <reference field="6" count="1" selected="0">
            <x v="47"/>
          </reference>
          <reference field="23" count="1" selected="0">
            <x v="0"/>
          </reference>
        </references>
      </pivotArea>
    </format>
    <format dxfId="69">
      <pivotArea outline="0" collapsedLevelsAreSubtotals="1" fieldPosition="0">
        <references count="2">
          <reference field="4294967294" count="2" selected="0">
            <x v="0"/>
            <x v="1"/>
          </reference>
          <reference field="6" count="1" selected="0">
            <x v="70"/>
          </reference>
        </references>
      </pivotArea>
    </format>
    <format dxfId="68">
      <pivotArea outline="0" collapsedLevelsAreSubtotals="1" fieldPosition="0"/>
    </format>
    <format dxfId="67">
      <pivotArea dataOnly="0" labelOnly="1" outline="0" fieldPosition="0">
        <references count="2">
          <reference field="6" count="1" selected="0">
            <x v="25"/>
          </reference>
          <reference field="23" count="1">
            <x v="0"/>
          </reference>
        </references>
      </pivotArea>
    </format>
    <format dxfId="66">
      <pivotArea dataOnly="0" labelOnly="1" outline="0" fieldPosition="0">
        <references count="2">
          <reference field="6" count="1" selected="0">
            <x v="32"/>
          </reference>
          <reference field="23" count="1">
            <x v="0"/>
          </reference>
        </references>
      </pivotArea>
    </format>
    <format dxfId="65">
      <pivotArea dataOnly="0" labelOnly="1" outline="0" fieldPosition="0">
        <references count="2">
          <reference field="6" count="1" selected="0">
            <x v="33"/>
          </reference>
          <reference field="23" count="1">
            <x v="0"/>
          </reference>
        </references>
      </pivotArea>
    </format>
    <format dxfId="64">
      <pivotArea dataOnly="0" labelOnly="1" outline="0" fieldPosition="0">
        <references count="2">
          <reference field="6" count="1" selected="0">
            <x v="34"/>
          </reference>
          <reference field="23" count="1">
            <x v="0"/>
          </reference>
        </references>
      </pivotArea>
    </format>
    <format dxfId="63">
      <pivotArea dataOnly="0" labelOnly="1" outline="0" fieldPosition="0">
        <references count="2">
          <reference field="6" count="1" selected="0">
            <x v="47"/>
          </reference>
          <reference field="23" count="1">
            <x v="0"/>
          </reference>
        </references>
      </pivotArea>
    </format>
    <format dxfId="62">
      <pivotArea dataOnly="0" labelOnly="1" outline="0" fieldPosition="0">
        <references count="2">
          <reference field="6" count="1" selected="0">
            <x v="54"/>
          </reference>
          <reference field="23" count="1">
            <x v="0"/>
          </reference>
        </references>
      </pivotArea>
    </format>
    <format dxfId="61">
      <pivotArea dataOnly="0" labelOnly="1" outline="0" fieldPosition="0">
        <references count="2">
          <reference field="6" count="1" selected="0">
            <x v="56"/>
          </reference>
          <reference field="23" count="1">
            <x v="0"/>
          </reference>
        </references>
      </pivotArea>
    </format>
    <format dxfId="60">
      <pivotArea dataOnly="0" labelOnly="1" outline="0" fieldPosition="0">
        <references count="2">
          <reference field="6" count="1" selected="0">
            <x v="63"/>
          </reference>
          <reference field="23" count="1">
            <x v="0"/>
          </reference>
        </references>
      </pivotArea>
    </format>
    <format dxfId="59">
      <pivotArea dataOnly="0" labelOnly="1" outline="0" fieldPosition="0">
        <references count="2">
          <reference field="6" count="1" selected="0">
            <x v="64"/>
          </reference>
          <reference field="23" count="1">
            <x v="0"/>
          </reference>
        </references>
      </pivotArea>
    </format>
    <format dxfId="58">
      <pivotArea dataOnly="0" labelOnly="1" outline="0" fieldPosition="0">
        <references count="2">
          <reference field="6" count="1" selected="0">
            <x v="65"/>
          </reference>
          <reference field="23" count="1">
            <x v="0"/>
          </reference>
        </references>
      </pivotArea>
    </format>
    <format dxfId="57">
      <pivotArea dataOnly="0" labelOnly="1" outline="0" fieldPosition="0">
        <references count="2">
          <reference field="6" count="1" selected="0">
            <x v="66"/>
          </reference>
          <reference field="23" count="1">
            <x v="0"/>
          </reference>
        </references>
      </pivotArea>
    </format>
    <format dxfId="56">
      <pivotArea dataOnly="0" labelOnly="1" outline="0" fieldPosition="0">
        <references count="2">
          <reference field="6" count="1" selected="0">
            <x v="70"/>
          </reference>
          <reference field="23" count="1">
            <x v="0"/>
          </reference>
        </references>
      </pivotArea>
    </format>
    <format dxfId="55">
      <pivotArea outline="0" collapsedLevelsAreSubtotals="1" fieldPosition="0"/>
    </format>
    <format dxfId="54">
      <pivotArea dataOnly="0" labelOnly="1" outline="0" fieldPosition="0">
        <references count="2">
          <reference field="6" count="1" selected="0">
            <x v="2"/>
          </reference>
          <reference field="23" count="1">
            <x v="0"/>
          </reference>
        </references>
      </pivotArea>
    </format>
    <format dxfId="53">
      <pivotArea dataOnly="0" labelOnly="1" outline="0" fieldPosition="0">
        <references count="2">
          <reference field="6" count="1" selected="0">
            <x v="16"/>
          </reference>
          <reference field="23" count="1">
            <x v="1"/>
          </reference>
        </references>
      </pivotArea>
    </format>
    <format dxfId="52">
      <pivotArea dataOnly="0" labelOnly="1" outline="0" fieldPosition="0">
        <references count="2">
          <reference field="6" count="1" selected="0">
            <x v="17"/>
          </reference>
          <reference field="23" count="1">
            <x v="0"/>
          </reference>
        </references>
      </pivotArea>
    </format>
    <format dxfId="51">
      <pivotArea dataOnly="0" labelOnly="1" outline="0" fieldPosition="0">
        <references count="2">
          <reference field="6" count="1" selected="0">
            <x v="19"/>
          </reference>
          <reference field="23" count="1">
            <x v="1"/>
          </reference>
        </references>
      </pivotArea>
    </format>
    <format dxfId="50">
      <pivotArea dataOnly="0" labelOnly="1" outline="0" fieldPosition="0">
        <references count="2">
          <reference field="6" count="1" selected="0">
            <x v="20"/>
          </reference>
          <reference field="23" count="1">
            <x v="0"/>
          </reference>
        </references>
      </pivotArea>
    </format>
    <format dxfId="49">
      <pivotArea dataOnly="0" labelOnly="1" outline="0" fieldPosition="0">
        <references count="2">
          <reference field="6" count="1" selected="0">
            <x v="21"/>
          </reference>
          <reference field="23" count="1">
            <x v="0"/>
          </reference>
        </references>
      </pivotArea>
    </format>
    <format dxfId="48">
      <pivotArea dataOnly="0" labelOnly="1" outline="0" fieldPosition="0">
        <references count="2">
          <reference field="6" count="1" selected="0">
            <x v="26"/>
          </reference>
          <reference field="23" count="1">
            <x v="0"/>
          </reference>
        </references>
      </pivotArea>
    </format>
    <format dxfId="47">
      <pivotArea dataOnly="0" labelOnly="1" outline="0" fieldPosition="0">
        <references count="2">
          <reference field="6" count="1" selected="0">
            <x v="27"/>
          </reference>
          <reference field="23" count="1">
            <x v="0"/>
          </reference>
        </references>
      </pivotArea>
    </format>
    <format dxfId="46">
      <pivotArea dataOnly="0" labelOnly="1" outline="0" fieldPosition="0">
        <references count="2">
          <reference field="6" count="1" selected="0">
            <x v="29"/>
          </reference>
          <reference field="23" count="1">
            <x v="2"/>
          </reference>
        </references>
      </pivotArea>
    </format>
    <format dxfId="45">
      <pivotArea dataOnly="0" labelOnly="1" outline="0" fieldPosition="0">
        <references count="2">
          <reference field="6" count="1" selected="0">
            <x v="31"/>
          </reference>
          <reference field="23" count="1">
            <x v="0"/>
          </reference>
        </references>
      </pivotArea>
    </format>
    <format dxfId="44">
      <pivotArea dataOnly="0" labelOnly="1" outline="0" fieldPosition="0">
        <references count="2">
          <reference field="6" count="1" selected="0">
            <x v="35"/>
          </reference>
          <reference field="23" count="1">
            <x v="1"/>
          </reference>
        </references>
      </pivotArea>
    </format>
    <format dxfId="43">
      <pivotArea dataOnly="0" labelOnly="1" outline="0" fieldPosition="0">
        <references count="2">
          <reference field="6" count="1" selected="0">
            <x v="41"/>
          </reference>
          <reference field="23" count="1">
            <x v="0"/>
          </reference>
        </references>
      </pivotArea>
    </format>
    <format dxfId="42">
      <pivotArea dataOnly="0" labelOnly="1" outline="0" fieldPosition="0">
        <references count="2">
          <reference field="6" count="1" selected="0">
            <x v="42"/>
          </reference>
          <reference field="23" count="1">
            <x v="1"/>
          </reference>
        </references>
      </pivotArea>
    </format>
    <format dxfId="41">
      <pivotArea dataOnly="0" labelOnly="1" outline="0" fieldPosition="0">
        <references count="2">
          <reference field="6" count="1" selected="0">
            <x v="43"/>
          </reference>
          <reference field="23" count="1">
            <x v="1"/>
          </reference>
        </references>
      </pivotArea>
    </format>
    <format dxfId="40">
      <pivotArea dataOnly="0" labelOnly="1" outline="0" fieldPosition="0">
        <references count="2">
          <reference field="6" count="1" selected="0">
            <x v="46"/>
          </reference>
          <reference field="23" count="1">
            <x v="0"/>
          </reference>
        </references>
      </pivotArea>
    </format>
    <format dxfId="39">
      <pivotArea dataOnly="0" labelOnly="1" outline="0" fieldPosition="0">
        <references count="2">
          <reference field="6" count="1" selected="0">
            <x v="72"/>
          </reference>
          <reference field="23" count="1">
            <x v="0"/>
          </reference>
        </references>
      </pivotArea>
    </format>
    <format dxfId="38">
      <pivotArea dataOnly="0" labelOnly="1" outline="0" fieldPosition="0">
        <references count="2">
          <reference field="6" count="1" selected="0">
            <x v="73"/>
          </reference>
          <reference field="23" count="1">
            <x v="0"/>
          </reference>
        </references>
      </pivotArea>
    </format>
    <format dxfId="37">
      <pivotArea outline="0" collapsedLevelsAreSubtotals="1" fieldPosition="0">
        <references count="3">
          <reference field="4294967294" count="2" selected="0">
            <x v="0"/>
            <x v="1"/>
          </reference>
          <reference field="6" count="1" selected="0">
            <x v="20"/>
          </reference>
          <reference field="23" count="1" selected="0">
            <x v="0"/>
          </reference>
        </references>
      </pivotArea>
    </format>
    <format dxfId="36">
      <pivotArea outline="0" collapsedLevelsAreSubtotals="1" fieldPosition="0">
        <references count="3">
          <reference field="4294967294" count="2" selected="0">
            <x v="0"/>
            <x v="1"/>
          </reference>
          <reference field="6" count="1" selected="0">
            <x v="21"/>
          </reference>
          <reference field="23" count="1" selected="0">
            <x v="0"/>
          </reference>
        </references>
      </pivotArea>
    </format>
    <format dxfId="35">
      <pivotArea outline="0" collapsedLevelsAreSubtotals="1" fieldPosition="0">
        <references count="3">
          <reference field="4294967294" count="2" selected="0">
            <x v="0"/>
            <x v="1"/>
          </reference>
          <reference field="6" count="1" selected="0">
            <x v="72"/>
          </reference>
          <reference field="23" count="1" selected="0">
            <x v="0"/>
          </reference>
        </references>
      </pivotArea>
    </format>
    <format dxfId="34">
      <pivotArea outline="0" collapsedLevelsAreSubtotals="1" fieldPosition="0"/>
    </format>
    <format dxfId="33">
      <pivotArea dataOnly="0" labelOnly="1" outline="0" fieldPosition="0">
        <references count="2">
          <reference field="6" count="1" selected="0">
            <x v="1"/>
          </reference>
          <reference field="23" count="1">
            <x v="0"/>
          </reference>
        </references>
      </pivotArea>
    </format>
    <format dxfId="32">
      <pivotArea dataOnly="0" labelOnly="1" outline="0" fieldPosition="0">
        <references count="2">
          <reference field="6" count="1" selected="0">
            <x v="30"/>
          </reference>
          <reference field="23" count="1">
            <x v="0"/>
          </reference>
        </references>
      </pivotArea>
    </format>
    <format dxfId="31">
      <pivotArea dataOnly="0" labelOnly="1" outline="0" fieldPosition="0">
        <references count="2">
          <reference field="6" count="1" selected="0">
            <x v="49"/>
          </reference>
          <reference field="23" count="1">
            <x v="0"/>
          </reference>
        </references>
      </pivotArea>
    </format>
    <format dxfId="30">
      <pivotArea dataOnly="0" labelOnly="1" outline="0" fieldPosition="0">
        <references count="2">
          <reference field="6" count="1" selected="0">
            <x v="55"/>
          </reference>
          <reference field="23" count="1">
            <x v="0"/>
          </reference>
        </references>
      </pivotArea>
    </format>
    <format dxfId="29">
      <pivotArea dataOnly="0" labelOnly="1" outline="0" fieldPosition="0">
        <references count="2">
          <reference field="6" count="1" selected="0">
            <x v="58"/>
          </reference>
          <reference field="23" count="1">
            <x v="2"/>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roductoVersus" cacheId="2"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chartFormat="19" rowHeaderCaption="Dependencia">
  <location ref="A78:D87" firstHeaderRow="0" firstDataRow="1" firstDataCol="1"/>
  <pivotFields count="59">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defaultSubtotal="0"/>
    <pivotField showAll="0" defaultSubtotal="0"/>
    <pivotField showAll="0"/>
    <pivotField showAll="0"/>
    <pivotField showAll="0"/>
    <pivotField numFmtId="9" showAll="0" defaultSubtotal="0"/>
    <pivotField showAll="0" defaultSubtotal="0">
      <items count="3">
        <item x="0"/>
        <item x="1"/>
        <item x="2"/>
      </items>
    </pivotField>
    <pivotField showAll="0" defaultSubtotal="0">
      <items count="3">
        <item x="0"/>
        <item x="1"/>
        <item x="2"/>
      </items>
    </pivotField>
    <pivotField dataField="1" numFmtId="9"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numFmtId="9"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dragToRow="0" dragToCol="0" dragToPage="0" showAll="0" defaultSubtota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Programado 4to trim" fld="17" baseField="0" baseItem="0"/>
    <dataField name="Avance 4to trim" fld="25" baseField="0" baseItem="0"/>
    <dataField name=" Cumplimiento Producto" fld="58" baseField="0" baseItem="0"/>
  </dataFields>
  <formats count="16">
    <format dxfId="259">
      <pivotArea field="4" type="button" dataOnly="0" labelOnly="1" outline="0" axis="axisRow" fieldPosition="0"/>
    </format>
    <format dxfId="258">
      <pivotArea type="all" dataOnly="0" outline="0" fieldPosition="0"/>
    </format>
    <format dxfId="257">
      <pivotArea outline="0" collapsedLevelsAreSubtotals="1" fieldPosition="0"/>
    </format>
    <format dxfId="256">
      <pivotArea field="4" type="button" dataOnly="0" labelOnly="1" outline="0" axis="axisRow" fieldPosition="0"/>
    </format>
    <format dxfId="255">
      <pivotArea dataOnly="0" labelOnly="1" fieldPosition="0">
        <references count="1">
          <reference field="4" count="0"/>
        </references>
      </pivotArea>
    </format>
    <format dxfId="254">
      <pivotArea dataOnly="0" labelOnly="1" grandRow="1" outline="0" fieldPosition="0"/>
    </format>
    <format dxfId="253">
      <pivotArea type="all" dataOnly="0" outline="0" fieldPosition="0"/>
    </format>
    <format dxfId="252">
      <pivotArea outline="0" collapsedLevelsAreSubtotals="1" fieldPosition="0"/>
    </format>
    <format dxfId="251">
      <pivotArea field="4" type="button" dataOnly="0" labelOnly="1" outline="0" axis="axisRow" fieldPosition="0"/>
    </format>
    <format dxfId="250">
      <pivotArea dataOnly="0" labelOnly="1" fieldPosition="0">
        <references count="1">
          <reference field="4" count="0"/>
        </references>
      </pivotArea>
    </format>
    <format dxfId="249">
      <pivotArea type="all" dataOnly="0" outline="0" fieldPosition="0"/>
    </format>
    <format dxfId="248">
      <pivotArea outline="0" collapsedLevelsAreSubtotals="1" fieldPosition="0"/>
    </format>
    <format dxfId="247">
      <pivotArea field="4" type="button" dataOnly="0" labelOnly="1" outline="0" axis="axisRow" fieldPosition="0"/>
    </format>
    <format dxfId="246">
      <pivotArea dataOnly="0" labelOnly="1" fieldPosition="0">
        <references count="1">
          <reference field="4" count="0"/>
        </references>
      </pivotArea>
    </format>
    <format dxfId="245">
      <pivotArea dataOnly="0" labelOnly="1" fieldPosition="0">
        <references count="1">
          <reference field="4" count="0"/>
        </references>
      </pivotArea>
    </format>
    <format dxfId="244">
      <pivotArea outline="0" collapsedLevelsAreSubtotals="1" fieldPosition="0"/>
    </format>
  </formats>
  <chartFormats count="3">
    <chartFormat chart="3" format="65" series="1">
      <pivotArea type="data" outline="0" fieldPosition="0">
        <references count="1">
          <reference field="4294967294" count="1" selected="0">
            <x v="0"/>
          </reference>
        </references>
      </pivotArea>
    </chartFormat>
    <chartFormat chart="3" format="66" series="1">
      <pivotArea type="data" outline="0" fieldPosition="0">
        <references count="1">
          <reference field="4294967294" count="1" selected="0">
            <x v="1"/>
          </reference>
        </references>
      </pivotArea>
    </chartFormat>
    <chartFormat chart="3" format="67"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Avance Actividades periodo"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31:D40" firstHeaderRow="0"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pivotField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Suma de Reponderación actividad calculo en el periodo" fld="30" baseField="0" baseItem="0" numFmtId="164"/>
    <dataField name="Suma de AVANCE PONDERADO PERIODO EVALUADO PA" fld="35" baseField="0" baseItem="0" numFmtId="164"/>
    <dataField name="Suma de Cumplimiento Acti." fld="37" baseField="0" baseItem="0"/>
  </dataFields>
  <formats count="22">
    <format dxfId="281">
      <pivotArea outline="0" collapsedLevelsAreSubtotals="1" fieldPosition="0"/>
    </format>
    <format dxfId="280">
      <pivotArea dataOnly="0" labelOnly="1" outline="0" fieldPosition="0">
        <references count="1">
          <reference field="4294967294" count="2">
            <x v="0"/>
            <x v="1"/>
          </reference>
        </references>
      </pivotArea>
    </format>
    <format dxfId="279">
      <pivotArea type="all" dataOnly="0" outline="0" fieldPosition="0"/>
    </format>
    <format dxfId="278">
      <pivotArea outline="0" collapsedLevelsAreSubtotals="1" fieldPosition="0"/>
    </format>
    <format dxfId="277">
      <pivotArea field="4" type="button" dataOnly="0" labelOnly="1" outline="0" axis="axisRow" fieldPosition="0"/>
    </format>
    <format dxfId="276">
      <pivotArea dataOnly="0" labelOnly="1" fieldPosition="0">
        <references count="1">
          <reference field="4" count="0"/>
        </references>
      </pivotArea>
    </format>
    <format dxfId="275">
      <pivotArea dataOnly="0" labelOnly="1" outline="0" fieldPosition="0">
        <references count="1">
          <reference field="4294967294" count="3">
            <x v="0"/>
            <x v="1"/>
            <x v="2"/>
          </reference>
        </references>
      </pivotArea>
    </format>
    <format dxfId="274">
      <pivotArea type="all" dataOnly="0" outline="0" fieldPosition="0"/>
    </format>
    <format dxfId="273">
      <pivotArea outline="0" collapsedLevelsAreSubtotals="1" fieldPosition="0"/>
    </format>
    <format dxfId="272">
      <pivotArea field="4" type="button" dataOnly="0" labelOnly="1" outline="0" axis="axisRow" fieldPosition="0"/>
    </format>
    <format dxfId="271">
      <pivotArea dataOnly="0" labelOnly="1" fieldPosition="0">
        <references count="1">
          <reference field="4" count="0"/>
        </references>
      </pivotArea>
    </format>
    <format dxfId="270">
      <pivotArea dataOnly="0" labelOnly="1" outline="0" fieldPosition="0">
        <references count="1">
          <reference field="4294967294" count="3">
            <x v="0"/>
            <x v="1"/>
            <x v="2"/>
          </reference>
        </references>
      </pivotArea>
    </format>
    <format dxfId="269">
      <pivotArea dataOnly="0" labelOnly="1" fieldPosition="0">
        <references count="1">
          <reference field="4" count="0"/>
        </references>
      </pivotArea>
    </format>
    <format dxfId="268">
      <pivotArea dataOnly="0" labelOnly="1" outline="0" fieldPosition="0">
        <references count="1">
          <reference field="4294967294" count="1">
            <x v="0"/>
          </reference>
        </references>
      </pivotArea>
    </format>
    <format dxfId="267">
      <pivotArea dataOnly="0" labelOnly="1" outline="0" fieldPosition="0">
        <references count="1">
          <reference field="4294967294" count="1">
            <x v="1"/>
          </reference>
        </references>
      </pivotArea>
    </format>
    <format dxfId="266">
      <pivotArea dataOnly="0" labelOnly="1" outline="0" fieldPosition="0">
        <references count="1">
          <reference field="4294967294" count="1">
            <x v="2"/>
          </reference>
        </references>
      </pivotArea>
    </format>
    <format dxfId="265">
      <pivotArea dataOnly="0" labelOnly="1" outline="0" fieldPosition="0">
        <references count="1">
          <reference field="4294967294" count="1">
            <x v="2"/>
          </reference>
        </references>
      </pivotArea>
    </format>
    <format dxfId="264">
      <pivotArea dataOnly="0" labelOnly="1" outline="0" fieldPosition="0">
        <references count="1">
          <reference field="4294967294" count="1">
            <x v="2"/>
          </reference>
        </references>
      </pivotArea>
    </format>
    <format dxfId="263">
      <pivotArea field="4" type="button" dataOnly="0" labelOnly="1" outline="0" axis="axisRow" fieldPosition="0"/>
    </format>
    <format dxfId="262">
      <pivotArea dataOnly="0" labelOnly="1" outline="0" fieldPosition="0">
        <references count="1">
          <reference field="4294967294" count="3">
            <x v="0"/>
            <x v="1"/>
            <x v="2"/>
          </reference>
        </references>
      </pivotArea>
    </format>
    <format dxfId="261">
      <pivotArea outline="0" collapsedLevelsAreSubtotals="1" fieldPosition="0">
        <references count="1">
          <reference field="4294967294" count="1" selected="0">
            <x v="0"/>
          </reference>
        </references>
      </pivotArea>
    </format>
    <format dxfId="260">
      <pivotArea outline="0" collapsedLevelsAreSubtotals="1" fieldPosition="0">
        <references count="1">
          <reference field="4294967294" count="1" selected="0">
            <x v="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70">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dataField="1" numFmtId="9"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numFmtId="9"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pivotField numFmtId="9" showAll="0" defaultSubtota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showAll="0"/>
    <pivotField showAll="0"/>
    <pivotField showAll="0" defaultSubtotal="0"/>
    <pivotField showAll="0"/>
    <pivotField showAll="0"/>
    <pivotField showAll="0" defaultSubtotal="0"/>
    <pivotField numFmtId="9" showAll="0" defaultSubtotal="0"/>
    <pivotField showAll="0" defaultSubtotal="0"/>
    <pivotField showAll="0" defaultSubtota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4" fld="25" baseField="0" baseItem="0"/>
  </dataFields>
  <formats count="16">
    <format dxfId="297">
      <pivotArea outline="0" collapsedLevelsAreSubtotals="1" fieldPosition="0"/>
    </format>
    <format dxfId="296">
      <pivotArea type="all" dataOnly="0" outline="0" fieldPosition="0"/>
    </format>
    <format dxfId="295">
      <pivotArea outline="0" collapsedLevelsAreSubtotals="1" fieldPosition="0"/>
    </format>
    <format dxfId="294">
      <pivotArea field="4" type="button" dataOnly="0" labelOnly="1" outline="0" axis="axisRow" fieldPosition="0"/>
    </format>
    <format dxfId="293">
      <pivotArea dataOnly="0" labelOnly="1" outline="0" axis="axisValues" fieldPosition="0"/>
    </format>
    <format dxfId="292">
      <pivotArea dataOnly="0" labelOnly="1" fieldPosition="0">
        <references count="1">
          <reference field="4" count="0"/>
        </references>
      </pivotArea>
    </format>
    <format dxfId="291">
      <pivotArea dataOnly="0" labelOnly="1" outline="0" axis="axisValues" fieldPosition="0"/>
    </format>
    <format dxfId="290">
      <pivotArea field="4" type="button" dataOnly="0" labelOnly="1" outline="0" axis="axisRow" fieldPosition="0"/>
    </format>
    <format dxfId="289">
      <pivotArea field="4" type="button" dataOnly="0" labelOnly="1" outline="0" axis="axisRow" fieldPosition="0"/>
    </format>
    <format dxfId="288">
      <pivotArea dataOnly="0" labelOnly="1" outline="0" axis="axisValues" fieldPosition="0"/>
    </format>
    <format dxfId="287">
      <pivotArea dataOnly="0" labelOnly="1" outline="0" axis="axisValues" fieldPosition="0"/>
    </format>
    <format dxfId="286">
      <pivotArea field="4" type="button" dataOnly="0" labelOnly="1" outline="0" axis="axisRow" fieldPosition="0"/>
    </format>
    <format dxfId="285">
      <pivotArea dataOnly="0" labelOnly="1" outline="0" axis="axisValues" fieldPosition="0"/>
    </format>
    <format dxfId="284">
      <pivotArea dataOnly="0" labelOnly="1" outline="0" axis="axisValues" fieldPosition="0"/>
    </format>
    <format dxfId="283">
      <pivotArea collapsedLevelsAreSubtotals="1" fieldPosition="0">
        <references count="1">
          <reference field="4" count="1">
            <x v="7"/>
          </reference>
        </references>
      </pivotArea>
    </format>
    <format dxfId="282">
      <pivotArea collapsedLevelsAreSubtotals="1" fieldPosition="0">
        <references count="1">
          <reference field="4" count="1">
            <x v="7"/>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93:A95" firstHeaderRow="1" firstDataRow="1" firstDataCol="1"/>
  <pivotFields count="70">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numFmtId="9"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ragToRow="0" dragToCol="0" dragToPage="0" showAll="0" defaultSubtotal="0"/>
  </pivotFields>
  <rowFields count="1">
    <field x="0"/>
  </rowFields>
  <rowItems count="2">
    <i>
      <x/>
    </i>
    <i>
      <x v="1"/>
    </i>
  </rowItems>
  <colItems count="1">
    <i/>
  </colItems>
  <formats count="11">
    <format dxfId="308">
      <pivotArea field="4" type="button" dataOnly="0" labelOnly="1" outline="0"/>
    </format>
    <format dxfId="307">
      <pivotArea type="all" dataOnly="0" outline="0" fieldPosition="0"/>
    </format>
    <format dxfId="306">
      <pivotArea outline="0" collapsedLevelsAreSubtotals="1" fieldPosition="0"/>
    </format>
    <format dxfId="305">
      <pivotArea field="4" type="button" dataOnly="0" labelOnly="1" outline="0"/>
    </format>
    <format dxfId="304">
      <pivotArea dataOnly="0" labelOnly="1" grandRow="1" outline="0" fieldPosition="0"/>
    </format>
    <format dxfId="303">
      <pivotArea type="all" dataOnly="0" outline="0" fieldPosition="0"/>
    </format>
    <format dxfId="302">
      <pivotArea outline="0" collapsedLevelsAreSubtotals="1" fieldPosition="0"/>
    </format>
    <format dxfId="301">
      <pivotArea field="4" type="button" dataOnly="0" labelOnly="1" outline="0"/>
    </format>
    <format dxfId="300">
      <pivotArea type="all" dataOnly="0" outline="0" fieldPosition="0"/>
    </format>
    <format dxfId="299">
      <pivotArea outline="0" collapsedLevelsAreSubtotals="1" fieldPosition="0"/>
    </format>
    <format dxfId="298">
      <pivotArea field="4" type="button" dataOnly="0" labelOnly="1" outline="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Ejecución" cacheId="2"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0" rowHeaderCaption="ESTADO">
  <location ref="A45:B49" firstHeaderRow="1" firstDataRow="1" firstDataCol="1"/>
  <pivotFields count="59">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numFmtId="9" showAll="0" defaultSubtotal="0"/>
    <pivotField showAll="0" defaultSubtotal="0">
      <items count="3">
        <item x="0"/>
        <item x="1"/>
        <item x="2"/>
      </items>
    </pivotField>
    <pivotField axis="axisRow" dataField="1" showAll="0" defaultSubtotal="0">
      <items count="3">
        <item x="0"/>
        <item x="1"/>
        <item x="2"/>
      </items>
    </pivotField>
    <pivotField numFmtId="9"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numFmtId="9" showAll="0" defaultSubtotal="0"/>
    <pivotField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dragToRow="0" dragToCol="0" dragToPage="0" showAll="0" defaultSubtotal="0"/>
    <pivotField dragToRow="0" dragToCol="0" dragToPage="0" showAll="0" defaultSubtotal="0"/>
  </pivotFields>
  <rowFields count="1">
    <field x="24"/>
  </rowFields>
  <rowItems count="4">
    <i>
      <x/>
    </i>
    <i>
      <x v="1"/>
    </i>
    <i>
      <x v="2"/>
    </i>
    <i t="grand">
      <x/>
    </i>
  </rowItems>
  <colItems count="1">
    <i/>
  </colItems>
  <dataFields count="1">
    <dataField name="Cuenta de Estado del Producto 4" fld="24" subtotal="count" baseField="0" baseItem="0"/>
  </dataFields>
  <formats count="10">
    <format dxfId="318">
      <pivotArea type="all" dataOnly="0" outline="0" fieldPosition="0"/>
    </format>
    <format dxfId="317">
      <pivotArea outline="0" collapsedLevelsAreSubtotals="1" fieldPosition="0"/>
    </format>
    <format dxfId="316">
      <pivotArea dataOnly="0" labelOnly="1" outline="0" axis="axisValues" fieldPosition="0"/>
    </format>
    <format dxfId="315">
      <pivotArea dataOnly="0" labelOnly="1" grandRow="1" outline="0" fieldPosition="0"/>
    </format>
    <format dxfId="314">
      <pivotArea dataOnly="0" labelOnly="1" outline="0" axis="axisValues" fieldPosition="0"/>
    </format>
    <format dxfId="313">
      <pivotArea type="all" dataOnly="0" outline="0" fieldPosition="0"/>
    </format>
    <format dxfId="312">
      <pivotArea outline="0" collapsedLevelsAreSubtotals="1" fieldPosition="0"/>
    </format>
    <format dxfId="311">
      <pivotArea dataOnly="0" labelOnly="1" outline="0" axis="axisValues" fieldPosition="0"/>
    </format>
    <format dxfId="310">
      <pivotArea dataOnly="0" labelOnly="1" grandRow="1" outline="0" fieldPosition="0"/>
    </format>
    <format dxfId="309">
      <pivotArea dataOnly="0" labelOnly="1" outline="0" axis="axisValues" fieldPosition="0"/>
    </format>
  </formats>
  <chartFormats count="1">
    <chartFormat chart="16" format="12"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Ejecución"/>
    <pivotTable tabId="8" name="ProductoVersus"/>
    <pivotTable tabId="8" name="Tabla Productos"/>
    <pivotTable tabId="15" name="TablaDinámica1"/>
  </pivotTables>
  <data>
    <tabular pivotCacheId="2">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_4" sourceName="Estado del Producto 4">
  <pivotTables>
    <pivotTable tabId="8" name="Ejecución"/>
    <pivotTable tabId="8" name="Tabla Productos"/>
    <pivotTable tabId="15" name="TablaDinámica1"/>
    <pivotTable tabId="8" name="ProductoVersus"/>
  </pivotTables>
  <data>
    <tabular pivotCacheId="2">
      <items count="3">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Tipo_de_Resultado_4" sourceName="Tipo de Resultado 4">
  <pivotTables>
    <pivotTable tabId="8" name="Ejecución"/>
    <pivotTable tabId="8" name="Tabla Productos"/>
    <pivotTable tabId="15" name="TablaDinámica1"/>
    <pivotTable tabId="8" name="ProductoVersus"/>
  </pivotTables>
  <data>
    <tabular pivotCacheId="2">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cache="SegmentaciónDeDatos_DEPENDENCIA" caption="DEPENDENCIA" rowHeight="241300"/>
  <slicer name="Estado del Producto 4" cache="SegmentaciónDeDatos_Estado_del_Producto_4" caption="Estado del Producto 4" rowHeight="241300"/>
  <slicer name="Tipo de Resultado 4" cache="SegmentaciónDeDatos_Tipo_de_Resultado_4" caption="Tipo de Resultado 4" rowHeight="241300"/>
</slicers>
</file>

<file path=xl/tables/table1.xml><?xml version="1.0" encoding="utf-8"?>
<table xmlns="http://schemas.openxmlformats.org/spreadsheetml/2006/main" id="1" name="Producto" displayName="Producto" ref="A6:BE80" totalsRowShown="0" headerRowDxfId="367" tableBorderDxfId="366">
  <autoFilter ref="A6:BE80"/>
  <tableColumns count="57">
    <tableColumn id="1" name="Pilar o Eje Transversal" dataDxfId="365"/>
    <tableColumn id="2" name="Meta Plan de Desarrollo o de Producto" dataDxfId="364"/>
    <tableColumn id="3" name="OBJETIVOS ESTRATEGICOS" dataDxfId="363"/>
    <tableColumn id="4" name="PROCESO" dataDxfId="362"/>
    <tableColumn id="5" name="DEPENDENCIA" dataDxfId="361"/>
    <tableColumn id="6" name="No." dataDxfId="360"/>
    <tableColumn id="7" name="Nombre del producto" dataDxfId="359"/>
    <tableColumn id="8" name="% Ponderación Producto" dataDxfId="358" dataCellStyle="Porcentaje"/>
    <tableColumn id="9" name="Meta Anual" dataDxfId="357" dataCellStyle="Porcentaje"/>
    <tableColumn id="10" name="Unidad Medida" dataDxfId="356" dataCellStyle="Porcentaje"/>
    <tableColumn id="11" name="Descripción Meta" dataDxfId="355" dataCellStyle="Porcentaje"/>
    <tableColumn id="12" name="Responsable Producto" dataDxfId="354" dataCellStyle="Porcentaje"/>
    <tableColumn id="13" name="1° TRIM"/>
    <tableColumn id="14" name="2° TRIM"/>
    <tableColumn id="15" name="3° TRIM"/>
    <tableColumn id="16" name="4° TRIM" dataDxfId="353"/>
    <tableColumn id="55" name="META 4° TRIM_x000a_(celda O)" dataDxfId="352">
      <calculatedColumnFormula>Producto[[#This Row],[4° TRIM]]</calculatedColumnFormula>
    </tableColumn>
    <tableColumn id="54" name="Programado 4to trimestre" dataDxfId="351">
      <calculatedColumnFormula>IFERROR(Q7/Producto[[#This Row],[4° TRIM]],0)*Producto[[#This Row],[% Ponderación Producto]]</calculatedColumnFormula>
    </tableColumn>
    <tableColumn id="53" name="AVANCE 4° TRIM" dataDxfId="350"/>
    <tableColumn id="52" name="Descripción Avance y/o justificación del incumplimiento" dataDxfId="349"/>
    <tableColumn id="51" name="Evidencia" dataDxfId="348"/>
    <tableColumn id="50" name="Acción de mejora _x000a_*aplica si no se presentó avance" dataDxfId="347"/>
    <tableColumn id="49" name="Cumplimiento (S7/Q7)" dataDxfId="346">
      <calculatedColumnFormula>IFERROR((S7/Q7),0)</calculatedColumnFormula>
    </tableColumn>
    <tableColumn id="48" name="Tipo de Resultado 4" dataDxfId="345">
      <calculatedColumnFormula>+IF(AND(W7&gt;=0%,W7&lt;=60%),"MALO",IF(AND(W7&gt;=61%,W7&lt;=80%),"REGULAR",IF(AND(W7&gt;=81%,W7&lt;95%),"BUENO","EXCELENTE")))</calculatedColumnFormula>
    </tableColumn>
    <tableColumn id="47" name="Estado del Producto 4" dataDxfId="344">
      <calculatedColumnFormula>IF(W7&gt;0,"EN EJECUCIÓN","SIN EJECUTAR")</calculatedColumnFormula>
    </tableColumn>
    <tableColumn id="56" name="AVANCE PONDERADO 4" dataDxfId="343" dataCellStyle="Porcentaje">
      <calculatedColumnFormula>Producto[[#This Row],[Cumplimiento (S7/Q7)]]*Producto[[#This Row],[% Ponderación Producto]]</calculatedColumnFormula>
    </tableColumn>
    <tableColumn id="57" name="AVANCE PONDERADO PERIODO" dataDxfId="342" dataCellStyle="Porcentaje"/>
    <tableColumn id="45" name="META 3° TRIM_x000a_(celda O)2" dataDxfId="341">
      <calculatedColumnFormula>Producto[[#This Row],[3° TRIM]]</calculatedColumnFormula>
    </tableColumn>
    <tableColumn id="37" name="Programado 3er trimestre3" dataDxfId="340" dataCellStyle="Porcentaje">
      <calculatedColumnFormula>IFERROR(AB7/Producto[[#This Row],[3° TRIM]],0)*Producto[[#This Row],[% Ponderación Producto]]</calculatedColumnFormula>
    </tableColumn>
    <tableColumn id="44" name="AVANCE 3° TRIM4" dataDxfId="339"/>
    <tableColumn id="43" name="Descripción Avance y/o justificación del incumplimiento5" dataDxfId="338"/>
    <tableColumn id="42" name="Evidencia6" dataDxfId="337"/>
    <tableColumn id="41" name="Acción de mejora _x000a_*aplica si no se presentó avance7" dataDxfId="336"/>
    <tableColumn id="46" name="Cumplimiento (S7/Q7)8" dataDxfId="335">
      <calculatedColumnFormula>IFERROR((AD7/AB7),0)</calculatedColumnFormula>
    </tableColumn>
    <tableColumn id="40" name="Tipo de Resultado 39" dataDxfId="334">
      <calculatedColumnFormula>+IF(AND(AH7&gt;=0%,AH7&lt;=60%),"MALO",IF(AND(AH7&gt;=61%,AH7&lt;=80%),"REGULAR",IF(AND(AH7&gt;=81%,AH7&lt;95%),"BUENO","EXCELENTE")))</calculatedColumnFormula>
    </tableColumn>
    <tableColumn id="39" name="Estado del Producto 310" dataDxfId="333">
      <calculatedColumnFormula>IF(AH7&gt;0,"EN EJECUCIÓN","SIN EJECUTAR")</calculatedColumnFormula>
    </tableColumn>
    <tableColumn id="38" name="AVANCE PONDERADO 32" dataDxfId="332">
      <calculatedColumnFormula>AH7*Producto[[#This Row],[% Ponderación Producto]]</calculatedColumnFormula>
    </tableColumn>
    <tableColumn id="17" name="META 2° TRIM_x000a_(celda O)" dataDxfId="331" dataCellStyle="Porcentaje">
      <calculatedColumnFormula>N7</calculatedColumnFormula>
    </tableColumn>
    <tableColumn id="18" name="Programado 2do trimestre" dataDxfId="330" dataCellStyle="Porcentaje">
      <calculatedColumnFormula>IFERROR(AL7/N7,0)*H7</calculatedColumnFormula>
    </tableColumn>
    <tableColumn id="19" name="AVANCE 2° TRIM"/>
    <tableColumn id="20" name="Descripción Avance y/o justificación del incumplimiento3"/>
    <tableColumn id="21" name="Evidencia4"/>
    <tableColumn id="22" name="Acción de mejora _x000a_*aplica si no se presentó avance5"/>
    <tableColumn id="23" name="Cumplimiento% (T7/S7)" dataDxfId="329" dataCellStyle="Porcentaje">
      <calculatedColumnFormula>IFERROR((AN7/AL7),0)</calculatedColumnFormula>
    </tableColumn>
    <tableColumn id="24" name="Tipo de resultado2" dataDxfId="328" dataCellStyle="Porcentaje">
      <calculatedColumnFormula>+IF(AND(AR7&gt;=0%,AR7&lt;=60%),"MALO",IF(AND(AR7&gt;=61%,AR7&lt;=80%),"REGULAR",IF(AND(AR7&gt;=81%,AR7&lt;95%),"BUENO","EXCELENTE")))</calculatedColumnFormula>
    </tableColumn>
    <tableColumn id="25" name="Estado del Producto2" dataDxfId="327">
      <calculatedColumnFormula>IF(AR7&gt;0,"EN EJECUCIÓN","SIN EJECUTAR")</calculatedColumnFormula>
    </tableColumn>
    <tableColumn id="26" name="AVENCE PONDERADO 2" dataDxfId="326">
      <calculatedColumnFormula>AR7*H7</calculatedColumnFormula>
    </tableColumn>
    <tableColumn id="27" name="META 1° TRIM_x000a_(celda N)" dataDxfId="325">
      <calculatedColumnFormula>M7</calculatedColumnFormula>
    </tableColumn>
    <tableColumn id="28" name="Programado 1er trimestre" dataDxfId="324" dataCellStyle="Porcentaje">
      <calculatedColumnFormula>IFERROR(AV7/M7,0)*H7</calculatedColumnFormula>
    </tableColumn>
    <tableColumn id="29" name="AVANCE 1° TRIM"/>
    <tableColumn id="30" name="Descripción Avance y/o justificación del incumplimiento2"/>
    <tableColumn id="31" name="Evidencia3" dataDxfId="323"/>
    <tableColumn id="32" name="Acción de mejora _x000a_*aplica si no se presentó avance4"/>
    <tableColumn id="33" name="Cumplimiento% (AD7/AB7)" dataDxfId="322" dataCellStyle="Porcentaje"/>
    <tableColumn id="34" name="Tipo de resultado5" dataDxfId="321" dataCellStyle="Porcentaje">
      <calculatedColumnFormula>+IF(AND(BB7&gt;=0%,BB7&lt;=60%),"MALO",IF(AND(BB7&gt;=61%,BB7&lt;=80%),"REGULAR",IF(AND(BB7&gt;=81%,BB7&lt;95%),"BUENO","EXCELENTE")))</calculatedColumnFormula>
    </tableColumn>
    <tableColumn id="35" name="Estado del Producto6" dataDxfId="320">
      <calculatedColumnFormula>IF(BB7&gt;0,"EN EJECUCIÓN","SIN EJECUTAR")</calculatedColumnFormula>
    </tableColumn>
    <tableColumn id="36" name="AVENCE PONDERADO7" dataDxfId="319">
      <calculatedColumnFormula>BB7*H7</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youtube.com/watch?v=V7Lj3Sywlhg" TargetMode="External"/><Relationship Id="rId7" Type="http://schemas.openxmlformats.org/officeDocument/2006/relationships/hyperlink" Target="https://www.youtube.com/watch?v=V7Lj3Sywlhg" TargetMode="External"/><Relationship Id="rId12" Type="http://schemas.openxmlformats.org/officeDocument/2006/relationships/comments" Target="../comments2.xml"/><Relationship Id="rId2" Type="http://schemas.openxmlformats.org/officeDocument/2006/relationships/hyperlink" Target="https://www.youtube.com/watch?v=JQ1MUI1Gxx4" TargetMode="External"/><Relationship Id="rId1" Type="http://schemas.openxmlformats.org/officeDocument/2006/relationships/hyperlink" Target="https://www.youtube.com/watch?v=JQ1MUI1Gxx4" TargetMode="External"/><Relationship Id="rId6" Type="http://schemas.openxmlformats.org/officeDocument/2006/relationships/hyperlink" Target="https://www.youtube.com/watch?v=V7Lj3Sywlhg" TargetMode="External"/><Relationship Id="rId11" Type="http://schemas.openxmlformats.org/officeDocument/2006/relationships/table" Target="../tables/table1.xml"/><Relationship Id="rId5" Type="http://schemas.openxmlformats.org/officeDocument/2006/relationships/hyperlink" Target="https://www.youtube.com/watch?v=V7Lj3Sywlhg" TargetMode="External"/><Relationship Id="rId10" Type="http://schemas.openxmlformats.org/officeDocument/2006/relationships/vmlDrawing" Target="../drawings/vmlDrawing3.vml"/><Relationship Id="rId4" Type="http://schemas.openxmlformats.org/officeDocument/2006/relationships/hyperlink" Target="https://mail.google.com/mail/u/1/?tab=wm" TargetMode="External"/><Relationship Id="rId9"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9.xml"/><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10" Type="http://schemas.openxmlformats.org/officeDocument/2006/relationships/drawing" Target="../drawings/drawing6.xml"/><Relationship Id="rId4" Type="http://schemas.openxmlformats.org/officeDocument/2006/relationships/pivotTable" Target="../pivotTables/pivotTable5.xm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5" customWidth="1"/>
    <col min="4" max="4" width="38.625" customWidth="1"/>
    <col min="5" max="5" width="26.375" customWidth="1"/>
    <col min="6" max="6" width="30.75" customWidth="1"/>
    <col min="7" max="7" width="7.625" customWidth="1"/>
    <col min="8" max="13" width="31.625" customWidth="1"/>
    <col min="18" max="18" width="6.625" hidden="1" customWidth="1"/>
    <col min="19" max="19" width="18.75" customWidth="1"/>
    <col min="20" max="20" width="23" customWidth="1"/>
    <col min="21" max="21" width="37.375" customWidth="1"/>
    <col min="22" max="22" width="27.875" customWidth="1"/>
    <col min="23" max="23" width="35" customWidth="1"/>
    <col min="24" max="25" width="24.25" hidden="1" customWidth="1"/>
    <col min="26" max="26" width="20" hidden="1" customWidth="1"/>
    <col min="27" max="27" width="27.75" hidden="1" customWidth="1"/>
    <col min="29" max="30" width="30.75" customWidth="1"/>
    <col min="31" max="31" width="26.875" customWidth="1"/>
    <col min="32" max="32" width="25.75" customWidth="1"/>
    <col min="33" max="33" width="30.75" customWidth="1"/>
    <col min="34" max="34" width="4.625" customWidth="1"/>
    <col min="35" max="35" width="37.375" customWidth="1"/>
    <col min="36" max="36" width="47.625" customWidth="1"/>
    <col min="37" max="37" width="25.75" hidden="1" customWidth="1"/>
    <col min="38" max="38" width="22.375" hidden="1" customWidth="1"/>
    <col min="40" max="40" width="13.375" bestFit="1" customWidth="1"/>
  </cols>
  <sheetData>
    <row r="2" spans="2:43" ht="15.75" thickBot="1" x14ac:dyDescent="0.3"/>
    <row r="3" spans="2:43" ht="16.5" thickBot="1" x14ac:dyDescent="0.3">
      <c r="N3" s="246"/>
      <c r="O3" s="247" t="s">
        <v>570</v>
      </c>
    </row>
    <row r="6" spans="2:43" ht="16.5" thickBot="1" x14ac:dyDescent="0.3">
      <c r="AM6" s="1"/>
      <c r="AN6" s="1"/>
      <c r="AO6" s="1"/>
      <c r="AP6" s="1"/>
      <c r="AQ6" s="1"/>
    </row>
    <row r="7" spans="2:43" ht="59.25" customHeight="1" thickTop="1" thickBot="1" x14ac:dyDescent="0.3">
      <c r="B7" s="1052" t="s">
        <v>0</v>
      </c>
      <c r="C7" s="1053"/>
      <c r="D7" s="1053"/>
      <c r="E7" s="1053"/>
      <c r="F7" s="1054"/>
      <c r="G7" s="859" t="s">
        <v>1</v>
      </c>
      <c r="H7" s="860"/>
      <c r="I7" s="860"/>
      <c r="J7" s="860"/>
      <c r="K7" s="860"/>
      <c r="L7" s="860"/>
      <c r="M7" s="861"/>
      <c r="N7" s="862" t="s">
        <v>2</v>
      </c>
      <c r="O7" s="863"/>
      <c r="P7" s="863"/>
      <c r="Q7" s="864"/>
      <c r="R7" s="77"/>
      <c r="S7" s="1049" t="s">
        <v>463</v>
      </c>
      <c r="T7" s="1050"/>
      <c r="U7" s="1050"/>
      <c r="V7" s="1050"/>
      <c r="W7" s="1050"/>
      <c r="X7" s="1050"/>
      <c r="Y7" s="1050"/>
      <c r="Z7" s="1050"/>
      <c r="AA7" s="1051"/>
      <c r="AB7" s="865" t="s">
        <v>3</v>
      </c>
      <c r="AC7" s="865"/>
      <c r="AD7" s="865"/>
      <c r="AE7" s="865"/>
      <c r="AF7" s="865"/>
      <c r="AG7" s="866"/>
      <c r="AI7" s="1047" t="s">
        <v>461</v>
      </c>
      <c r="AJ7" s="1047"/>
      <c r="AK7" s="1048"/>
      <c r="AL7" s="155"/>
      <c r="AM7" s="156"/>
      <c r="AN7" s="156"/>
      <c r="AO7" s="156"/>
      <c r="AP7" s="156"/>
      <c r="AQ7" s="156"/>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29" t="s">
        <v>543</v>
      </c>
      <c r="T8" s="229" t="s">
        <v>460</v>
      </c>
      <c r="U8" s="229" t="s">
        <v>458</v>
      </c>
      <c r="V8" s="229" t="s">
        <v>399</v>
      </c>
      <c r="W8" s="229" t="s">
        <v>459</v>
      </c>
      <c r="X8" s="96" t="s">
        <v>397</v>
      </c>
      <c r="Y8" s="96" t="s">
        <v>401</v>
      </c>
      <c r="Z8" s="96" t="s">
        <v>398</v>
      </c>
      <c r="AA8" s="8" t="s">
        <v>405</v>
      </c>
      <c r="AB8" s="9" t="s">
        <v>7</v>
      </c>
      <c r="AC8" s="10" t="s">
        <v>18</v>
      </c>
      <c r="AD8" s="11" t="s">
        <v>19</v>
      </c>
      <c r="AE8" s="11" t="s">
        <v>20</v>
      </c>
      <c r="AF8" s="11" t="s">
        <v>21</v>
      </c>
      <c r="AG8" s="11" t="s">
        <v>22</v>
      </c>
      <c r="AI8" s="80" t="s">
        <v>462</v>
      </c>
      <c r="AJ8" s="80" t="s">
        <v>464</v>
      </c>
      <c r="AK8" s="80" t="s">
        <v>403</v>
      </c>
      <c r="AL8" s="97" t="s">
        <v>404</v>
      </c>
      <c r="AM8" s="1"/>
      <c r="AN8" s="1"/>
      <c r="AO8" s="1"/>
      <c r="AP8" s="1"/>
      <c r="AQ8" s="1"/>
    </row>
    <row r="9" spans="2:43" ht="76.5" hidden="1" customHeight="1" thickBot="1" x14ac:dyDescent="0.3">
      <c r="B9" s="57" t="s">
        <v>388</v>
      </c>
      <c r="C9" s="58" t="s">
        <v>389</v>
      </c>
      <c r="D9" s="52" t="s">
        <v>23</v>
      </c>
      <c r="E9" s="223" t="s">
        <v>526</v>
      </c>
      <c r="F9" s="53" t="s">
        <v>24</v>
      </c>
      <c r="G9" s="867">
        <v>1</v>
      </c>
      <c r="H9" s="870" t="s">
        <v>25</v>
      </c>
      <c r="I9" s="840">
        <v>0.2</v>
      </c>
      <c r="J9" s="843">
        <v>12</v>
      </c>
      <c r="K9" s="840" t="s">
        <v>26</v>
      </c>
      <c r="L9" s="840" t="s">
        <v>27</v>
      </c>
      <c r="M9" s="846" t="s">
        <v>28</v>
      </c>
      <c r="N9" s="849">
        <v>3</v>
      </c>
      <c r="O9" s="849">
        <v>6</v>
      </c>
      <c r="P9" s="849">
        <v>9</v>
      </c>
      <c r="Q9" s="849">
        <v>12</v>
      </c>
      <c r="R9" s="159"/>
      <c r="S9" s="829">
        <f>N9</f>
        <v>3</v>
      </c>
      <c r="T9" s="829">
        <v>3</v>
      </c>
      <c r="U9" s="829" t="s">
        <v>591</v>
      </c>
      <c r="V9" s="829" t="s">
        <v>592</v>
      </c>
      <c r="W9" s="829" t="s">
        <v>601</v>
      </c>
      <c r="X9" s="852">
        <f>T9/S9</f>
        <v>1</v>
      </c>
      <c r="Y9" s="856" t="s">
        <v>402</v>
      </c>
      <c r="Z9" s="849" t="s">
        <v>400</v>
      </c>
      <c r="AA9" s="855">
        <f>X9*I9</f>
        <v>0.2</v>
      </c>
      <c r="AB9" s="12">
        <v>1</v>
      </c>
      <c r="AC9" s="13" t="s">
        <v>29</v>
      </c>
      <c r="AD9" s="14">
        <v>0.5</v>
      </c>
      <c r="AE9" s="831">
        <v>43101</v>
      </c>
      <c r="AF9" s="834">
        <v>43465</v>
      </c>
      <c r="AG9" s="837" t="s">
        <v>28</v>
      </c>
      <c r="AI9" s="269">
        <v>1</v>
      </c>
      <c r="AJ9" s="237" t="s">
        <v>602</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3" t="s">
        <v>526</v>
      </c>
      <c r="F10" s="53" t="s">
        <v>24</v>
      </c>
      <c r="G10" s="868"/>
      <c r="H10" s="871"/>
      <c r="I10" s="841"/>
      <c r="J10" s="844"/>
      <c r="K10" s="841"/>
      <c r="L10" s="841"/>
      <c r="M10" s="847"/>
      <c r="N10" s="850"/>
      <c r="O10" s="850"/>
      <c r="P10" s="850"/>
      <c r="Q10" s="850"/>
      <c r="R10" s="159"/>
      <c r="S10" s="829"/>
      <c r="T10" s="829"/>
      <c r="U10" s="829"/>
      <c r="V10" s="829"/>
      <c r="W10" s="829"/>
      <c r="X10" s="853"/>
      <c r="Y10" s="857"/>
      <c r="Z10" s="850"/>
      <c r="AA10" s="850"/>
      <c r="AB10" s="12">
        <v>2</v>
      </c>
      <c r="AC10" s="13" t="s">
        <v>30</v>
      </c>
      <c r="AD10" s="14">
        <v>0.3</v>
      </c>
      <c r="AE10" s="832"/>
      <c r="AF10" s="835"/>
      <c r="AG10" s="838"/>
      <c r="AI10" s="269">
        <v>1</v>
      </c>
      <c r="AJ10" s="238" t="s">
        <v>602</v>
      </c>
      <c r="AK10" s="81">
        <f t="shared" si="0"/>
        <v>0.3</v>
      </c>
      <c r="AL10" s="84">
        <f>AK10*I9</f>
        <v>0.06</v>
      </c>
      <c r="AM10" s="1"/>
      <c r="AN10" s="1"/>
      <c r="AO10" s="1"/>
      <c r="AP10" s="1"/>
      <c r="AQ10" s="1"/>
    </row>
    <row r="11" spans="2:43" ht="76.5" hidden="1" customHeight="1" thickBot="1" x14ac:dyDescent="0.3">
      <c r="B11" s="57" t="s">
        <v>388</v>
      </c>
      <c r="C11" s="58" t="s">
        <v>389</v>
      </c>
      <c r="D11" s="52" t="s">
        <v>23</v>
      </c>
      <c r="E11" s="223" t="s">
        <v>526</v>
      </c>
      <c r="F11" s="53" t="s">
        <v>24</v>
      </c>
      <c r="G11" s="869"/>
      <c r="H11" s="872"/>
      <c r="I11" s="842"/>
      <c r="J11" s="845"/>
      <c r="K11" s="842"/>
      <c r="L11" s="842"/>
      <c r="M11" s="848"/>
      <c r="N11" s="851"/>
      <c r="O11" s="851"/>
      <c r="P11" s="851"/>
      <c r="Q11" s="851"/>
      <c r="R11" s="160"/>
      <c r="S11" s="829"/>
      <c r="T11" s="829"/>
      <c r="U11" s="829"/>
      <c r="V11" s="829"/>
      <c r="W11" s="829"/>
      <c r="X11" s="854"/>
      <c r="Y11" s="858"/>
      <c r="Z11" s="851"/>
      <c r="AA11" s="851"/>
      <c r="AB11" s="12">
        <v>3</v>
      </c>
      <c r="AC11" s="13" t="s">
        <v>31</v>
      </c>
      <c r="AD11" s="14">
        <v>0.2</v>
      </c>
      <c r="AE11" s="833"/>
      <c r="AF11" s="836"/>
      <c r="AG11" s="839"/>
      <c r="AI11" s="269">
        <v>1</v>
      </c>
      <c r="AJ11" s="237" t="s">
        <v>602</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3" t="s">
        <v>526</v>
      </c>
      <c r="F12" s="53" t="s">
        <v>24</v>
      </c>
      <c r="G12" s="867">
        <v>2</v>
      </c>
      <c r="H12" s="870" t="s">
        <v>32</v>
      </c>
      <c r="I12" s="840">
        <v>0.2</v>
      </c>
      <c r="J12" s="843">
        <v>44</v>
      </c>
      <c r="K12" s="840" t="s">
        <v>33</v>
      </c>
      <c r="L12" s="840" t="s">
        <v>34</v>
      </c>
      <c r="M12" s="846" t="s">
        <v>28</v>
      </c>
      <c r="N12" s="849">
        <v>11</v>
      </c>
      <c r="O12" s="849">
        <v>22</v>
      </c>
      <c r="P12" s="849">
        <v>33</v>
      </c>
      <c r="Q12" s="849">
        <v>44</v>
      </c>
      <c r="R12" s="159"/>
      <c r="S12" s="829">
        <v>11</v>
      </c>
      <c r="T12" s="829">
        <v>11</v>
      </c>
      <c r="U12" s="829" t="s">
        <v>593</v>
      </c>
      <c r="V12" s="829" t="s">
        <v>594</v>
      </c>
      <c r="W12" s="829" t="s">
        <v>601</v>
      </c>
      <c r="X12" s="162"/>
      <c r="Y12" s="61"/>
      <c r="Z12" s="61"/>
      <c r="AA12" s="61"/>
      <c r="AB12" s="12">
        <v>1</v>
      </c>
      <c r="AC12" s="13" t="s">
        <v>35</v>
      </c>
      <c r="AD12" s="14">
        <v>0.5</v>
      </c>
      <c r="AE12" s="873">
        <v>43101</v>
      </c>
      <c r="AF12" s="876">
        <v>43465</v>
      </c>
      <c r="AG12" s="837" t="s">
        <v>28</v>
      </c>
      <c r="AI12" s="269">
        <v>1</v>
      </c>
      <c r="AJ12" s="238" t="s">
        <v>602</v>
      </c>
      <c r="AK12" s="81">
        <f t="shared" si="0"/>
        <v>0.5</v>
      </c>
      <c r="AL12" s="84">
        <f>AK12*I12</f>
        <v>0.1</v>
      </c>
      <c r="AM12" s="1"/>
      <c r="AN12" s="1"/>
      <c r="AO12" s="1"/>
      <c r="AP12" s="1"/>
      <c r="AQ12" s="1"/>
    </row>
    <row r="13" spans="2:43" ht="76.5" hidden="1" customHeight="1" thickBot="1" x14ac:dyDescent="0.3">
      <c r="B13" s="57" t="s">
        <v>388</v>
      </c>
      <c r="C13" s="58" t="s">
        <v>389</v>
      </c>
      <c r="D13" s="52" t="s">
        <v>23</v>
      </c>
      <c r="E13" s="223" t="s">
        <v>526</v>
      </c>
      <c r="F13" s="53" t="s">
        <v>24</v>
      </c>
      <c r="G13" s="868"/>
      <c r="H13" s="871"/>
      <c r="I13" s="841"/>
      <c r="J13" s="844"/>
      <c r="K13" s="841"/>
      <c r="L13" s="841"/>
      <c r="M13" s="847"/>
      <c r="N13" s="850"/>
      <c r="O13" s="850"/>
      <c r="P13" s="850"/>
      <c r="Q13" s="850"/>
      <c r="R13" s="159"/>
      <c r="S13" s="829"/>
      <c r="T13" s="829"/>
      <c r="U13" s="829"/>
      <c r="V13" s="829"/>
      <c r="W13" s="829"/>
      <c r="X13" s="162"/>
      <c r="Y13" s="61"/>
      <c r="Z13" s="61"/>
      <c r="AA13" s="61"/>
      <c r="AB13" s="12">
        <v>2</v>
      </c>
      <c r="AC13" s="13" t="s">
        <v>36</v>
      </c>
      <c r="AD13" s="14">
        <v>0.3</v>
      </c>
      <c r="AE13" s="874"/>
      <c r="AF13" s="835"/>
      <c r="AG13" s="838"/>
      <c r="AI13" s="269">
        <v>1</v>
      </c>
      <c r="AJ13" s="238" t="s">
        <v>602</v>
      </c>
      <c r="AK13" s="81">
        <f t="shared" si="0"/>
        <v>0.3</v>
      </c>
      <c r="AL13" s="84">
        <f>AK13*I12</f>
        <v>0.06</v>
      </c>
      <c r="AM13" s="1"/>
      <c r="AN13" s="1"/>
      <c r="AO13" s="1"/>
      <c r="AP13" s="1"/>
      <c r="AQ13" s="1"/>
    </row>
    <row r="14" spans="2:43" ht="76.5" hidden="1" customHeight="1" thickBot="1" x14ac:dyDescent="0.3">
      <c r="B14" s="57" t="s">
        <v>388</v>
      </c>
      <c r="C14" s="58" t="s">
        <v>389</v>
      </c>
      <c r="D14" s="52" t="s">
        <v>23</v>
      </c>
      <c r="E14" s="223" t="s">
        <v>526</v>
      </c>
      <c r="F14" s="53" t="s">
        <v>24</v>
      </c>
      <c r="G14" s="869"/>
      <c r="H14" s="872"/>
      <c r="I14" s="842"/>
      <c r="J14" s="845"/>
      <c r="K14" s="842"/>
      <c r="L14" s="842"/>
      <c r="M14" s="848"/>
      <c r="N14" s="851"/>
      <c r="O14" s="851"/>
      <c r="P14" s="851"/>
      <c r="Q14" s="851"/>
      <c r="R14" s="160"/>
      <c r="S14" s="829"/>
      <c r="T14" s="829"/>
      <c r="U14" s="829"/>
      <c r="V14" s="829"/>
      <c r="W14" s="829"/>
      <c r="X14" s="163"/>
      <c r="Y14" s="62"/>
      <c r="Z14" s="62"/>
      <c r="AA14" s="62"/>
      <c r="AB14" s="12">
        <v>3</v>
      </c>
      <c r="AC14" s="13" t="s">
        <v>37</v>
      </c>
      <c r="AD14" s="14">
        <v>0.2</v>
      </c>
      <c r="AE14" s="875"/>
      <c r="AF14" s="836"/>
      <c r="AG14" s="839"/>
      <c r="AI14" s="269">
        <v>1</v>
      </c>
      <c r="AJ14" s="238" t="s">
        <v>602</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3" t="s">
        <v>526</v>
      </c>
      <c r="F15" s="53" t="s">
        <v>24</v>
      </c>
      <c r="G15" s="867">
        <v>3</v>
      </c>
      <c r="H15" s="870" t="s">
        <v>38</v>
      </c>
      <c r="I15" s="840">
        <v>0.2</v>
      </c>
      <c r="J15" s="843">
        <v>24</v>
      </c>
      <c r="K15" s="840" t="s">
        <v>33</v>
      </c>
      <c r="L15" s="840" t="s">
        <v>39</v>
      </c>
      <c r="M15" s="846" t="s">
        <v>28</v>
      </c>
      <c r="N15" s="849">
        <v>6</v>
      </c>
      <c r="O15" s="849">
        <v>12</v>
      </c>
      <c r="P15" s="849">
        <v>18</v>
      </c>
      <c r="Q15" s="849">
        <v>24</v>
      </c>
      <c r="R15" s="159"/>
      <c r="S15" s="877">
        <v>6</v>
      </c>
      <c r="T15" s="877">
        <v>6</v>
      </c>
      <c r="U15" s="877" t="s">
        <v>595</v>
      </c>
      <c r="V15" s="877" t="s">
        <v>596</v>
      </c>
      <c r="W15" s="877" t="s">
        <v>601</v>
      </c>
      <c r="X15" s="162"/>
      <c r="Y15" s="61"/>
      <c r="Z15" s="61"/>
      <c r="AA15" s="61"/>
      <c r="AB15" s="12">
        <v>1</v>
      </c>
      <c r="AC15" s="13" t="s">
        <v>40</v>
      </c>
      <c r="AD15" s="14">
        <v>0.4</v>
      </c>
      <c r="AE15" s="873">
        <v>43101</v>
      </c>
      <c r="AF15" s="876">
        <v>43465</v>
      </c>
      <c r="AG15" s="837" t="s">
        <v>28</v>
      </c>
      <c r="AI15" s="269">
        <v>1</v>
      </c>
      <c r="AJ15" s="268" t="s">
        <v>602</v>
      </c>
      <c r="AM15" s="1"/>
      <c r="AN15" s="1"/>
      <c r="AO15" s="1"/>
      <c r="AP15" s="1"/>
      <c r="AQ15" s="1"/>
    </row>
    <row r="16" spans="2:43" ht="76.5" hidden="1" customHeight="1" thickBot="1" x14ac:dyDescent="0.3">
      <c r="B16" s="57" t="s">
        <v>388</v>
      </c>
      <c r="C16" s="58" t="s">
        <v>389</v>
      </c>
      <c r="D16" s="52" t="s">
        <v>23</v>
      </c>
      <c r="E16" s="223" t="s">
        <v>526</v>
      </c>
      <c r="F16" s="53" t="s">
        <v>24</v>
      </c>
      <c r="G16" s="868"/>
      <c r="H16" s="871"/>
      <c r="I16" s="841"/>
      <c r="J16" s="844"/>
      <c r="K16" s="841"/>
      <c r="L16" s="841"/>
      <c r="M16" s="847"/>
      <c r="N16" s="850"/>
      <c r="O16" s="850"/>
      <c r="P16" s="850"/>
      <c r="Q16" s="850"/>
      <c r="R16" s="159"/>
      <c r="S16" s="878"/>
      <c r="T16" s="878"/>
      <c r="U16" s="878"/>
      <c r="V16" s="878"/>
      <c r="W16" s="878"/>
      <c r="X16" s="162"/>
      <c r="Y16" s="61"/>
      <c r="Z16" s="61"/>
      <c r="AA16" s="61"/>
      <c r="AB16" s="12">
        <v>2</v>
      </c>
      <c r="AC16" s="13" t="s">
        <v>41</v>
      </c>
      <c r="AD16" s="14">
        <v>0.3</v>
      </c>
      <c r="AE16" s="874"/>
      <c r="AF16" s="835"/>
      <c r="AG16" s="838"/>
      <c r="AI16" s="269">
        <v>1</v>
      </c>
      <c r="AJ16" s="268" t="s">
        <v>602</v>
      </c>
      <c r="AM16" s="1"/>
      <c r="AN16" s="1"/>
      <c r="AO16" s="1"/>
      <c r="AP16" s="1"/>
      <c r="AQ16" s="1"/>
    </row>
    <row r="17" spans="2:43" ht="76.5" hidden="1" customHeight="1" thickBot="1" x14ac:dyDescent="0.3">
      <c r="B17" s="57" t="s">
        <v>388</v>
      </c>
      <c r="C17" s="58" t="s">
        <v>389</v>
      </c>
      <c r="D17" s="52" t="s">
        <v>23</v>
      </c>
      <c r="E17" s="223" t="s">
        <v>526</v>
      </c>
      <c r="F17" s="53" t="s">
        <v>24</v>
      </c>
      <c r="G17" s="868"/>
      <c r="H17" s="871"/>
      <c r="I17" s="841"/>
      <c r="J17" s="844"/>
      <c r="K17" s="841"/>
      <c r="L17" s="841"/>
      <c r="M17" s="847"/>
      <c r="N17" s="850"/>
      <c r="O17" s="850"/>
      <c r="P17" s="850"/>
      <c r="Q17" s="850"/>
      <c r="R17" s="159"/>
      <c r="S17" s="878"/>
      <c r="T17" s="878"/>
      <c r="U17" s="878"/>
      <c r="V17" s="878"/>
      <c r="W17" s="878"/>
      <c r="X17" s="162"/>
      <c r="Y17" s="61"/>
      <c r="Z17" s="61"/>
      <c r="AA17" s="61"/>
      <c r="AB17" s="12">
        <v>3</v>
      </c>
      <c r="AC17" s="13" t="s">
        <v>36</v>
      </c>
      <c r="AD17" s="14">
        <v>0.2</v>
      </c>
      <c r="AE17" s="874"/>
      <c r="AF17" s="835"/>
      <c r="AG17" s="839"/>
      <c r="AI17" s="269">
        <v>1</v>
      </c>
      <c r="AJ17" s="268" t="s">
        <v>602</v>
      </c>
      <c r="AM17" s="1"/>
      <c r="AN17" s="1"/>
      <c r="AO17" s="1"/>
      <c r="AP17" s="1"/>
      <c r="AQ17" s="1"/>
    </row>
    <row r="18" spans="2:43" ht="76.5" hidden="1" customHeight="1" thickBot="1" x14ac:dyDescent="0.3">
      <c r="B18" s="57" t="s">
        <v>388</v>
      </c>
      <c r="C18" s="58" t="s">
        <v>389</v>
      </c>
      <c r="D18" s="52" t="s">
        <v>23</v>
      </c>
      <c r="E18" s="223" t="s">
        <v>526</v>
      </c>
      <c r="F18" s="53" t="s">
        <v>24</v>
      </c>
      <c r="G18" s="869"/>
      <c r="H18" s="872"/>
      <c r="I18" s="842"/>
      <c r="J18" s="845"/>
      <c r="K18" s="842"/>
      <c r="L18" s="842"/>
      <c r="M18" s="848"/>
      <c r="N18" s="851"/>
      <c r="O18" s="851"/>
      <c r="P18" s="851"/>
      <c r="Q18" s="851"/>
      <c r="R18" s="160"/>
      <c r="S18" s="879"/>
      <c r="T18" s="879"/>
      <c r="U18" s="879"/>
      <c r="V18" s="879"/>
      <c r="W18" s="879"/>
      <c r="X18" s="163"/>
      <c r="Y18" s="62"/>
      <c r="Z18" s="62"/>
      <c r="AA18" s="62"/>
      <c r="AB18" s="12">
        <v>4</v>
      </c>
      <c r="AC18" s="13" t="s">
        <v>42</v>
      </c>
      <c r="AD18" s="14">
        <v>0.1</v>
      </c>
      <c r="AE18" s="875"/>
      <c r="AF18" s="836"/>
      <c r="AG18" s="15"/>
      <c r="AI18" s="269">
        <v>1</v>
      </c>
      <c r="AJ18" s="268" t="s">
        <v>602</v>
      </c>
      <c r="AM18" s="1"/>
      <c r="AN18" s="1"/>
      <c r="AO18" s="1"/>
      <c r="AP18" s="1"/>
      <c r="AQ18" s="1"/>
    </row>
    <row r="19" spans="2:43" ht="76.5" hidden="1" customHeight="1" thickBot="1" x14ac:dyDescent="0.3">
      <c r="B19" s="57" t="s">
        <v>388</v>
      </c>
      <c r="C19" s="58" t="s">
        <v>389</v>
      </c>
      <c r="D19" s="52" t="s">
        <v>23</v>
      </c>
      <c r="E19" s="223" t="s">
        <v>526</v>
      </c>
      <c r="F19" s="53" t="s">
        <v>24</v>
      </c>
      <c r="G19" s="867">
        <v>4</v>
      </c>
      <c r="H19" s="870" t="s">
        <v>43</v>
      </c>
      <c r="I19" s="840">
        <v>0.2</v>
      </c>
      <c r="J19" s="843">
        <v>24</v>
      </c>
      <c r="K19" s="840" t="s">
        <v>33</v>
      </c>
      <c r="L19" s="840" t="s">
        <v>44</v>
      </c>
      <c r="M19" s="846" t="s">
        <v>28</v>
      </c>
      <c r="N19" s="849">
        <v>6</v>
      </c>
      <c r="O19" s="849">
        <v>12</v>
      </c>
      <c r="P19" s="849">
        <v>18</v>
      </c>
      <c r="Q19" s="849">
        <v>24</v>
      </c>
      <c r="R19" s="159"/>
      <c r="S19" s="877">
        <v>6</v>
      </c>
      <c r="T19" s="877">
        <v>6</v>
      </c>
      <c r="U19" s="877" t="s">
        <v>597</v>
      </c>
      <c r="V19" s="877" t="s">
        <v>598</v>
      </c>
      <c r="W19" s="829" t="s">
        <v>601</v>
      </c>
      <c r="X19" s="162"/>
      <c r="Y19" s="61"/>
      <c r="Z19" s="61"/>
      <c r="AA19" s="61"/>
      <c r="AB19" s="12">
        <v>1</v>
      </c>
      <c r="AC19" s="13" t="s">
        <v>45</v>
      </c>
      <c r="AD19" s="14">
        <v>0.5</v>
      </c>
      <c r="AE19" s="873">
        <v>43101</v>
      </c>
      <c r="AF19" s="876">
        <v>43465</v>
      </c>
      <c r="AG19" s="837" t="s">
        <v>28</v>
      </c>
      <c r="AI19" s="269">
        <v>1</v>
      </c>
      <c r="AJ19" s="268" t="s">
        <v>602</v>
      </c>
      <c r="AM19" s="1"/>
      <c r="AN19" s="1"/>
      <c r="AO19" s="1"/>
      <c r="AP19" s="1"/>
      <c r="AQ19" s="1"/>
    </row>
    <row r="20" spans="2:43" ht="76.5" hidden="1" customHeight="1" thickBot="1" x14ac:dyDescent="0.3">
      <c r="B20" s="57" t="s">
        <v>388</v>
      </c>
      <c r="C20" s="58" t="s">
        <v>389</v>
      </c>
      <c r="D20" s="52" t="s">
        <v>23</v>
      </c>
      <c r="E20" s="223" t="s">
        <v>526</v>
      </c>
      <c r="F20" s="53" t="s">
        <v>24</v>
      </c>
      <c r="G20" s="868"/>
      <c r="H20" s="871"/>
      <c r="I20" s="841"/>
      <c r="J20" s="844"/>
      <c r="K20" s="841"/>
      <c r="L20" s="841"/>
      <c r="M20" s="847"/>
      <c r="N20" s="850"/>
      <c r="O20" s="850"/>
      <c r="P20" s="850"/>
      <c r="Q20" s="850"/>
      <c r="R20" s="159"/>
      <c r="S20" s="878"/>
      <c r="T20" s="878"/>
      <c r="U20" s="878"/>
      <c r="V20" s="878"/>
      <c r="W20" s="829"/>
      <c r="X20" s="162"/>
      <c r="Y20" s="61"/>
      <c r="Z20" s="61"/>
      <c r="AA20" s="61"/>
      <c r="AB20" s="12">
        <v>2</v>
      </c>
      <c r="AC20" s="13" t="s">
        <v>36</v>
      </c>
      <c r="AD20" s="14">
        <v>0.3</v>
      </c>
      <c r="AE20" s="874"/>
      <c r="AF20" s="835"/>
      <c r="AG20" s="838"/>
      <c r="AI20" s="269">
        <v>1</v>
      </c>
      <c r="AJ20" s="268" t="s">
        <v>602</v>
      </c>
      <c r="AM20" s="1"/>
      <c r="AN20" s="1"/>
      <c r="AO20" s="1"/>
      <c r="AP20" s="1"/>
      <c r="AQ20" s="1"/>
    </row>
    <row r="21" spans="2:43" ht="76.5" hidden="1" customHeight="1" thickBot="1" x14ac:dyDescent="0.3">
      <c r="B21" s="57" t="s">
        <v>388</v>
      </c>
      <c r="C21" s="58" t="s">
        <v>389</v>
      </c>
      <c r="D21" s="52" t="s">
        <v>23</v>
      </c>
      <c r="E21" s="223" t="s">
        <v>526</v>
      </c>
      <c r="F21" s="53" t="s">
        <v>24</v>
      </c>
      <c r="G21" s="869"/>
      <c r="H21" s="872"/>
      <c r="I21" s="842"/>
      <c r="J21" s="845"/>
      <c r="K21" s="842"/>
      <c r="L21" s="842"/>
      <c r="M21" s="848"/>
      <c r="N21" s="851"/>
      <c r="O21" s="851"/>
      <c r="P21" s="851"/>
      <c r="Q21" s="851"/>
      <c r="R21" s="160"/>
      <c r="S21" s="879"/>
      <c r="T21" s="879"/>
      <c r="U21" s="879"/>
      <c r="V21" s="879"/>
      <c r="W21" s="829"/>
      <c r="X21" s="163"/>
      <c r="Y21" s="62"/>
      <c r="Z21" s="62"/>
      <c r="AA21" s="62"/>
      <c r="AB21" s="12">
        <v>3</v>
      </c>
      <c r="AC21" s="13" t="s">
        <v>42</v>
      </c>
      <c r="AD21" s="14">
        <v>0.2</v>
      </c>
      <c r="AE21" s="875"/>
      <c r="AF21" s="836"/>
      <c r="AG21" s="839"/>
      <c r="AI21" s="269">
        <v>1</v>
      </c>
      <c r="AJ21" s="268" t="s">
        <v>602</v>
      </c>
      <c r="AM21" s="1"/>
      <c r="AN21" s="1"/>
      <c r="AO21" s="1"/>
      <c r="AP21" s="1"/>
      <c r="AQ21" s="1"/>
    </row>
    <row r="22" spans="2:43" ht="76.5" hidden="1" customHeight="1" thickBot="1" x14ac:dyDescent="0.3">
      <c r="B22" s="57" t="s">
        <v>388</v>
      </c>
      <c r="C22" s="58" t="s">
        <v>389</v>
      </c>
      <c r="D22" s="52" t="s">
        <v>23</v>
      </c>
      <c r="E22" s="223" t="s">
        <v>526</v>
      </c>
      <c r="F22" s="53" t="s">
        <v>24</v>
      </c>
      <c r="G22" s="867">
        <v>5</v>
      </c>
      <c r="H22" s="870" t="s">
        <v>46</v>
      </c>
      <c r="I22" s="840">
        <v>0.2</v>
      </c>
      <c r="J22" s="843">
        <v>44</v>
      </c>
      <c r="K22" s="840" t="s">
        <v>47</v>
      </c>
      <c r="L22" s="840" t="s">
        <v>48</v>
      </c>
      <c r="M22" s="846" t="s">
        <v>28</v>
      </c>
      <c r="N22" s="849">
        <v>11</v>
      </c>
      <c r="O22" s="849">
        <v>22</v>
      </c>
      <c r="P22" s="849">
        <v>33</v>
      </c>
      <c r="Q22" s="849">
        <v>44</v>
      </c>
      <c r="R22" s="159"/>
      <c r="S22" s="877">
        <v>11</v>
      </c>
      <c r="T22" s="877">
        <v>11</v>
      </c>
      <c r="U22" s="877" t="s">
        <v>599</v>
      </c>
      <c r="V22" s="877" t="s">
        <v>600</v>
      </c>
      <c r="W22" s="829" t="s">
        <v>601</v>
      </c>
      <c r="X22" s="162"/>
      <c r="Y22" s="61"/>
      <c r="Z22" s="61"/>
      <c r="AA22" s="61"/>
      <c r="AB22" s="12">
        <v>1</v>
      </c>
      <c r="AC22" s="13" t="s">
        <v>49</v>
      </c>
      <c r="AD22" s="14">
        <v>0.5</v>
      </c>
      <c r="AE22" s="873">
        <v>43101</v>
      </c>
      <c r="AF22" s="876">
        <v>43465</v>
      </c>
      <c r="AG22" s="837" t="s">
        <v>28</v>
      </c>
      <c r="AI22" s="269">
        <v>1</v>
      </c>
      <c r="AJ22" s="268" t="s">
        <v>602</v>
      </c>
      <c r="AM22" s="1"/>
      <c r="AN22" s="1"/>
      <c r="AO22" s="1"/>
      <c r="AP22" s="1"/>
      <c r="AQ22" s="1"/>
    </row>
    <row r="23" spans="2:43" ht="76.5" hidden="1" customHeight="1" thickBot="1" x14ac:dyDescent="0.3">
      <c r="B23" s="57" t="s">
        <v>388</v>
      </c>
      <c r="C23" s="58" t="s">
        <v>389</v>
      </c>
      <c r="D23" s="52" t="s">
        <v>23</v>
      </c>
      <c r="E23" s="223" t="s">
        <v>526</v>
      </c>
      <c r="F23" s="53" t="s">
        <v>24</v>
      </c>
      <c r="G23" s="868"/>
      <c r="H23" s="871"/>
      <c r="I23" s="841"/>
      <c r="J23" s="844"/>
      <c r="K23" s="841"/>
      <c r="L23" s="841"/>
      <c r="M23" s="847"/>
      <c r="N23" s="850"/>
      <c r="O23" s="850"/>
      <c r="P23" s="850"/>
      <c r="Q23" s="850"/>
      <c r="R23" s="159"/>
      <c r="S23" s="878"/>
      <c r="T23" s="878"/>
      <c r="U23" s="878"/>
      <c r="V23" s="878"/>
      <c r="W23" s="829"/>
      <c r="X23" s="162"/>
      <c r="Y23" s="61"/>
      <c r="Z23" s="61"/>
      <c r="AA23" s="61"/>
      <c r="AB23" s="12">
        <v>2</v>
      </c>
      <c r="AC23" s="13" t="s">
        <v>50</v>
      </c>
      <c r="AD23" s="14">
        <v>0.3</v>
      </c>
      <c r="AE23" s="874"/>
      <c r="AF23" s="835"/>
      <c r="AG23" s="838"/>
      <c r="AI23" s="269">
        <v>1</v>
      </c>
      <c r="AJ23" s="268" t="s">
        <v>602</v>
      </c>
      <c r="AM23" s="1"/>
      <c r="AN23" s="1"/>
      <c r="AO23" s="1"/>
      <c r="AP23" s="1"/>
      <c r="AQ23" s="1"/>
    </row>
    <row r="24" spans="2:43" ht="76.5" hidden="1" customHeight="1" thickBot="1" x14ac:dyDescent="0.3">
      <c r="B24" s="57" t="s">
        <v>388</v>
      </c>
      <c r="C24" s="58" t="s">
        <v>389</v>
      </c>
      <c r="D24" s="52" t="s">
        <v>23</v>
      </c>
      <c r="E24" s="223" t="s">
        <v>526</v>
      </c>
      <c r="F24" s="53" t="s">
        <v>24</v>
      </c>
      <c r="G24" s="869"/>
      <c r="H24" s="872"/>
      <c r="I24" s="842"/>
      <c r="J24" s="845"/>
      <c r="K24" s="842"/>
      <c r="L24" s="842"/>
      <c r="M24" s="848"/>
      <c r="N24" s="851"/>
      <c r="O24" s="851"/>
      <c r="P24" s="851"/>
      <c r="Q24" s="851"/>
      <c r="R24" s="160"/>
      <c r="S24" s="879"/>
      <c r="T24" s="879"/>
      <c r="U24" s="879"/>
      <c r="V24" s="879"/>
      <c r="W24" s="829"/>
      <c r="X24" s="163"/>
      <c r="Y24" s="62"/>
      <c r="Z24" s="62"/>
      <c r="AA24" s="62"/>
      <c r="AB24" s="12">
        <v>3</v>
      </c>
      <c r="AC24" s="13" t="s">
        <v>51</v>
      </c>
      <c r="AD24" s="14">
        <v>0.2</v>
      </c>
      <c r="AE24" s="875"/>
      <c r="AF24" s="836"/>
      <c r="AG24" s="839"/>
      <c r="AI24" s="269">
        <v>1</v>
      </c>
      <c r="AJ24" s="268" t="s">
        <v>602</v>
      </c>
      <c r="AM24" s="1"/>
      <c r="AN24" s="1"/>
      <c r="AO24" s="1"/>
      <c r="AP24" s="1"/>
      <c r="AQ24" s="1"/>
    </row>
    <row r="25" spans="2:43" ht="76.5" hidden="1" customHeight="1" thickBot="1" x14ac:dyDescent="0.3">
      <c r="B25" s="57" t="s">
        <v>388</v>
      </c>
      <c r="C25" s="58" t="s">
        <v>389</v>
      </c>
      <c r="D25" s="16" t="s">
        <v>52</v>
      </c>
      <c r="E25" s="223" t="s">
        <v>527</v>
      </c>
      <c r="F25" s="17" t="s">
        <v>53</v>
      </c>
      <c r="G25" s="18">
        <v>1</v>
      </c>
      <c r="H25" s="17" t="s">
        <v>54</v>
      </c>
      <c r="I25" s="19">
        <v>1</v>
      </c>
      <c r="J25" s="20">
        <v>100</v>
      </c>
      <c r="K25" s="19" t="s">
        <v>184</v>
      </c>
      <c r="L25" s="17" t="s">
        <v>55</v>
      </c>
      <c r="M25" s="19" t="s">
        <v>56</v>
      </c>
      <c r="N25" s="21">
        <v>0.25</v>
      </c>
      <c r="O25" s="21">
        <v>0.5</v>
      </c>
      <c r="P25" s="21">
        <v>0.75</v>
      </c>
      <c r="Q25" s="21">
        <v>1</v>
      </c>
      <c r="R25" s="161"/>
      <c r="S25" s="231"/>
      <c r="T25" s="231"/>
      <c r="U25" s="231"/>
      <c r="V25" s="231"/>
      <c r="W25" s="231"/>
      <c r="X25" s="165"/>
      <c r="Y25" s="64"/>
      <c r="Z25" s="64"/>
      <c r="AA25" s="64"/>
      <c r="AB25" s="12">
        <v>1</v>
      </c>
      <c r="AC25" s="13" t="s">
        <v>57</v>
      </c>
      <c r="AD25" s="14">
        <v>1</v>
      </c>
      <c r="AE25" s="22">
        <v>43101</v>
      </c>
      <c r="AF25" s="22">
        <v>43465</v>
      </c>
      <c r="AG25" s="15" t="s">
        <v>58</v>
      </c>
      <c r="AI25" s="239"/>
      <c r="AJ25" s="239"/>
      <c r="AM25" s="1"/>
      <c r="AN25" s="1"/>
      <c r="AO25" s="1"/>
      <c r="AP25" s="1"/>
      <c r="AQ25" s="1"/>
    </row>
    <row r="26" spans="2:43" ht="79.5" hidden="1" customHeight="1" thickBot="1" x14ac:dyDescent="0.3">
      <c r="B26" s="57" t="s">
        <v>388</v>
      </c>
      <c r="C26" s="58" t="s">
        <v>389</v>
      </c>
      <c r="D26" s="53" t="s">
        <v>23</v>
      </c>
      <c r="E26" s="223" t="s">
        <v>527</v>
      </c>
      <c r="F26" s="53" t="s">
        <v>59</v>
      </c>
      <c r="G26" s="867">
        <v>1</v>
      </c>
      <c r="H26" s="893" t="s">
        <v>580</v>
      </c>
      <c r="I26" s="894">
        <v>7.1400000000000005E-2</v>
      </c>
      <c r="J26" s="890">
        <v>6</v>
      </c>
      <c r="K26" s="891" t="s">
        <v>91</v>
      </c>
      <c r="L26" s="891" t="s">
        <v>582</v>
      </c>
      <c r="M26" s="892" t="s">
        <v>60</v>
      </c>
      <c r="N26" s="882">
        <v>2</v>
      </c>
      <c r="O26" s="882">
        <v>2</v>
      </c>
      <c r="P26" s="882">
        <v>2</v>
      </c>
      <c r="Q26" s="884">
        <v>0</v>
      </c>
      <c r="R26" s="887"/>
      <c r="S26" s="830"/>
      <c r="T26" s="830"/>
      <c r="U26" s="830"/>
      <c r="V26" s="830"/>
      <c r="W26" s="830"/>
      <c r="X26" s="888" t="e">
        <f>T26/S26</f>
        <v>#DIV/0!</v>
      </c>
      <c r="Y26" s="79"/>
      <c r="Z26" s="61"/>
      <c r="AA26" s="61"/>
      <c r="AB26" s="12">
        <v>1</v>
      </c>
      <c r="AC26" s="265" t="s">
        <v>583</v>
      </c>
      <c r="AD26" s="263">
        <v>0.9</v>
      </c>
      <c r="AE26" s="264">
        <v>43132</v>
      </c>
      <c r="AF26" s="264">
        <v>43373</v>
      </c>
      <c r="AG26" s="259" t="s">
        <v>60</v>
      </c>
      <c r="AI26" s="239"/>
      <c r="AJ26" s="239"/>
    </row>
    <row r="27" spans="2:43" ht="63.75" hidden="1" thickBot="1" x14ac:dyDescent="0.3">
      <c r="B27" s="57" t="s">
        <v>388</v>
      </c>
      <c r="C27" s="58" t="s">
        <v>389</v>
      </c>
      <c r="D27" s="53" t="s">
        <v>23</v>
      </c>
      <c r="E27" s="223" t="s">
        <v>527</v>
      </c>
      <c r="F27" s="53" t="s">
        <v>59</v>
      </c>
      <c r="G27" s="869"/>
      <c r="H27" s="872"/>
      <c r="I27" s="895"/>
      <c r="J27" s="845"/>
      <c r="K27" s="842"/>
      <c r="L27" s="842"/>
      <c r="M27" s="848"/>
      <c r="N27" s="886"/>
      <c r="O27" s="886"/>
      <c r="P27" s="883"/>
      <c r="Q27" s="885"/>
      <c r="R27" s="887"/>
      <c r="S27" s="829"/>
      <c r="T27" s="829"/>
      <c r="U27" s="830"/>
      <c r="V27" s="830"/>
      <c r="W27" s="830"/>
      <c r="X27" s="889"/>
      <c r="Y27" s="73"/>
      <c r="Z27" s="73"/>
      <c r="AA27" s="73"/>
      <c r="AB27" s="12">
        <v>2</v>
      </c>
      <c r="AC27" s="265" t="s">
        <v>584</v>
      </c>
      <c r="AD27" s="263">
        <v>0.1</v>
      </c>
      <c r="AE27" s="264">
        <v>43040</v>
      </c>
      <c r="AF27" s="264">
        <v>43446</v>
      </c>
      <c r="AG27" s="259" t="s">
        <v>60</v>
      </c>
      <c r="AI27" s="239"/>
      <c r="AJ27" s="239"/>
    </row>
    <row r="28" spans="2:43" ht="79.5" hidden="1" customHeight="1" thickBot="1" x14ac:dyDescent="0.3">
      <c r="B28" s="57" t="s">
        <v>388</v>
      </c>
      <c r="C28" s="58" t="s">
        <v>389</v>
      </c>
      <c r="D28" s="53" t="s">
        <v>23</v>
      </c>
      <c r="E28" s="223" t="s">
        <v>527</v>
      </c>
      <c r="F28" s="53" t="s">
        <v>59</v>
      </c>
      <c r="G28" s="897">
        <v>2</v>
      </c>
      <c r="H28" s="898" t="s">
        <v>581</v>
      </c>
      <c r="I28" s="841">
        <v>7.1400000000000005E-2</v>
      </c>
      <c r="J28" s="899">
        <v>17</v>
      </c>
      <c r="K28" s="880" t="s">
        <v>91</v>
      </c>
      <c r="L28" s="880" t="s">
        <v>585</v>
      </c>
      <c r="M28" s="880" t="s">
        <v>60</v>
      </c>
      <c r="N28" s="881">
        <v>5</v>
      </c>
      <c r="O28" s="881">
        <v>5</v>
      </c>
      <c r="P28" s="881">
        <v>7</v>
      </c>
      <c r="Q28" s="881">
        <v>0</v>
      </c>
      <c r="R28" s="224"/>
      <c r="S28" s="231"/>
      <c r="T28" s="231"/>
      <c r="U28" s="231"/>
      <c r="V28" s="231"/>
      <c r="W28" s="231"/>
      <c r="X28" s="74"/>
      <c r="Y28" s="74"/>
      <c r="Z28" s="74"/>
      <c r="AA28" s="74"/>
      <c r="AB28" s="12">
        <v>1</v>
      </c>
      <c r="AC28" s="262" t="s">
        <v>586</v>
      </c>
      <c r="AD28" s="263">
        <v>0.5</v>
      </c>
      <c r="AE28" s="264">
        <v>43160</v>
      </c>
      <c r="AF28" s="264">
        <v>43281</v>
      </c>
      <c r="AG28" s="259" t="s">
        <v>60</v>
      </c>
      <c r="AI28" s="239"/>
      <c r="AJ28" s="239"/>
    </row>
    <row r="29" spans="2:43" ht="63.75" hidden="1" thickBot="1" x14ac:dyDescent="0.3">
      <c r="B29" s="57" t="s">
        <v>388</v>
      </c>
      <c r="C29" s="58" t="s">
        <v>389</v>
      </c>
      <c r="D29" s="53" t="s">
        <v>23</v>
      </c>
      <c r="E29" s="223" t="s">
        <v>527</v>
      </c>
      <c r="F29" s="53" t="s">
        <v>59</v>
      </c>
      <c r="G29" s="897"/>
      <c r="H29" s="898"/>
      <c r="I29" s="880"/>
      <c r="J29" s="899"/>
      <c r="K29" s="880"/>
      <c r="L29" s="880"/>
      <c r="M29" s="880"/>
      <c r="N29" s="881"/>
      <c r="O29" s="881"/>
      <c r="P29" s="881"/>
      <c r="Q29" s="881"/>
      <c r="R29" s="225"/>
      <c r="S29" s="230"/>
      <c r="T29" s="230"/>
      <c r="U29" s="230"/>
      <c r="V29" s="230"/>
      <c r="W29" s="230"/>
      <c r="X29" s="73"/>
      <c r="Y29" s="73"/>
      <c r="Z29" s="73"/>
      <c r="AA29" s="73"/>
      <c r="AB29" s="12">
        <v>2</v>
      </c>
      <c r="AC29" s="262" t="s">
        <v>587</v>
      </c>
      <c r="AD29" s="263">
        <v>0.5</v>
      </c>
      <c r="AE29" s="264">
        <v>43282</v>
      </c>
      <c r="AF29" s="264">
        <v>43465</v>
      </c>
      <c r="AG29" s="259" t="s">
        <v>60</v>
      </c>
      <c r="AI29" s="239"/>
      <c r="AJ29" s="239"/>
    </row>
    <row r="30" spans="2:43" ht="79.5" hidden="1" customHeight="1" thickBot="1" x14ac:dyDescent="0.3">
      <c r="B30" s="57" t="s">
        <v>388</v>
      </c>
      <c r="C30" s="58" t="s">
        <v>390</v>
      </c>
      <c r="D30" s="52" t="s">
        <v>23</v>
      </c>
      <c r="E30" s="223" t="s">
        <v>528</v>
      </c>
      <c r="F30" s="53" t="s">
        <v>59</v>
      </c>
      <c r="G30" s="867">
        <v>3</v>
      </c>
      <c r="H30" s="893" t="s">
        <v>61</v>
      </c>
      <c r="I30" s="841">
        <v>7.1400000000000005E-2</v>
      </c>
      <c r="J30" s="844">
        <v>100</v>
      </c>
      <c r="K30" s="841" t="s">
        <v>184</v>
      </c>
      <c r="L30" s="841" t="s">
        <v>62</v>
      </c>
      <c r="M30" s="847" t="s">
        <v>293</v>
      </c>
      <c r="N30" s="896">
        <v>0.5</v>
      </c>
      <c r="O30" s="896">
        <v>1</v>
      </c>
      <c r="P30" s="896"/>
      <c r="Q30" s="904"/>
      <c r="R30" s="225"/>
      <c r="S30" s="829"/>
      <c r="T30" s="829"/>
      <c r="U30" s="829"/>
      <c r="V30" s="829"/>
      <c r="W30" s="829"/>
      <c r="X30" s="162"/>
      <c r="Y30" s="61"/>
      <c r="Z30" s="61"/>
      <c r="AA30" s="61"/>
      <c r="AB30" s="12">
        <v>1</v>
      </c>
      <c r="AC30" s="150" t="s">
        <v>63</v>
      </c>
      <c r="AD30" s="14">
        <v>0.4</v>
      </c>
      <c r="AE30" s="22">
        <v>43132</v>
      </c>
      <c r="AF30" s="22">
        <v>43189</v>
      </c>
      <c r="AG30" s="15" t="s">
        <v>64</v>
      </c>
      <c r="AI30" s="239"/>
      <c r="AJ30" s="239"/>
    </row>
    <row r="31" spans="2:43" ht="63.75" hidden="1" thickBot="1" x14ac:dyDescent="0.3">
      <c r="B31" s="57" t="s">
        <v>388</v>
      </c>
      <c r="C31" s="58" t="s">
        <v>390</v>
      </c>
      <c r="D31" s="52" t="s">
        <v>23</v>
      </c>
      <c r="E31" s="223" t="s">
        <v>528</v>
      </c>
      <c r="F31" s="53" t="s">
        <v>59</v>
      </c>
      <c r="G31" s="868"/>
      <c r="H31" s="871"/>
      <c r="I31" s="841"/>
      <c r="J31" s="844"/>
      <c r="K31" s="841"/>
      <c r="L31" s="841"/>
      <c r="M31" s="847"/>
      <c r="N31" s="896"/>
      <c r="O31" s="896"/>
      <c r="P31" s="896"/>
      <c r="Q31" s="904"/>
      <c r="R31" s="225"/>
      <c r="S31" s="829"/>
      <c r="T31" s="829"/>
      <c r="U31" s="829"/>
      <c r="V31" s="829"/>
      <c r="W31" s="829"/>
      <c r="X31" s="162"/>
      <c r="Y31" s="61"/>
      <c r="Z31" s="61"/>
      <c r="AA31" s="61"/>
      <c r="AB31" s="12">
        <v>2</v>
      </c>
      <c r="AC31" s="13" t="s">
        <v>65</v>
      </c>
      <c r="AD31" s="14">
        <v>0.4</v>
      </c>
      <c r="AE31" s="22">
        <v>43191</v>
      </c>
      <c r="AF31" s="22">
        <v>43250</v>
      </c>
      <c r="AG31" s="15" t="s">
        <v>64</v>
      </c>
      <c r="AI31" s="239"/>
      <c r="AJ31" s="239"/>
    </row>
    <row r="32" spans="2:43" ht="63.75" hidden="1" thickBot="1" x14ac:dyDescent="0.3">
      <c r="B32" s="57" t="s">
        <v>388</v>
      </c>
      <c r="C32" s="58" t="s">
        <v>390</v>
      </c>
      <c r="D32" s="52" t="s">
        <v>23</v>
      </c>
      <c r="E32" s="223" t="s">
        <v>528</v>
      </c>
      <c r="F32" s="53" t="s">
        <v>59</v>
      </c>
      <c r="G32" s="868"/>
      <c r="H32" s="871"/>
      <c r="I32" s="841"/>
      <c r="J32" s="844"/>
      <c r="K32" s="841"/>
      <c r="L32" s="841"/>
      <c r="M32" s="847"/>
      <c r="N32" s="850"/>
      <c r="O32" s="850"/>
      <c r="P32" s="850"/>
      <c r="Q32" s="904"/>
      <c r="R32" s="225"/>
      <c r="S32" s="829"/>
      <c r="T32" s="829"/>
      <c r="U32" s="829"/>
      <c r="V32" s="829"/>
      <c r="W32" s="829"/>
      <c r="X32" s="162"/>
      <c r="Y32" s="61"/>
      <c r="Z32" s="61"/>
      <c r="AA32" s="61"/>
      <c r="AB32" s="12">
        <v>3</v>
      </c>
      <c r="AC32" s="13" t="s">
        <v>66</v>
      </c>
      <c r="AD32" s="14">
        <v>0.2</v>
      </c>
      <c r="AE32" s="22">
        <v>42887</v>
      </c>
      <c r="AF32" s="22">
        <v>43311</v>
      </c>
      <c r="AG32" s="15" t="s">
        <v>64</v>
      </c>
      <c r="AI32" s="239"/>
      <c r="AJ32" s="239"/>
    </row>
    <row r="33" spans="2:36" ht="79.5" hidden="1" customHeight="1" thickBot="1" x14ac:dyDescent="0.3">
      <c r="B33" s="57" t="s">
        <v>388</v>
      </c>
      <c r="C33" s="58" t="s">
        <v>390</v>
      </c>
      <c r="D33" s="52" t="s">
        <v>23</v>
      </c>
      <c r="E33" s="223" t="s">
        <v>528</v>
      </c>
      <c r="F33" s="53" t="s">
        <v>59</v>
      </c>
      <c r="G33" s="1055">
        <v>4</v>
      </c>
      <c r="H33" s="911" t="s">
        <v>67</v>
      </c>
      <c r="I33" s="840">
        <v>7.1400000000000005E-2</v>
      </c>
      <c r="J33" s="843">
        <v>100</v>
      </c>
      <c r="K33" s="840" t="s">
        <v>184</v>
      </c>
      <c r="L33" s="840" t="s">
        <v>294</v>
      </c>
      <c r="M33" s="840" t="s">
        <v>293</v>
      </c>
      <c r="N33" s="934">
        <v>0.5</v>
      </c>
      <c r="O33" s="934">
        <v>1</v>
      </c>
      <c r="P33" s="934"/>
      <c r="Q33" s="936"/>
      <c r="R33" s="224"/>
      <c r="S33" s="830"/>
      <c r="T33" s="830"/>
      <c r="U33" s="830"/>
      <c r="V33" s="830"/>
      <c r="W33" s="830"/>
      <c r="X33" s="74"/>
      <c r="Y33" s="74"/>
      <c r="Z33" s="74"/>
      <c r="AA33" s="74"/>
      <c r="AB33" s="12">
        <v>1</v>
      </c>
      <c r="AC33" s="13" t="s">
        <v>295</v>
      </c>
      <c r="AD33" s="14">
        <v>0.2</v>
      </c>
      <c r="AE33" s="22">
        <v>43132</v>
      </c>
      <c r="AF33" s="22">
        <v>43189</v>
      </c>
      <c r="AG33" s="15" t="s">
        <v>68</v>
      </c>
      <c r="AI33" s="239"/>
      <c r="AJ33" s="239"/>
    </row>
    <row r="34" spans="2:36" ht="63.75" hidden="1" thickBot="1" x14ac:dyDescent="0.3">
      <c r="B34" s="57" t="s">
        <v>388</v>
      </c>
      <c r="C34" s="58" t="s">
        <v>390</v>
      </c>
      <c r="D34" s="52" t="s">
        <v>23</v>
      </c>
      <c r="E34" s="223" t="s">
        <v>528</v>
      </c>
      <c r="F34" s="53" t="s">
        <v>59</v>
      </c>
      <c r="G34" s="1056"/>
      <c r="H34" s="913"/>
      <c r="I34" s="842"/>
      <c r="J34" s="845"/>
      <c r="K34" s="842"/>
      <c r="L34" s="842"/>
      <c r="M34" s="842"/>
      <c r="N34" s="935"/>
      <c r="O34" s="935"/>
      <c r="P34" s="935"/>
      <c r="Q34" s="937"/>
      <c r="R34" s="224"/>
      <c r="S34" s="830"/>
      <c r="T34" s="830"/>
      <c r="U34" s="830"/>
      <c r="V34" s="830"/>
      <c r="W34" s="830"/>
      <c r="X34" s="74"/>
      <c r="Y34" s="74"/>
      <c r="Z34" s="74"/>
      <c r="AA34" s="74"/>
      <c r="AB34" s="12">
        <v>2</v>
      </c>
      <c r="AC34" s="13" t="s">
        <v>69</v>
      </c>
      <c r="AD34" s="14">
        <v>0.8</v>
      </c>
      <c r="AE34" s="22">
        <v>43191</v>
      </c>
      <c r="AF34" s="22">
        <v>43281</v>
      </c>
      <c r="AG34" s="15" t="s">
        <v>70</v>
      </c>
      <c r="AI34" s="239"/>
      <c r="AJ34" s="239"/>
    </row>
    <row r="35" spans="2:36" ht="79.5" hidden="1" customHeight="1" thickBot="1" x14ac:dyDescent="0.3">
      <c r="B35" s="57" t="s">
        <v>388</v>
      </c>
      <c r="C35" s="58" t="s">
        <v>390</v>
      </c>
      <c r="D35" s="52" t="s">
        <v>23</v>
      </c>
      <c r="E35" s="223" t="s">
        <v>528</v>
      </c>
      <c r="F35" s="53" t="s">
        <v>59</v>
      </c>
      <c r="G35" s="897">
        <v>5</v>
      </c>
      <c r="H35" s="903" t="s">
        <v>71</v>
      </c>
      <c r="I35" s="880">
        <v>7.1400000000000005E-2</v>
      </c>
      <c r="J35" s="899">
        <v>100</v>
      </c>
      <c r="K35" s="880" t="s">
        <v>184</v>
      </c>
      <c r="L35" s="880" t="s">
        <v>72</v>
      </c>
      <c r="M35" s="880" t="s">
        <v>293</v>
      </c>
      <c r="N35" s="900">
        <v>0.5</v>
      </c>
      <c r="O35" s="900">
        <v>1</v>
      </c>
      <c r="P35" s="900"/>
      <c r="Q35" s="902"/>
      <c r="R35" s="224"/>
      <c r="S35" s="830"/>
      <c r="T35" s="830"/>
      <c r="U35" s="830"/>
      <c r="V35" s="830"/>
      <c r="W35" s="830"/>
      <c r="X35" s="74"/>
      <c r="Y35" s="74"/>
      <c r="Z35" s="74"/>
      <c r="AA35" s="74"/>
      <c r="AB35" s="12">
        <v>1</v>
      </c>
      <c r="AC35" s="13" t="s">
        <v>73</v>
      </c>
      <c r="AD35" s="14">
        <v>0.5</v>
      </c>
      <c r="AE35" s="22">
        <v>43132</v>
      </c>
      <c r="AF35" s="22">
        <v>43189</v>
      </c>
      <c r="AG35" s="15" t="s">
        <v>74</v>
      </c>
      <c r="AI35" s="239"/>
      <c r="AJ35" s="239"/>
    </row>
    <row r="36" spans="2:36" ht="63.75" hidden="1" thickBot="1" x14ac:dyDescent="0.3">
      <c r="B36" s="57" t="s">
        <v>388</v>
      </c>
      <c r="C36" s="58" t="s">
        <v>390</v>
      </c>
      <c r="D36" s="52" t="s">
        <v>23</v>
      </c>
      <c r="E36" s="223" t="s">
        <v>528</v>
      </c>
      <c r="F36" s="53" t="s">
        <v>59</v>
      </c>
      <c r="G36" s="897"/>
      <c r="H36" s="903"/>
      <c r="I36" s="880"/>
      <c r="J36" s="899"/>
      <c r="K36" s="880"/>
      <c r="L36" s="880"/>
      <c r="M36" s="880"/>
      <c r="N36" s="901"/>
      <c r="O36" s="901"/>
      <c r="P36" s="901"/>
      <c r="Q36" s="885"/>
      <c r="R36" s="225"/>
      <c r="S36" s="830"/>
      <c r="T36" s="830"/>
      <c r="U36" s="830"/>
      <c r="V36" s="830"/>
      <c r="W36" s="830"/>
      <c r="X36" s="73"/>
      <c r="Y36" s="73"/>
      <c r="Z36" s="73"/>
      <c r="AA36" s="73"/>
      <c r="AB36" s="12">
        <v>2</v>
      </c>
      <c r="AC36" s="13" t="s">
        <v>75</v>
      </c>
      <c r="AD36" s="14">
        <v>0.5</v>
      </c>
      <c r="AE36" s="22">
        <v>43191</v>
      </c>
      <c r="AF36" s="22">
        <v>43281</v>
      </c>
      <c r="AG36" s="15" t="s">
        <v>74</v>
      </c>
      <c r="AI36" s="239"/>
      <c r="AJ36" s="239"/>
    </row>
    <row r="37" spans="2:36" ht="79.5" hidden="1" customHeight="1" thickBot="1" x14ac:dyDescent="0.3">
      <c r="B37" s="57" t="s">
        <v>388</v>
      </c>
      <c r="C37" s="58" t="s">
        <v>390</v>
      </c>
      <c r="D37" s="52" t="s">
        <v>23</v>
      </c>
      <c r="E37" s="223" t="s">
        <v>528</v>
      </c>
      <c r="F37" s="53" t="s">
        <v>59</v>
      </c>
      <c r="G37" s="897">
        <v>6</v>
      </c>
      <c r="H37" s="903" t="s">
        <v>76</v>
      </c>
      <c r="I37" s="880">
        <v>7.1400000000000005E-2</v>
      </c>
      <c r="J37" s="899">
        <v>100</v>
      </c>
      <c r="K37" s="880" t="s">
        <v>184</v>
      </c>
      <c r="L37" s="880" t="s">
        <v>72</v>
      </c>
      <c r="M37" s="880" t="s">
        <v>293</v>
      </c>
      <c r="N37" s="900">
        <v>0.2</v>
      </c>
      <c r="O37" s="900">
        <v>1</v>
      </c>
      <c r="P37" s="900"/>
      <c r="Q37" s="902"/>
      <c r="R37" s="224"/>
      <c r="S37" s="830"/>
      <c r="T37" s="830"/>
      <c r="U37" s="830"/>
      <c r="V37" s="830"/>
      <c r="W37" s="830"/>
      <c r="X37" s="74"/>
      <c r="Y37" s="74"/>
      <c r="Z37" s="74"/>
      <c r="AA37" s="74"/>
      <c r="AB37" s="12">
        <v>1</v>
      </c>
      <c r="AC37" s="13" t="s">
        <v>77</v>
      </c>
      <c r="AD37" s="14">
        <v>0.2</v>
      </c>
      <c r="AE37" s="22">
        <v>43132</v>
      </c>
      <c r="AF37" s="22">
        <v>43189</v>
      </c>
      <c r="AG37" s="15" t="s">
        <v>78</v>
      </c>
      <c r="AI37" s="239"/>
      <c r="AJ37" s="239"/>
    </row>
    <row r="38" spans="2:36" ht="63.75" hidden="1" thickBot="1" x14ac:dyDescent="0.3">
      <c r="B38" s="57" t="s">
        <v>388</v>
      </c>
      <c r="C38" s="58" t="s">
        <v>390</v>
      </c>
      <c r="D38" s="52" t="s">
        <v>23</v>
      </c>
      <c r="E38" s="223" t="s">
        <v>528</v>
      </c>
      <c r="F38" s="53" t="s">
        <v>59</v>
      </c>
      <c r="G38" s="897"/>
      <c r="H38" s="903"/>
      <c r="I38" s="880"/>
      <c r="J38" s="899"/>
      <c r="K38" s="880"/>
      <c r="L38" s="880"/>
      <c r="M38" s="880"/>
      <c r="N38" s="901"/>
      <c r="O38" s="901"/>
      <c r="P38" s="901"/>
      <c r="Q38" s="885"/>
      <c r="R38" s="225"/>
      <c r="S38" s="830"/>
      <c r="T38" s="830"/>
      <c r="U38" s="830"/>
      <c r="V38" s="830"/>
      <c r="W38" s="830"/>
      <c r="X38" s="73"/>
      <c r="Y38" s="73"/>
      <c r="Z38" s="73"/>
      <c r="AA38" s="73"/>
      <c r="AB38" s="12">
        <v>2</v>
      </c>
      <c r="AC38" s="150" t="s">
        <v>79</v>
      </c>
      <c r="AD38" s="14">
        <v>0.8</v>
      </c>
      <c r="AE38" s="22">
        <v>43191</v>
      </c>
      <c r="AF38" s="22">
        <v>43281</v>
      </c>
      <c r="AG38" s="15" t="s">
        <v>78</v>
      </c>
      <c r="AI38" s="239"/>
      <c r="AJ38" s="239"/>
    </row>
    <row r="39" spans="2:36" ht="79.5" hidden="1" customHeight="1" thickBot="1" x14ac:dyDescent="0.3">
      <c r="B39" s="57" t="s">
        <v>388</v>
      </c>
      <c r="C39" s="58" t="s">
        <v>390</v>
      </c>
      <c r="D39" s="52" t="s">
        <v>23</v>
      </c>
      <c r="E39" s="223" t="s">
        <v>528</v>
      </c>
      <c r="F39" s="53" t="s">
        <v>59</v>
      </c>
      <c r="G39" s="897">
        <v>7</v>
      </c>
      <c r="H39" s="903" t="s">
        <v>80</v>
      </c>
      <c r="I39" s="880">
        <v>7.1400000000000005E-2</v>
      </c>
      <c r="J39" s="899">
        <v>100</v>
      </c>
      <c r="K39" s="880" t="s">
        <v>184</v>
      </c>
      <c r="L39" s="880" t="s">
        <v>81</v>
      </c>
      <c r="M39" s="880" t="s">
        <v>293</v>
      </c>
      <c r="N39" s="900">
        <v>0.5</v>
      </c>
      <c r="O39" s="900">
        <v>0.5</v>
      </c>
      <c r="P39" s="900"/>
      <c r="Q39" s="902"/>
      <c r="R39" s="224"/>
      <c r="S39" s="830"/>
      <c r="T39" s="830"/>
      <c r="U39" s="830"/>
      <c r="V39" s="830"/>
      <c r="W39" s="830"/>
      <c r="X39" s="74"/>
      <c r="Y39" s="74"/>
      <c r="Z39" s="74"/>
      <c r="AA39" s="74"/>
      <c r="AB39" s="12">
        <v>1</v>
      </c>
      <c r="AC39" s="216" t="s">
        <v>520</v>
      </c>
      <c r="AD39" s="14">
        <v>0.8</v>
      </c>
      <c r="AE39" s="22">
        <v>43132</v>
      </c>
      <c r="AF39" s="22">
        <v>43250</v>
      </c>
      <c r="AG39" s="15" t="s">
        <v>74</v>
      </c>
      <c r="AI39" s="239"/>
      <c r="AJ39" s="239"/>
    </row>
    <row r="40" spans="2:36" ht="63.75" hidden="1" thickBot="1" x14ac:dyDescent="0.3">
      <c r="B40" s="57" t="s">
        <v>388</v>
      </c>
      <c r="C40" s="58" t="s">
        <v>390</v>
      </c>
      <c r="D40" s="52" t="s">
        <v>23</v>
      </c>
      <c r="E40" s="223" t="s">
        <v>528</v>
      </c>
      <c r="F40" s="53" t="s">
        <v>59</v>
      </c>
      <c r="G40" s="897"/>
      <c r="H40" s="903"/>
      <c r="I40" s="880"/>
      <c r="J40" s="899"/>
      <c r="K40" s="880"/>
      <c r="L40" s="880"/>
      <c r="M40" s="880"/>
      <c r="N40" s="901"/>
      <c r="O40" s="901"/>
      <c r="P40" s="901"/>
      <c r="Q40" s="885"/>
      <c r="R40" s="225"/>
      <c r="S40" s="830"/>
      <c r="T40" s="830"/>
      <c r="U40" s="830"/>
      <c r="V40" s="830"/>
      <c r="W40" s="830"/>
      <c r="X40" s="73"/>
      <c r="Y40" s="73"/>
      <c r="Z40" s="73"/>
      <c r="AA40" s="73"/>
      <c r="AB40" s="12">
        <v>2</v>
      </c>
      <c r="AC40" s="13" t="s">
        <v>82</v>
      </c>
      <c r="AD40" s="14">
        <v>0.2</v>
      </c>
      <c r="AE40" s="22">
        <v>43252</v>
      </c>
      <c r="AF40" s="22">
        <v>43281</v>
      </c>
      <c r="AG40" s="15" t="s">
        <v>74</v>
      </c>
      <c r="AI40" s="239"/>
      <c r="AJ40" s="239"/>
    </row>
    <row r="41" spans="2:36" ht="79.5" hidden="1" customHeight="1" thickBot="1" x14ac:dyDescent="0.3">
      <c r="B41" s="57" t="s">
        <v>388</v>
      </c>
      <c r="C41" s="58" t="s">
        <v>390</v>
      </c>
      <c r="D41" s="52" t="s">
        <v>23</v>
      </c>
      <c r="E41" s="223" t="s">
        <v>528</v>
      </c>
      <c r="F41" s="53" t="s">
        <v>59</v>
      </c>
      <c r="G41" s="897">
        <v>8</v>
      </c>
      <c r="H41" s="903" t="s">
        <v>83</v>
      </c>
      <c r="I41" s="880">
        <v>7.1400000000000005E-2</v>
      </c>
      <c r="J41" s="899">
        <v>100</v>
      </c>
      <c r="K41" s="880" t="s">
        <v>184</v>
      </c>
      <c r="L41" s="880" t="s">
        <v>296</v>
      </c>
      <c r="M41" s="880" t="s">
        <v>293</v>
      </c>
      <c r="N41" s="900">
        <v>0.3</v>
      </c>
      <c r="O41" s="900">
        <v>1</v>
      </c>
      <c r="P41" s="900"/>
      <c r="Q41" s="902"/>
      <c r="R41" s="224"/>
      <c r="S41" s="830"/>
      <c r="T41" s="830"/>
      <c r="U41" s="830"/>
      <c r="V41" s="830"/>
      <c r="W41" s="830"/>
      <c r="X41" s="74"/>
      <c r="Y41" s="74"/>
      <c r="Z41" s="74"/>
      <c r="AA41" s="74"/>
      <c r="AB41" s="12">
        <v>1</v>
      </c>
      <c r="AC41" s="13" t="s">
        <v>84</v>
      </c>
      <c r="AD41" s="14">
        <v>0.3</v>
      </c>
      <c r="AE41" s="22">
        <v>43132</v>
      </c>
      <c r="AF41" s="22">
        <v>43190</v>
      </c>
      <c r="AG41" s="15" t="s">
        <v>85</v>
      </c>
      <c r="AI41" s="239"/>
      <c r="AJ41" s="239"/>
    </row>
    <row r="42" spans="2:36" ht="63.75" hidden="1" thickBot="1" x14ac:dyDescent="0.3">
      <c r="B42" s="57" t="s">
        <v>388</v>
      </c>
      <c r="C42" s="58" t="s">
        <v>390</v>
      </c>
      <c r="D42" s="52" t="s">
        <v>23</v>
      </c>
      <c r="E42" s="223" t="s">
        <v>528</v>
      </c>
      <c r="F42" s="53" t="s">
        <v>59</v>
      </c>
      <c r="G42" s="897"/>
      <c r="H42" s="903"/>
      <c r="I42" s="880"/>
      <c r="J42" s="899"/>
      <c r="K42" s="880"/>
      <c r="L42" s="880"/>
      <c r="M42" s="880"/>
      <c r="N42" s="901"/>
      <c r="O42" s="901"/>
      <c r="P42" s="901"/>
      <c r="Q42" s="885"/>
      <c r="R42" s="225"/>
      <c r="S42" s="830"/>
      <c r="T42" s="830"/>
      <c r="U42" s="830"/>
      <c r="V42" s="830"/>
      <c r="W42" s="830"/>
      <c r="X42" s="73"/>
      <c r="Y42" s="73"/>
      <c r="Z42" s="73"/>
      <c r="AA42" s="73"/>
      <c r="AB42" s="12">
        <v>2</v>
      </c>
      <c r="AC42" s="13" t="s">
        <v>86</v>
      </c>
      <c r="AD42" s="14">
        <v>0.7</v>
      </c>
      <c r="AE42" s="22">
        <v>43191</v>
      </c>
      <c r="AF42" s="22">
        <v>43281</v>
      </c>
      <c r="AG42" s="15" t="s">
        <v>85</v>
      </c>
      <c r="AI42" s="239"/>
      <c r="AJ42" s="239"/>
    </row>
    <row r="43" spans="2:36" ht="79.5" hidden="1" customHeight="1" thickBot="1" x14ac:dyDescent="0.3">
      <c r="B43" s="57" t="s">
        <v>388</v>
      </c>
      <c r="C43" s="58" t="s">
        <v>390</v>
      </c>
      <c r="D43" s="52" t="s">
        <v>23</v>
      </c>
      <c r="E43" s="223" t="s">
        <v>528</v>
      </c>
      <c r="F43" s="53" t="s">
        <v>59</v>
      </c>
      <c r="G43" s="897">
        <v>9</v>
      </c>
      <c r="H43" s="903" t="s">
        <v>87</v>
      </c>
      <c r="I43" s="880">
        <v>7.1400000000000005E-2</v>
      </c>
      <c r="J43" s="899">
        <v>100</v>
      </c>
      <c r="K43" s="880" t="s">
        <v>184</v>
      </c>
      <c r="L43" s="880" t="s">
        <v>88</v>
      </c>
      <c r="M43" s="880" t="s">
        <v>293</v>
      </c>
      <c r="N43" s="900">
        <v>0.5</v>
      </c>
      <c r="O43" s="900">
        <v>1</v>
      </c>
      <c r="P43" s="900"/>
      <c r="Q43" s="902"/>
      <c r="R43" s="224"/>
      <c r="S43" s="830"/>
      <c r="T43" s="830"/>
      <c r="U43" s="830"/>
      <c r="V43" s="830"/>
      <c r="W43" s="830"/>
      <c r="X43" s="74"/>
      <c r="Y43" s="74"/>
      <c r="Z43" s="74"/>
      <c r="AA43" s="74"/>
      <c r="AB43" s="12">
        <v>1</v>
      </c>
      <c r="AC43" s="13" t="s">
        <v>89</v>
      </c>
      <c r="AD43" s="14">
        <v>0.3</v>
      </c>
      <c r="AE43" s="22">
        <v>43132</v>
      </c>
      <c r="AF43" s="22">
        <v>43281</v>
      </c>
      <c r="AG43" s="15" t="s">
        <v>68</v>
      </c>
      <c r="AI43" s="239"/>
      <c r="AJ43" s="239"/>
    </row>
    <row r="44" spans="2:36" ht="63.75" hidden="1" thickBot="1" x14ac:dyDescent="0.3">
      <c r="B44" s="57" t="s">
        <v>388</v>
      </c>
      <c r="C44" s="58" t="s">
        <v>390</v>
      </c>
      <c r="D44" s="52" t="s">
        <v>23</v>
      </c>
      <c r="E44" s="223" t="s">
        <v>528</v>
      </c>
      <c r="F44" s="53" t="s">
        <v>59</v>
      </c>
      <c r="G44" s="897"/>
      <c r="H44" s="903"/>
      <c r="I44" s="880"/>
      <c r="J44" s="899"/>
      <c r="K44" s="880"/>
      <c r="L44" s="880"/>
      <c r="M44" s="880"/>
      <c r="N44" s="900"/>
      <c r="O44" s="900"/>
      <c r="P44" s="900"/>
      <c r="Q44" s="902"/>
      <c r="R44" s="224"/>
      <c r="S44" s="830"/>
      <c r="T44" s="830"/>
      <c r="U44" s="830"/>
      <c r="V44" s="830"/>
      <c r="W44" s="830"/>
      <c r="X44" s="74"/>
      <c r="Y44" s="74"/>
      <c r="Z44" s="74"/>
      <c r="AA44" s="74"/>
      <c r="AB44" s="12">
        <v>2</v>
      </c>
      <c r="AC44" s="218" t="s">
        <v>521</v>
      </c>
      <c r="AD44" s="14">
        <v>0.3</v>
      </c>
      <c r="AE44" s="22">
        <v>43132</v>
      </c>
      <c r="AF44" s="22">
        <v>43281</v>
      </c>
      <c r="AG44" s="15" t="s">
        <v>297</v>
      </c>
      <c r="AI44" s="239"/>
      <c r="AJ44" s="239"/>
    </row>
    <row r="45" spans="2:36" ht="120.75" hidden="1" thickBot="1" x14ac:dyDescent="0.3">
      <c r="B45" s="57" t="s">
        <v>388</v>
      </c>
      <c r="C45" s="58" t="s">
        <v>390</v>
      </c>
      <c r="D45" s="52" t="s">
        <v>23</v>
      </c>
      <c r="E45" s="223" t="s">
        <v>528</v>
      </c>
      <c r="F45" s="53" t="s">
        <v>59</v>
      </c>
      <c r="G45" s="897"/>
      <c r="H45" s="903"/>
      <c r="I45" s="880"/>
      <c r="J45" s="899"/>
      <c r="K45" s="880"/>
      <c r="L45" s="880"/>
      <c r="M45" s="880"/>
      <c r="N45" s="900"/>
      <c r="O45" s="900"/>
      <c r="P45" s="900"/>
      <c r="Q45" s="902"/>
      <c r="R45" s="224"/>
      <c r="S45" s="830"/>
      <c r="T45" s="830"/>
      <c r="U45" s="830"/>
      <c r="V45" s="830"/>
      <c r="W45" s="830"/>
      <c r="X45" s="74"/>
      <c r="Y45" s="74"/>
      <c r="Z45" s="74"/>
      <c r="AA45" s="74"/>
      <c r="AB45" s="12">
        <v>3</v>
      </c>
      <c r="AC45" s="13" t="s">
        <v>90</v>
      </c>
      <c r="AD45" s="14">
        <v>0.4</v>
      </c>
      <c r="AE45" s="22">
        <v>43132</v>
      </c>
      <c r="AF45" s="22">
        <v>43281</v>
      </c>
      <c r="AG45" s="15" t="s">
        <v>297</v>
      </c>
      <c r="AI45" s="239"/>
      <c r="AJ45" s="239"/>
    </row>
    <row r="46" spans="2:36" ht="79.5" hidden="1" customHeight="1" thickBot="1" x14ac:dyDescent="0.3">
      <c r="B46" s="57" t="s">
        <v>388</v>
      </c>
      <c r="C46" s="58" t="s">
        <v>389</v>
      </c>
      <c r="D46" s="52" t="s">
        <v>23</v>
      </c>
      <c r="E46" s="223" t="s">
        <v>529</v>
      </c>
      <c r="F46" s="53" t="s">
        <v>59</v>
      </c>
      <c r="G46" s="867">
        <v>10</v>
      </c>
      <c r="H46" s="893" t="s">
        <v>298</v>
      </c>
      <c r="I46" s="891">
        <v>7.1400000000000005E-2</v>
      </c>
      <c r="J46" s="890">
        <v>2</v>
      </c>
      <c r="K46" s="891" t="s">
        <v>91</v>
      </c>
      <c r="L46" s="891" t="s">
        <v>299</v>
      </c>
      <c r="M46" s="892" t="s">
        <v>92</v>
      </c>
      <c r="N46" s="849">
        <v>1</v>
      </c>
      <c r="O46" s="849">
        <v>0</v>
      </c>
      <c r="P46" s="849">
        <v>2</v>
      </c>
      <c r="Q46" s="884">
        <v>0</v>
      </c>
      <c r="R46" s="225"/>
      <c r="S46" s="230"/>
      <c r="T46" s="230"/>
      <c r="U46" s="230"/>
      <c r="V46" s="230"/>
      <c r="W46" s="230"/>
      <c r="X46" s="162"/>
      <c r="Y46" s="61"/>
      <c r="Z46" s="61"/>
      <c r="AA46" s="61"/>
      <c r="AB46" s="12">
        <v>1</v>
      </c>
      <c r="AC46" s="13" t="s">
        <v>93</v>
      </c>
      <c r="AD46" s="14">
        <v>0.25</v>
      </c>
      <c r="AE46" s="22">
        <v>43115</v>
      </c>
      <c r="AF46" s="22">
        <v>43146</v>
      </c>
      <c r="AG46" s="15" t="s">
        <v>94</v>
      </c>
      <c r="AI46" s="239"/>
      <c r="AJ46" s="239"/>
    </row>
    <row r="47" spans="2:36" ht="63.75" hidden="1" thickBot="1" x14ac:dyDescent="0.3">
      <c r="B47" s="57" t="s">
        <v>388</v>
      </c>
      <c r="C47" s="58" t="s">
        <v>389</v>
      </c>
      <c r="D47" s="52" t="s">
        <v>23</v>
      </c>
      <c r="E47" s="223" t="s">
        <v>529</v>
      </c>
      <c r="F47" s="53" t="s">
        <v>59</v>
      </c>
      <c r="G47" s="868"/>
      <c r="H47" s="871"/>
      <c r="I47" s="841"/>
      <c r="J47" s="844"/>
      <c r="K47" s="841"/>
      <c r="L47" s="841"/>
      <c r="M47" s="847"/>
      <c r="N47" s="850"/>
      <c r="O47" s="850"/>
      <c r="P47" s="850"/>
      <c r="Q47" s="904"/>
      <c r="R47" s="225"/>
      <c r="S47" s="829"/>
      <c r="T47" s="829"/>
      <c r="U47" s="829"/>
      <c r="V47" s="829"/>
      <c r="W47" s="829"/>
      <c r="X47" s="162"/>
      <c r="Y47" s="61"/>
      <c r="Z47" s="61"/>
      <c r="AA47" s="61"/>
      <c r="AB47" s="12">
        <v>2</v>
      </c>
      <c r="AC47" s="13" t="s">
        <v>300</v>
      </c>
      <c r="AD47" s="14">
        <v>0.15</v>
      </c>
      <c r="AE47" s="22">
        <v>43146</v>
      </c>
      <c r="AF47" s="22">
        <v>43174</v>
      </c>
      <c r="AG47" s="15" t="s">
        <v>94</v>
      </c>
      <c r="AI47" s="239"/>
      <c r="AJ47" s="239"/>
    </row>
    <row r="48" spans="2:36" ht="63.75" hidden="1" thickBot="1" x14ac:dyDescent="0.3">
      <c r="B48" s="57" t="s">
        <v>388</v>
      </c>
      <c r="C48" s="58" t="s">
        <v>389</v>
      </c>
      <c r="D48" s="52" t="s">
        <v>23</v>
      </c>
      <c r="E48" s="223" t="s">
        <v>529</v>
      </c>
      <c r="F48" s="53" t="s">
        <v>59</v>
      </c>
      <c r="G48" s="868"/>
      <c r="H48" s="871"/>
      <c r="I48" s="841"/>
      <c r="J48" s="844"/>
      <c r="K48" s="841"/>
      <c r="L48" s="841"/>
      <c r="M48" s="847"/>
      <c r="N48" s="850"/>
      <c r="O48" s="850"/>
      <c r="P48" s="850"/>
      <c r="Q48" s="904"/>
      <c r="R48" s="225"/>
      <c r="S48" s="829"/>
      <c r="T48" s="829"/>
      <c r="U48" s="829"/>
      <c r="V48" s="829"/>
      <c r="W48" s="829"/>
      <c r="X48" s="162"/>
      <c r="Y48" s="61"/>
      <c r="Z48" s="61"/>
      <c r="AA48" s="61"/>
      <c r="AB48" s="12">
        <v>3</v>
      </c>
      <c r="AC48" s="13" t="s">
        <v>95</v>
      </c>
      <c r="AD48" s="14">
        <v>0.1</v>
      </c>
      <c r="AE48" s="22">
        <v>43180</v>
      </c>
      <c r="AF48" s="22">
        <v>43181</v>
      </c>
      <c r="AG48" s="15" t="s">
        <v>94</v>
      </c>
      <c r="AI48" s="239"/>
      <c r="AJ48" s="239"/>
    </row>
    <row r="49" spans="2:43" ht="63.75" hidden="1" thickBot="1" x14ac:dyDescent="0.3">
      <c r="B49" s="57" t="s">
        <v>388</v>
      </c>
      <c r="C49" s="58" t="s">
        <v>389</v>
      </c>
      <c r="D49" s="52" t="s">
        <v>23</v>
      </c>
      <c r="E49" s="223" t="s">
        <v>529</v>
      </c>
      <c r="F49" s="53" t="s">
        <v>59</v>
      </c>
      <c r="G49" s="868"/>
      <c r="H49" s="871"/>
      <c r="I49" s="841"/>
      <c r="J49" s="844"/>
      <c r="K49" s="841"/>
      <c r="L49" s="841"/>
      <c r="M49" s="847"/>
      <c r="N49" s="850"/>
      <c r="O49" s="850"/>
      <c r="P49" s="850"/>
      <c r="Q49" s="904"/>
      <c r="R49" s="225"/>
      <c r="S49" s="829"/>
      <c r="T49" s="829"/>
      <c r="U49" s="829"/>
      <c r="V49" s="829"/>
      <c r="W49" s="829"/>
      <c r="X49" s="162"/>
      <c r="Y49" s="61"/>
      <c r="Z49" s="61"/>
      <c r="AA49" s="61"/>
      <c r="AB49" s="12">
        <v>4</v>
      </c>
      <c r="AC49" s="13" t="s">
        <v>96</v>
      </c>
      <c r="AD49" s="14">
        <v>0.25</v>
      </c>
      <c r="AE49" s="22">
        <v>43182</v>
      </c>
      <c r="AF49" s="22">
        <v>43186</v>
      </c>
      <c r="AG49" s="15" t="s">
        <v>94</v>
      </c>
      <c r="AI49" s="239"/>
      <c r="AJ49" s="239"/>
    </row>
    <row r="50" spans="2:43" ht="63.75" hidden="1" thickBot="1" x14ac:dyDescent="0.3">
      <c r="B50" s="57" t="s">
        <v>388</v>
      </c>
      <c r="C50" s="58" t="s">
        <v>389</v>
      </c>
      <c r="D50" s="52" t="s">
        <v>23</v>
      </c>
      <c r="E50" s="223" t="s">
        <v>529</v>
      </c>
      <c r="F50" s="53" t="s">
        <v>59</v>
      </c>
      <c r="G50" s="868"/>
      <c r="H50" s="871"/>
      <c r="I50" s="841"/>
      <c r="J50" s="844"/>
      <c r="K50" s="841"/>
      <c r="L50" s="841"/>
      <c r="M50" s="847"/>
      <c r="N50" s="850"/>
      <c r="O50" s="850"/>
      <c r="P50" s="850"/>
      <c r="Q50" s="904"/>
      <c r="R50" s="225"/>
      <c r="S50" s="829"/>
      <c r="T50" s="829"/>
      <c r="U50" s="829"/>
      <c r="V50" s="829"/>
      <c r="W50" s="829"/>
      <c r="X50" s="162"/>
      <c r="Y50" s="61"/>
      <c r="Z50" s="61"/>
      <c r="AA50" s="61"/>
      <c r="AB50" s="12">
        <v>5</v>
      </c>
      <c r="AC50" s="13" t="s">
        <v>97</v>
      </c>
      <c r="AD50" s="14">
        <v>0.15</v>
      </c>
      <c r="AE50" s="22">
        <v>43270</v>
      </c>
      <c r="AF50" s="22">
        <v>43280</v>
      </c>
      <c r="AG50" s="15" t="s">
        <v>94</v>
      </c>
      <c r="AI50" s="239"/>
      <c r="AJ50" s="239"/>
    </row>
    <row r="51" spans="2:43" ht="63.75" hidden="1" thickBot="1" x14ac:dyDescent="0.3">
      <c r="B51" s="57" t="s">
        <v>388</v>
      </c>
      <c r="C51" s="58" t="s">
        <v>389</v>
      </c>
      <c r="D51" s="52" t="s">
        <v>23</v>
      </c>
      <c r="E51" s="223" t="s">
        <v>529</v>
      </c>
      <c r="F51" s="53" t="s">
        <v>59</v>
      </c>
      <c r="G51" s="869"/>
      <c r="H51" s="872"/>
      <c r="I51" s="842"/>
      <c r="J51" s="845"/>
      <c r="K51" s="842"/>
      <c r="L51" s="842"/>
      <c r="M51" s="848"/>
      <c r="N51" s="851"/>
      <c r="O51" s="851"/>
      <c r="P51" s="851"/>
      <c r="Q51" s="905"/>
      <c r="R51" s="225"/>
      <c r="S51" s="829"/>
      <c r="T51" s="829"/>
      <c r="U51" s="829"/>
      <c r="V51" s="829"/>
      <c r="W51" s="829"/>
      <c r="X51" s="163"/>
      <c r="Y51" s="62"/>
      <c r="Z51" s="62"/>
      <c r="AA51" s="62"/>
      <c r="AB51" s="12">
        <v>6</v>
      </c>
      <c r="AC51" s="13" t="s">
        <v>98</v>
      </c>
      <c r="AD51" s="14">
        <v>0.1</v>
      </c>
      <c r="AE51" s="22">
        <v>43283</v>
      </c>
      <c r="AF51" s="22">
        <v>43312</v>
      </c>
      <c r="AG51" s="15" t="s">
        <v>94</v>
      </c>
      <c r="AI51" s="239"/>
      <c r="AJ51" s="239"/>
    </row>
    <row r="52" spans="2:43" ht="79.5" hidden="1" customHeight="1" thickBot="1" x14ac:dyDescent="0.3">
      <c r="B52" s="57" t="s">
        <v>388</v>
      </c>
      <c r="C52" s="58" t="s">
        <v>389</v>
      </c>
      <c r="D52" s="52" t="s">
        <v>23</v>
      </c>
      <c r="E52" s="223" t="s">
        <v>529</v>
      </c>
      <c r="F52" s="53" t="s">
        <v>59</v>
      </c>
      <c r="G52" s="867">
        <v>11</v>
      </c>
      <c r="H52" s="870" t="s">
        <v>99</v>
      </c>
      <c r="I52" s="840">
        <v>7.1400000000000005E-2</v>
      </c>
      <c r="J52" s="843">
        <v>1</v>
      </c>
      <c r="K52" s="840" t="s">
        <v>100</v>
      </c>
      <c r="L52" s="840" t="s">
        <v>101</v>
      </c>
      <c r="M52" s="846" t="s">
        <v>92</v>
      </c>
      <c r="N52" s="849">
        <v>0</v>
      </c>
      <c r="O52" s="849">
        <v>1</v>
      </c>
      <c r="P52" s="849">
        <v>0</v>
      </c>
      <c r="Q52" s="884">
        <v>0</v>
      </c>
      <c r="R52" s="225"/>
      <c r="S52" s="230"/>
      <c r="T52" s="230"/>
      <c r="U52" s="230"/>
      <c r="V52" s="230"/>
      <c r="W52" s="230"/>
      <c r="X52" s="162"/>
      <c r="Y52" s="61"/>
      <c r="Z52" s="61"/>
      <c r="AA52" s="61"/>
      <c r="AB52" s="12">
        <v>1</v>
      </c>
      <c r="AC52" s="13" t="s">
        <v>102</v>
      </c>
      <c r="AD52" s="14">
        <v>0.6</v>
      </c>
      <c r="AE52" s="22">
        <v>43160</v>
      </c>
      <c r="AF52" s="22">
        <v>43236</v>
      </c>
      <c r="AG52" s="15" t="s">
        <v>92</v>
      </c>
      <c r="AI52" s="239"/>
      <c r="AJ52" s="239"/>
    </row>
    <row r="53" spans="2:43" ht="63.75" hidden="1" thickBot="1" x14ac:dyDescent="0.3">
      <c r="B53" s="57" t="s">
        <v>388</v>
      </c>
      <c r="C53" s="58" t="s">
        <v>389</v>
      </c>
      <c r="D53" s="52" t="s">
        <v>23</v>
      </c>
      <c r="E53" s="223" t="s">
        <v>529</v>
      </c>
      <c r="F53" s="53" t="s">
        <v>59</v>
      </c>
      <c r="G53" s="869"/>
      <c r="H53" s="872"/>
      <c r="I53" s="842"/>
      <c r="J53" s="845"/>
      <c r="K53" s="842"/>
      <c r="L53" s="842"/>
      <c r="M53" s="848"/>
      <c r="N53" s="851"/>
      <c r="O53" s="851"/>
      <c r="P53" s="851"/>
      <c r="Q53" s="905"/>
      <c r="R53" s="225"/>
      <c r="S53" s="230"/>
      <c r="T53" s="230"/>
      <c r="U53" s="230"/>
      <c r="V53" s="230"/>
      <c r="W53" s="230"/>
      <c r="X53" s="163"/>
      <c r="Y53" s="62"/>
      <c r="Z53" s="62"/>
      <c r="AA53" s="62"/>
      <c r="AB53" s="12">
        <v>2</v>
      </c>
      <c r="AC53" s="13" t="s">
        <v>103</v>
      </c>
      <c r="AD53" s="14">
        <v>0.4</v>
      </c>
      <c r="AE53" s="22">
        <v>43236</v>
      </c>
      <c r="AF53" s="22">
        <v>43250</v>
      </c>
      <c r="AG53" s="15" t="s">
        <v>92</v>
      </c>
      <c r="AI53" s="239"/>
      <c r="AJ53" s="239"/>
    </row>
    <row r="54" spans="2:43" ht="90.75" hidden="1" thickBot="1" x14ac:dyDescent="0.3">
      <c r="B54" s="57" t="s">
        <v>388</v>
      </c>
      <c r="C54" s="58" t="s">
        <v>389</v>
      </c>
      <c r="D54" s="52" t="s">
        <v>23</v>
      </c>
      <c r="E54" s="223" t="s">
        <v>529</v>
      </c>
      <c r="F54" s="53" t="s">
        <v>59</v>
      </c>
      <c r="G54" s="867">
        <v>12</v>
      </c>
      <c r="H54" s="870" t="s">
        <v>104</v>
      </c>
      <c r="I54" s="840">
        <v>7.1400000000000005E-2</v>
      </c>
      <c r="J54" s="843">
        <v>2</v>
      </c>
      <c r="K54" s="840" t="s">
        <v>100</v>
      </c>
      <c r="L54" s="840" t="s">
        <v>105</v>
      </c>
      <c r="M54" s="846" t="s">
        <v>92</v>
      </c>
      <c r="N54" s="849">
        <v>0</v>
      </c>
      <c r="O54" s="849">
        <v>1</v>
      </c>
      <c r="P54" s="849">
        <v>1</v>
      </c>
      <c r="Q54" s="884">
        <v>0</v>
      </c>
      <c r="R54" s="225"/>
      <c r="S54" s="230"/>
      <c r="T54" s="230"/>
      <c r="U54" s="230"/>
      <c r="V54" s="230"/>
      <c r="W54" s="230"/>
      <c r="X54" s="162"/>
      <c r="Y54" s="61"/>
      <c r="Z54" s="61"/>
      <c r="AA54" s="61"/>
      <c r="AB54" s="12">
        <v>1</v>
      </c>
      <c r="AC54" s="15" t="s">
        <v>106</v>
      </c>
      <c r="AD54" s="14">
        <v>0.5</v>
      </c>
      <c r="AE54" s="22">
        <v>43221</v>
      </c>
      <c r="AF54" s="22">
        <v>43250</v>
      </c>
      <c r="AG54" s="15" t="s">
        <v>94</v>
      </c>
      <c r="AI54" s="239"/>
      <c r="AJ54" s="239"/>
    </row>
    <row r="55" spans="2:43" ht="90.75" hidden="1" thickBot="1" x14ac:dyDescent="0.3">
      <c r="B55" s="57" t="s">
        <v>388</v>
      </c>
      <c r="C55" s="58" t="s">
        <v>389</v>
      </c>
      <c r="D55" s="52" t="s">
        <v>23</v>
      </c>
      <c r="E55" s="223" t="s">
        <v>529</v>
      </c>
      <c r="F55" s="53" t="s">
        <v>59</v>
      </c>
      <c r="G55" s="869"/>
      <c r="H55" s="872"/>
      <c r="I55" s="842"/>
      <c r="J55" s="845"/>
      <c r="K55" s="842"/>
      <c r="L55" s="842"/>
      <c r="M55" s="848"/>
      <c r="N55" s="851"/>
      <c r="O55" s="851"/>
      <c r="P55" s="851"/>
      <c r="Q55" s="905"/>
      <c r="R55" s="225"/>
      <c r="S55" s="230"/>
      <c r="T55" s="230"/>
      <c r="U55" s="230"/>
      <c r="V55" s="230"/>
      <c r="W55" s="230"/>
      <c r="X55" s="163"/>
      <c r="Y55" s="62"/>
      <c r="Z55" s="62"/>
      <c r="AA55" s="62"/>
      <c r="AB55" s="12">
        <v>2</v>
      </c>
      <c r="AC55" s="15" t="s">
        <v>106</v>
      </c>
      <c r="AD55" s="14">
        <v>0.5</v>
      </c>
      <c r="AE55" s="22">
        <v>43313</v>
      </c>
      <c r="AF55" s="22">
        <v>43342</v>
      </c>
      <c r="AG55" s="15" t="s">
        <v>94</v>
      </c>
      <c r="AI55" s="239"/>
      <c r="AJ55" s="239"/>
    </row>
    <row r="56" spans="2:43" ht="79.5" hidden="1" customHeight="1" thickBot="1" x14ac:dyDescent="0.3">
      <c r="B56" s="57" t="s">
        <v>388</v>
      </c>
      <c r="C56" s="58" t="s">
        <v>389</v>
      </c>
      <c r="D56" s="52" t="s">
        <v>23</v>
      </c>
      <c r="E56" s="223" t="s">
        <v>529</v>
      </c>
      <c r="F56" s="53" t="s">
        <v>59</v>
      </c>
      <c r="G56" s="867">
        <v>13</v>
      </c>
      <c r="H56" s="870" t="s">
        <v>107</v>
      </c>
      <c r="I56" s="840">
        <v>7.1400000000000005E-2</v>
      </c>
      <c r="J56" s="843">
        <v>1</v>
      </c>
      <c r="K56" s="840" t="s">
        <v>100</v>
      </c>
      <c r="L56" s="840" t="s">
        <v>108</v>
      </c>
      <c r="M56" s="846" t="s">
        <v>92</v>
      </c>
      <c r="N56" s="849">
        <v>0</v>
      </c>
      <c r="O56" s="849">
        <v>0</v>
      </c>
      <c r="P56" s="849">
        <v>1</v>
      </c>
      <c r="Q56" s="884">
        <v>0</v>
      </c>
      <c r="R56" s="225"/>
      <c r="S56" s="230"/>
      <c r="T56" s="230"/>
      <c r="U56" s="230"/>
      <c r="V56" s="230"/>
      <c r="W56" s="230"/>
      <c r="X56" s="162"/>
      <c r="Y56" s="61"/>
      <c r="Z56" s="61"/>
      <c r="AA56" s="61"/>
      <c r="AB56" s="12">
        <v>1</v>
      </c>
      <c r="AC56" s="13" t="s">
        <v>109</v>
      </c>
      <c r="AD56" s="14">
        <v>0.5</v>
      </c>
      <c r="AE56" s="22">
        <v>43138</v>
      </c>
      <c r="AF56" s="22">
        <v>43313</v>
      </c>
      <c r="AG56" s="15" t="s">
        <v>92</v>
      </c>
      <c r="AI56" s="239"/>
      <c r="AJ56" s="239"/>
    </row>
    <row r="57" spans="2:43" ht="63.75" hidden="1" thickBot="1" x14ac:dyDescent="0.3">
      <c r="B57" s="57" t="s">
        <v>388</v>
      </c>
      <c r="C57" s="58" t="s">
        <v>389</v>
      </c>
      <c r="D57" s="52" t="s">
        <v>23</v>
      </c>
      <c r="E57" s="223" t="s">
        <v>529</v>
      </c>
      <c r="F57" s="53" t="s">
        <v>59</v>
      </c>
      <c r="G57" s="868"/>
      <c r="H57" s="871"/>
      <c r="I57" s="841"/>
      <c r="J57" s="844"/>
      <c r="K57" s="841"/>
      <c r="L57" s="841"/>
      <c r="M57" s="847"/>
      <c r="N57" s="850"/>
      <c r="O57" s="850"/>
      <c r="P57" s="850"/>
      <c r="Q57" s="904"/>
      <c r="R57" s="225"/>
      <c r="S57" s="230"/>
      <c r="T57" s="230"/>
      <c r="U57" s="230"/>
      <c r="V57" s="230"/>
      <c r="W57" s="230"/>
      <c r="X57" s="162"/>
      <c r="Y57" s="61"/>
      <c r="Z57" s="61"/>
      <c r="AA57" s="61"/>
      <c r="AB57" s="12">
        <v>2</v>
      </c>
      <c r="AC57" s="13" t="s">
        <v>301</v>
      </c>
      <c r="AD57" s="14">
        <v>0.4</v>
      </c>
      <c r="AE57" s="22">
        <v>43328</v>
      </c>
      <c r="AF57" s="22">
        <v>43332</v>
      </c>
      <c r="AG57" s="15" t="s">
        <v>92</v>
      </c>
      <c r="AI57" s="239"/>
      <c r="AJ57" s="239"/>
    </row>
    <row r="58" spans="2:43" ht="63.75" hidden="1" thickBot="1" x14ac:dyDescent="0.3">
      <c r="B58" s="57" t="s">
        <v>388</v>
      </c>
      <c r="C58" s="58" t="s">
        <v>389</v>
      </c>
      <c r="D58" s="52" t="s">
        <v>23</v>
      </c>
      <c r="E58" s="223" t="s">
        <v>529</v>
      </c>
      <c r="F58" s="53" t="s">
        <v>59</v>
      </c>
      <c r="G58" s="869"/>
      <c r="H58" s="872"/>
      <c r="I58" s="842"/>
      <c r="J58" s="845"/>
      <c r="K58" s="842"/>
      <c r="L58" s="842"/>
      <c r="M58" s="848"/>
      <c r="N58" s="851"/>
      <c r="O58" s="851"/>
      <c r="P58" s="851"/>
      <c r="Q58" s="905"/>
      <c r="R58" s="225"/>
      <c r="S58" s="230"/>
      <c r="T58" s="230"/>
      <c r="U58" s="230"/>
      <c r="V58" s="230"/>
      <c r="W58" s="230"/>
      <c r="X58" s="163"/>
      <c r="Y58" s="62"/>
      <c r="Z58" s="62"/>
      <c r="AA58" s="62"/>
      <c r="AB58" s="12">
        <v>3</v>
      </c>
      <c r="AC58" s="13" t="s">
        <v>302</v>
      </c>
      <c r="AD58" s="14">
        <v>0.1</v>
      </c>
      <c r="AE58" s="22">
        <v>43347</v>
      </c>
      <c r="AF58" s="22">
        <v>43364</v>
      </c>
      <c r="AG58" s="15" t="s">
        <v>92</v>
      </c>
      <c r="AI58" s="239"/>
      <c r="AJ58" s="239"/>
    </row>
    <row r="59" spans="2:43" ht="75.75" hidden="1" thickBot="1" x14ac:dyDescent="0.3">
      <c r="B59" s="57" t="s">
        <v>388</v>
      </c>
      <c r="C59" s="58" t="s">
        <v>389</v>
      </c>
      <c r="D59" s="52" t="s">
        <v>23</v>
      </c>
      <c r="E59" s="223" t="s">
        <v>529</v>
      </c>
      <c r="F59" s="53" t="s">
        <v>59</v>
      </c>
      <c r="G59" s="867">
        <v>14</v>
      </c>
      <c r="H59" s="870" t="s">
        <v>110</v>
      </c>
      <c r="I59" s="840">
        <v>7.1800000000000003E-2</v>
      </c>
      <c r="J59" s="843">
        <v>1</v>
      </c>
      <c r="K59" s="840" t="s">
        <v>100</v>
      </c>
      <c r="L59" s="840" t="s">
        <v>111</v>
      </c>
      <c r="M59" s="846" t="s">
        <v>92</v>
      </c>
      <c r="N59" s="849">
        <v>0</v>
      </c>
      <c r="O59" s="849">
        <v>0</v>
      </c>
      <c r="P59" s="849">
        <v>0</v>
      </c>
      <c r="Q59" s="884">
        <v>1</v>
      </c>
      <c r="R59" s="225"/>
      <c r="S59" s="230"/>
      <c r="T59" s="230"/>
      <c r="U59" s="230"/>
      <c r="V59" s="230"/>
      <c r="W59" s="230"/>
      <c r="X59" s="162"/>
      <c r="Y59" s="61"/>
      <c r="Z59" s="61"/>
      <c r="AA59" s="61"/>
      <c r="AB59" s="12">
        <v>1</v>
      </c>
      <c r="AC59" s="13" t="s">
        <v>112</v>
      </c>
      <c r="AD59" s="14">
        <v>0.5</v>
      </c>
      <c r="AE59" s="22">
        <v>43256</v>
      </c>
      <c r="AF59" s="22">
        <v>43404</v>
      </c>
      <c r="AG59" s="15" t="s">
        <v>92</v>
      </c>
      <c r="AI59" s="239"/>
      <c r="AJ59" s="239"/>
    </row>
    <row r="60" spans="2:43" ht="75.75" hidden="1" thickBot="1" x14ac:dyDescent="0.3">
      <c r="B60" s="57" t="s">
        <v>388</v>
      </c>
      <c r="C60" s="58" t="s">
        <v>389</v>
      </c>
      <c r="D60" s="52" t="s">
        <v>23</v>
      </c>
      <c r="E60" s="223" t="s">
        <v>529</v>
      </c>
      <c r="F60" s="53" t="s">
        <v>59</v>
      </c>
      <c r="G60" s="868"/>
      <c r="H60" s="871"/>
      <c r="I60" s="841"/>
      <c r="J60" s="844"/>
      <c r="K60" s="841"/>
      <c r="L60" s="841"/>
      <c r="M60" s="847"/>
      <c r="N60" s="850"/>
      <c r="O60" s="850"/>
      <c r="P60" s="850"/>
      <c r="Q60" s="904"/>
      <c r="R60" s="225"/>
      <c r="S60" s="230"/>
      <c r="T60" s="230"/>
      <c r="U60" s="230"/>
      <c r="V60" s="230"/>
      <c r="W60" s="230"/>
      <c r="X60" s="162"/>
      <c r="Y60" s="61"/>
      <c r="Z60" s="61"/>
      <c r="AA60" s="61"/>
      <c r="AB60" s="12">
        <v>2</v>
      </c>
      <c r="AC60" s="13" t="s">
        <v>113</v>
      </c>
      <c r="AD60" s="14">
        <v>0.4</v>
      </c>
      <c r="AE60" s="22">
        <v>43413</v>
      </c>
      <c r="AF60" s="22">
        <v>43417</v>
      </c>
      <c r="AG60" s="15" t="s">
        <v>92</v>
      </c>
      <c r="AI60" s="239"/>
      <c r="AJ60" s="239"/>
    </row>
    <row r="61" spans="2:43" ht="63.75" hidden="1" thickBot="1" x14ac:dyDescent="0.3">
      <c r="B61" s="57" t="s">
        <v>388</v>
      </c>
      <c r="C61" s="58" t="s">
        <v>389</v>
      </c>
      <c r="D61" s="52" t="s">
        <v>23</v>
      </c>
      <c r="E61" s="223" t="s">
        <v>529</v>
      </c>
      <c r="F61" s="53" t="s">
        <v>59</v>
      </c>
      <c r="G61" s="869"/>
      <c r="H61" s="872"/>
      <c r="I61" s="842"/>
      <c r="J61" s="845"/>
      <c r="K61" s="842"/>
      <c r="L61" s="842"/>
      <c r="M61" s="848"/>
      <c r="N61" s="851"/>
      <c r="O61" s="851"/>
      <c r="P61" s="851"/>
      <c r="Q61" s="905"/>
      <c r="R61" s="225"/>
      <c r="S61" s="230"/>
      <c r="T61" s="230"/>
      <c r="U61" s="230"/>
      <c r="V61" s="230"/>
      <c r="W61" s="230"/>
      <c r="X61" s="163"/>
      <c r="Y61" s="62"/>
      <c r="Z61" s="62"/>
      <c r="AA61" s="62"/>
      <c r="AB61" s="12">
        <v>3</v>
      </c>
      <c r="AC61" s="13" t="s">
        <v>114</v>
      </c>
      <c r="AD61" s="14">
        <v>0.1</v>
      </c>
      <c r="AE61" s="22">
        <v>43424</v>
      </c>
      <c r="AF61" s="22">
        <v>43440</v>
      </c>
      <c r="AG61" s="15" t="s">
        <v>92</v>
      </c>
      <c r="AI61" s="239"/>
      <c r="AJ61" s="239"/>
    </row>
    <row r="62" spans="2:43" ht="76.5" hidden="1" customHeight="1" thickBot="1" x14ac:dyDescent="0.3">
      <c r="B62" s="59" t="s">
        <v>388</v>
      </c>
      <c r="C62" s="59" t="s">
        <v>389</v>
      </c>
      <c r="D62" s="52" t="s">
        <v>23</v>
      </c>
      <c r="E62" s="223" t="s">
        <v>530</v>
      </c>
      <c r="F62" s="53" t="s">
        <v>115</v>
      </c>
      <c r="G62" s="867">
        <v>1</v>
      </c>
      <c r="H62" s="893" t="s">
        <v>116</v>
      </c>
      <c r="I62" s="891">
        <v>0.25</v>
      </c>
      <c r="J62" s="890">
        <v>100</v>
      </c>
      <c r="K62" s="891" t="s">
        <v>184</v>
      </c>
      <c r="L62" s="891" t="s">
        <v>303</v>
      </c>
      <c r="M62" s="892" t="s">
        <v>117</v>
      </c>
      <c r="N62" s="909">
        <v>0.33329999999999999</v>
      </c>
      <c r="O62" s="909">
        <v>0.66659999999999997</v>
      </c>
      <c r="P62" s="855">
        <v>1</v>
      </c>
      <c r="Q62" s="884"/>
      <c r="R62" s="225"/>
      <c r="S62" s="230"/>
      <c r="T62" s="230"/>
      <c r="U62" s="230"/>
      <c r="V62" s="230"/>
      <c r="W62" s="230"/>
      <c r="X62" s="162"/>
      <c r="Y62" s="61"/>
      <c r="Z62" s="61"/>
      <c r="AA62" s="61"/>
      <c r="AB62" s="12">
        <v>1</v>
      </c>
      <c r="AC62" s="13" t="s">
        <v>118</v>
      </c>
      <c r="AD62" s="14">
        <v>0.5</v>
      </c>
      <c r="AE62" s="22">
        <v>43132</v>
      </c>
      <c r="AF62" s="22">
        <v>43281</v>
      </c>
      <c r="AG62" s="15" t="s">
        <v>117</v>
      </c>
      <c r="AI62" s="239"/>
      <c r="AJ62" s="239"/>
      <c r="AM62" s="1"/>
      <c r="AN62" s="1"/>
      <c r="AO62" s="1"/>
      <c r="AP62" s="1"/>
      <c r="AQ62" s="1"/>
    </row>
    <row r="63" spans="2:43" ht="76.5" hidden="1" customHeight="1" thickBot="1" x14ac:dyDescent="0.3">
      <c r="B63" s="59" t="s">
        <v>388</v>
      </c>
      <c r="C63" s="59" t="s">
        <v>389</v>
      </c>
      <c r="D63" s="52" t="s">
        <v>23</v>
      </c>
      <c r="E63" s="223" t="s">
        <v>530</v>
      </c>
      <c r="F63" s="53" t="s">
        <v>115</v>
      </c>
      <c r="G63" s="869"/>
      <c r="H63" s="872"/>
      <c r="I63" s="842"/>
      <c r="J63" s="845"/>
      <c r="K63" s="842"/>
      <c r="L63" s="842"/>
      <c r="M63" s="848"/>
      <c r="N63" s="910"/>
      <c r="O63" s="910"/>
      <c r="P63" s="906"/>
      <c r="Q63" s="905"/>
      <c r="R63" s="225"/>
      <c r="S63" s="230"/>
      <c r="T63" s="230"/>
      <c r="U63" s="230"/>
      <c r="V63" s="230"/>
      <c r="W63" s="230"/>
      <c r="X63" s="163"/>
      <c r="Y63" s="62"/>
      <c r="Z63" s="62"/>
      <c r="AA63" s="62"/>
      <c r="AB63" s="12">
        <v>2</v>
      </c>
      <c r="AC63" s="13" t="s">
        <v>119</v>
      </c>
      <c r="AD63" s="14">
        <v>0.5</v>
      </c>
      <c r="AE63" s="22">
        <v>43282</v>
      </c>
      <c r="AF63" s="22">
        <v>43373</v>
      </c>
      <c r="AG63" s="15" t="s">
        <v>117</v>
      </c>
      <c r="AI63" s="239"/>
      <c r="AJ63" s="239"/>
      <c r="AM63" s="1"/>
      <c r="AN63" s="1"/>
      <c r="AO63" s="1"/>
      <c r="AP63" s="1"/>
      <c r="AQ63" s="1"/>
    </row>
    <row r="64" spans="2:43" ht="76.5" hidden="1" customHeight="1" thickBot="1" x14ac:dyDescent="0.3">
      <c r="B64" s="59" t="s">
        <v>388</v>
      </c>
      <c r="C64" s="59" t="s">
        <v>389</v>
      </c>
      <c r="D64" s="52" t="s">
        <v>23</v>
      </c>
      <c r="E64" s="223" t="s">
        <v>530</v>
      </c>
      <c r="F64" s="53" t="s">
        <v>115</v>
      </c>
      <c r="G64" s="867">
        <v>2</v>
      </c>
      <c r="H64" s="870" t="s">
        <v>120</v>
      </c>
      <c r="I64" s="840">
        <v>0.25</v>
      </c>
      <c r="J64" s="843">
        <v>100</v>
      </c>
      <c r="K64" s="840" t="s">
        <v>184</v>
      </c>
      <c r="L64" s="840" t="s">
        <v>121</v>
      </c>
      <c r="M64" s="846" t="s">
        <v>117</v>
      </c>
      <c r="N64" s="849"/>
      <c r="O64" s="855"/>
      <c r="P64" s="855">
        <v>0.5</v>
      </c>
      <c r="Q64" s="907">
        <v>1</v>
      </c>
      <c r="R64" s="224"/>
      <c r="S64" s="231"/>
      <c r="T64" s="231"/>
      <c r="U64" s="231"/>
      <c r="V64" s="231"/>
      <c r="W64" s="231"/>
      <c r="X64" s="164"/>
      <c r="Y64" s="63"/>
      <c r="Z64" s="63"/>
      <c r="AA64" s="63"/>
      <c r="AB64" s="12">
        <v>1</v>
      </c>
      <c r="AC64" s="13" t="s">
        <v>122</v>
      </c>
      <c r="AD64" s="14">
        <v>0.9</v>
      </c>
      <c r="AE64" s="22">
        <v>43282</v>
      </c>
      <c r="AF64" s="22">
        <v>43404</v>
      </c>
      <c r="AG64" s="15" t="s">
        <v>117</v>
      </c>
      <c r="AI64" s="239"/>
      <c r="AJ64" s="239"/>
      <c r="AM64" s="1"/>
      <c r="AN64" s="1"/>
      <c r="AO64" s="1"/>
      <c r="AP64" s="1"/>
      <c r="AQ64" s="1"/>
    </row>
    <row r="65" spans="2:43" ht="76.5" hidden="1" customHeight="1" thickBot="1" x14ac:dyDescent="0.3">
      <c r="B65" s="59" t="s">
        <v>388</v>
      </c>
      <c r="C65" s="59" t="s">
        <v>389</v>
      </c>
      <c r="D65" s="52" t="s">
        <v>23</v>
      </c>
      <c r="E65" s="223" t="s">
        <v>530</v>
      </c>
      <c r="F65" s="53" t="s">
        <v>115</v>
      </c>
      <c r="G65" s="869"/>
      <c r="H65" s="872"/>
      <c r="I65" s="842"/>
      <c r="J65" s="845"/>
      <c r="K65" s="842"/>
      <c r="L65" s="842"/>
      <c r="M65" s="848"/>
      <c r="N65" s="851"/>
      <c r="O65" s="906"/>
      <c r="P65" s="906"/>
      <c r="Q65" s="908"/>
      <c r="R65" s="224"/>
      <c r="S65" s="231"/>
      <c r="T65" s="231"/>
      <c r="U65" s="231"/>
      <c r="V65" s="231"/>
      <c r="W65" s="231"/>
      <c r="X65" s="165"/>
      <c r="Y65" s="64"/>
      <c r="Z65" s="64"/>
      <c r="AA65" s="64"/>
      <c r="AB65" s="12">
        <v>2</v>
      </c>
      <c r="AC65" s="13" t="s">
        <v>123</v>
      </c>
      <c r="AD65" s="14">
        <v>0.1</v>
      </c>
      <c r="AE65" s="22">
        <v>43405</v>
      </c>
      <c r="AF65" s="22">
        <v>43465</v>
      </c>
      <c r="AG65" s="15" t="s">
        <v>117</v>
      </c>
      <c r="AI65" s="239"/>
      <c r="AJ65" s="239"/>
      <c r="AM65" s="1"/>
      <c r="AN65" s="1"/>
      <c r="AO65" s="1"/>
      <c r="AP65" s="1"/>
      <c r="AQ65" s="1"/>
    </row>
    <row r="66" spans="2:43" ht="76.5" hidden="1" customHeight="1" thickBot="1" x14ac:dyDescent="0.3">
      <c r="B66" s="59" t="s">
        <v>388</v>
      </c>
      <c r="C66" s="59" t="s">
        <v>389</v>
      </c>
      <c r="D66" s="52" t="s">
        <v>23</v>
      </c>
      <c r="E66" s="223" t="s">
        <v>530</v>
      </c>
      <c r="F66" s="53" t="s">
        <v>115</v>
      </c>
      <c r="G66" s="867">
        <v>3</v>
      </c>
      <c r="H66" s="870" t="s">
        <v>304</v>
      </c>
      <c r="I66" s="840">
        <v>0.25</v>
      </c>
      <c r="J66" s="843">
        <v>100</v>
      </c>
      <c r="K66" s="840" t="s">
        <v>184</v>
      </c>
      <c r="L66" s="840" t="s">
        <v>124</v>
      </c>
      <c r="M66" s="846" t="s">
        <v>117</v>
      </c>
      <c r="N66" s="909">
        <v>0.33329999999999999</v>
      </c>
      <c r="O66" s="909">
        <v>0.66659999999999997</v>
      </c>
      <c r="P66" s="855">
        <v>1</v>
      </c>
      <c r="Q66" s="884"/>
      <c r="R66" s="225"/>
      <c r="S66" s="230"/>
      <c r="T66" s="230"/>
      <c r="U66" s="230"/>
      <c r="V66" s="230"/>
      <c r="W66" s="230"/>
      <c r="X66" s="162"/>
      <c r="Y66" s="61"/>
      <c r="Z66" s="61"/>
      <c r="AA66" s="61"/>
      <c r="AB66" s="12">
        <v>1</v>
      </c>
      <c r="AC66" s="13" t="s">
        <v>305</v>
      </c>
      <c r="AD66" s="14">
        <v>0.9</v>
      </c>
      <c r="AE66" s="22">
        <v>43132</v>
      </c>
      <c r="AF66" s="22">
        <v>43312</v>
      </c>
      <c r="AG66" s="15" t="s">
        <v>117</v>
      </c>
      <c r="AI66" s="239"/>
      <c r="AJ66" s="239"/>
      <c r="AM66" s="1"/>
      <c r="AN66" s="1"/>
      <c r="AO66" s="1"/>
      <c r="AP66" s="1"/>
      <c r="AQ66" s="1"/>
    </row>
    <row r="67" spans="2:43" ht="76.5" hidden="1" customHeight="1" thickBot="1" x14ac:dyDescent="0.3">
      <c r="B67" s="59" t="s">
        <v>388</v>
      </c>
      <c r="C67" s="59" t="s">
        <v>389</v>
      </c>
      <c r="D67" s="52" t="s">
        <v>23</v>
      </c>
      <c r="E67" s="223" t="s">
        <v>530</v>
      </c>
      <c r="F67" s="53" t="s">
        <v>115</v>
      </c>
      <c r="G67" s="869"/>
      <c r="H67" s="872"/>
      <c r="I67" s="842"/>
      <c r="J67" s="845"/>
      <c r="K67" s="842"/>
      <c r="L67" s="842"/>
      <c r="M67" s="848"/>
      <c r="N67" s="910"/>
      <c r="O67" s="910"/>
      <c r="P67" s="906"/>
      <c r="Q67" s="905"/>
      <c r="R67" s="225"/>
      <c r="S67" s="230"/>
      <c r="T67" s="230"/>
      <c r="U67" s="230"/>
      <c r="V67" s="230"/>
      <c r="W67" s="230"/>
      <c r="X67" s="163"/>
      <c r="Y67" s="62"/>
      <c r="Z67" s="62"/>
      <c r="AA67" s="62"/>
      <c r="AB67" s="12">
        <v>2</v>
      </c>
      <c r="AC67" s="13" t="s">
        <v>125</v>
      </c>
      <c r="AD67" s="14">
        <v>0.1</v>
      </c>
      <c r="AE67" s="22">
        <v>43313</v>
      </c>
      <c r="AF67" s="22">
        <v>43373</v>
      </c>
      <c r="AG67" s="15" t="s">
        <v>117</v>
      </c>
      <c r="AI67" s="239"/>
      <c r="AJ67" s="239"/>
      <c r="AM67" s="1"/>
      <c r="AN67" s="1"/>
      <c r="AO67" s="1"/>
      <c r="AP67" s="1"/>
      <c r="AQ67" s="1"/>
    </row>
    <row r="68" spans="2:43" ht="76.5" hidden="1" customHeight="1" thickBot="1" x14ac:dyDescent="0.3">
      <c r="B68" s="59" t="s">
        <v>388</v>
      </c>
      <c r="C68" s="59" t="s">
        <v>389</v>
      </c>
      <c r="D68" s="52" t="s">
        <v>23</v>
      </c>
      <c r="E68" s="223" t="s">
        <v>530</v>
      </c>
      <c r="F68" s="53" t="s">
        <v>115</v>
      </c>
      <c r="G68" s="867">
        <v>4</v>
      </c>
      <c r="H68" s="870" t="s">
        <v>126</v>
      </c>
      <c r="I68" s="840">
        <v>0.25</v>
      </c>
      <c r="J68" s="843">
        <f>J66</f>
        <v>100</v>
      </c>
      <c r="K68" s="840" t="str">
        <f>K66</f>
        <v>Porcentaje</v>
      </c>
      <c r="L68" s="840" t="s">
        <v>127</v>
      </c>
      <c r="M68" s="846" t="s">
        <v>117</v>
      </c>
      <c r="N68" s="909">
        <v>0.33329999999999999</v>
      </c>
      <c r="O68" s="909">
        <v>0.66659999999999997</v>
      </c>
      <c r="P68" s="855">
        <v>1</v>
      </c>
      <c r="Q68" s="884"/>
      <c r="R68" s="225"/>
      <c r="S68" s="230"/>
      <c r="T68" s="230"/>
      <c r="U68" s="230"/>
      <c r="V68" s="230"/>
      <c r="W68" s="230"/>
      <c r="X68" s="162"/>
      <c r="Y68" s="61"/>
      <c r="Z68" s="61"/>
      <c r="AA68" s="61"/>
      <c r="AB68" s="12">
        <v>1</v>
      </c>
      <c r="AC68" s="13" t="s">
        <v>128</v>
      </c>
      <c r="AD68" s="14">
        <v>0.9</v>
      </c>
      <c r="AE68" s="22">
        <v>43132</v>
      </c>
      <c r="AF68" s="22">
        <v>43312</v>
      </c>
      <c r="AG68" s="15" t="s">
        <v>117</v>
      </c>
      <c r="AI68" s="239"/>
      <c r="AJ68" s="239"/>
      <c r="AM68" s="1"/>
      <c r="AN68" s="1"/>
      <c r="AO68" s="1"/>
      <c r="AP68" s="1"/>
      <c r="AQ68" s="1"/>
    </row>
    <row r="69" spans="2:43" ht="76.5" hidden="1" customHeight="1" thickBot="1" x14ac:dyDescent="0.3">
      <c r="B69" s="59" t="s">
        <v>388</v>
      </c>
      <c r="C69" s="59" t="s">
        <v>389</v>
      </c>
      <c r="D69" s="52" t="s">
        <v>23</v>
      </c>
      <c r="E69" s="223" t="s">
        <v>530</v>
      </c>
      <c r="F69" s="53" t="s">
        <v>115</v>
      </c>
      <c r="G69" s="869"/>
      <c r="H69" s="872"/>
      <c r="I69" s="842"/>
      <c r="J69" s="845"/>
      <c r="K69" s="842"/>
      <c r="L69" s="842"/>
      <c r="M69" s="848"/>
      <c r="N69" s="910"/>
      <c r="O69" s="910"/>
      <c r="P69" s="906"/>
      <c r="Q69" s="905"/>
      <c r="R69" s="225"/>
      <c r="S69" s="230"/>
      <c r="T69" s="230"/>
      <c r="U69" s="230"/>
      <c r="V69" s="230"/>
      <c r="W69" s="230"/>
      <c r="X69" s="163"/>
      <c r="Y69" s="62"/>
      <c r="Z69" s="62"/>
      <c r="AA69" s="62"/>
      <c r="AB69" s="12">
        <v>2</v>
      </c>
      <c r="AC69" s="13" t="s">
        <v>129</v>
      </c>
      <c r="AD69" s="14">
        <v>0.1</v>
      </c>
      <c r="AE69" s="22">
        <v>43313</v>
      </c>
      <c r="AF69" s="22">
        <v>43373</v>
      </c>
      <c r="AG69" s="15" t="s">
        <v>117</v>
      </c>
      <c r="AI69" s="239"/>
      <c r="AJ69" s="239"/>
      <c r="AM69" s="1"/>
      <c r="AN69" s="1"/>
      <c r="AO69" s="1"/>
      <c r="AP69" s="1"/>
      <c r="AQ69" s="1"/>
    </row>
    <row r="70" spans="2:43" ht="105.75" hidden="1" customHeight="1" thickBot="1" x14ac:dyDescent="0.3">
      <c r="B70" s="59" t="s">
        <v>391</v>
      </c>
      <c r="C70" s="58" t="s">
        <v>392</v>
      </c>
      <c r="D70" s="54" t="s">
        <v>130</v>
      </c>
      <c r="E70" s="223" t="s">
        <v>531</v>
      </c>
      <c r="F70" s="54" t="s">
        <v>131</v>
      </c>
      <c r="G70" s="867">
        <v>1</v>
      </c>
      <c r="H70" s="922" t="s">
        <v>132</v>
      </c>
      <c r="I70" s="925">
        <v>7.1400000000000005E-2</v>
      </c>
      <c r="J70" s="843">
        <v>100</v>
      </c>
      <c r="K70" s="840" t="s">
        <v>184</v>
      </c>
      <c r="L70" s="911" t="s">
        <v>306</v>
      </c>
      <c r="M70" s="840" t="s">
        <v>133</v>
      </c>
      <c r="N70" s="920">
        <v>0.35</v>
      </c>
      <c r="O70" s="920">
        <v>0.9</v>
      </c>
      <c r="P70" s="920">
        <v>1</v>
      </c>
      <c r="Q70" s="921"/>
      <c r="R70" s="226"/>
      <c r="S70" s="232"/>
      <c r="T70" s="232"/>
      <c r="U70" s="232"/>
      <c r="V70" s="232"/>
      <c r="W70" s="232"/>
      <c r="X70" s="75"/>
      <c r="Y70" s="75"/>
      <c r="Z70" s="75"/>
      <c r="AA70" s="75"/>
      <c r="AB70" s="12">
        <v>1</v>
      </c>
      <c r="AC70" s="13" t="s">
        <v>134</v>
      </c>
      <c r="AD70" s="14">
        <v>0.35</v>
      </c>
      <c r="AE70" s="23">
        <v>43115</v>
      </c>
      <c r="AF70" s="22">
        <v>43159</v>
      </c>
      <c r="AG70" s="15" t="s">
        <v>135</v>
      </c>
      <c r="AI70" s="239"/>
      <c r="AJ70" s="239"/>
    </row>
    <row r="71" spans="2:43" ht="51.75" hidden="1" thickBot="1" x14ac:dyDescent="0.3">
      <c r="B71" s="59" t="s">
        <v>391</v>
      </c>
      <c r="C71" s="58" t="s">
        <v>392</v>
      </c>
      <c r="D71" s="54" t="s">
        <v>130</v>
      </c>
      <c r="E71" s="223" t="s">
        <v>531</v>
      </c>
      <c r="F71" s="54" t="s">
        <v>131</v>
      </c>
      <c r="G71" s="868"/>
      <c r="H71" s="923"/>
      <c r="I71" s="926"/>
      <c r="J71" s="844"/>
      <c r="K71" s="841"/>
      <c r="L71" s="912"/>
      <c r="M71" s="841"/>
      <c r="N71" s="915"/>
      <c r="O71" s="915"/>
      <c r="P71" s="915"/>
      <c r="Q71" s="918"/>
      <c r="R71" s="226"/>
      <c r="S71" s="232"/>
      <c r="T71" s="232"/>
      <c r="U71" s="232"/>
      <c r="V71" s="232"/>
      <c r="W71" s="232"/>
      <c r="X71" s="75"/>
      <c r="Y71" s="75"/>
      <c r="Z71" s="75"/>
      <c r="AA71" s="75"/>
      <c r="AB71" s="12">
        <v>2</v>
      </c>
      <c r="AC71" s="13" t="s">
        <v>136</v>
      </c>
      <c r="AD71" s="14">
        <v>0.15</v>
      </c>
      <c r="AE71" s="22">
        <v>42795</v>
      </c>
      <c r="AF71" s="22">
        <v>43190</v>
      </c>
      <c r="AG71" s="15" t="s">
        <v>135</v>
      </c>
      <c r="AI71" s="239"/>
      <c r="AJ71" s="239"/>
    </row>
    <row r="72" spans="2:43" ht="51.75" hidden="1" thickBot="1" x14ac:dyDescent="0.3">
      <c r="B72" s="59" t="s">
        <v>391</v>
      </c>
      <c r="C72" s="58" t="s">
        <v>392</v>
      </c>
      <c r="D72" s="54" t="s">
        <v>130</v>
      </c>
      <c r="E72" s="223" t="s">
        <v>531</v>
      </c>
      <c r="F72" s="54" t="s">
        <v>131</v>
      </c>
      <c r="G72" s="869"/>
      <c r="H72" s="924"/>
      <c r="I72" s="927"/>
      <c r="J72" s="845"/>
      <c r="K72" s="842"/>
      <c r="L72" s="913"/>
      <c r="M72" s="842"/>
      <c r="N72" s="916"/>
      <c r="O72" s="916"/>
      <c r="P72" s="916"/>
      <c r="Q72" s="919"/>
      <c r="R72" s="226"/>
      <c r="S72" s="232"/>
      <c r="T72" s="232"/>
      <c r="U72" s="232"/>
      <c r="V72" s="232"/>
      <c r="W72" s="232"/>
      <c r="X72" s="75"/>
      <c r="Y72" s="75"/>
      <c r="Z72" s="75"/>
      <c r="AA72" s="75"/>
      <c r="AB72" s="12">
        <v>3</v>
      </c>
      <c r="AC72" s="150" t="s">
        <v>465</v>
      </c>
      <c r="AD72" s="14">
        <v>0.5</v>
      </c>
      <c r="AE72" s="22">
        <v>43191</v>
      </c>
      <c r="AF72" s="22">
        <v>43312</v>
      </c>
      <c r="AG72" s="15" t="s">
        <v>137</v>
      </c>
      <c r="AI72" s="239"/>
      <c r="AJ72" s="239"/>
    </row>
    <row r="73" spans="2:43" ht="75.75" hidden="1" customHeight="1" thickBot="1" x14ac:dyDescent="0.3">
      <c r="B73" s="59" t="s">
        <v>391</v>
      </c>
      <c r="C73" s="58" t="s">
        <v>392</v>
      </c>
      <c r="D73" s="54" t="s">
        <v>23</v>
      </c>
      <c r="E73" s="223" t="s">
        <v>531</v>
      </c>
      <c r="F73" s="54" t="s">
        <v>131</v>
      </c>
      <c r="G73" s="867">
        <v>2</v>
      </c>
      <c r="H73" s="922" t="s">
        <v>307</v>
      </c>
      <c r="I73" s="925">
        <v>7.1400000000000005E-2</v>
      </c>
      <c r="J73" s="843">
        <v>100</v>
      </c>
      <c r="K73" s="840" t="s">
        <v>184</v>
      </c>
      <c r="L73" s="911" t="s">
        <v>308</v>
      </c>
      <c r="M73" s="840" t="s">
        <v>133</v>
      </c>
      <c r="N73" s="914">
        <v>0.25</v>
      </c>
      <c r="O73" s="914">
        <v>0.5</v>
      </c>
      <c r="P73" s="914">
        <v>0.75</v>
      </c>
      <c r="Q73" s="917">
        <v>1</v>
      </c>
      <c r="R73" s="226"/>
      <c r="S73" s="232"/>
      <c r="T73" s="232"/>
      <c r="U73" s="232"/>
      <c r="V73" s="232"/>
      <c r="W73" s="232"/>
      <c r="X73" s="75"/>
      <c r="Y73" s="75"/>
      <c r="Z73" s="75"/>
      <c r="AA73" s="75"/>
      <c r="AB73" s="12">
        <v>1</v>
      </c>
      <c r="AC73" s="24" t="s">
        <v>138</v>
      </c>
      <c r="AD73" s="14">
        <v>0.33</v>
      </c>
      <c r="AE73" s="23">
        <v>43115</v>
      </c>
      <c r="AF73" s="22">
        <v>43465</v>
      </c>
      <c r="AG73" s="15" t="s">
        <v>139</v>
      </c>
      <c r="AI73" s="239"/>
      <c r="AJ73" s="239"/>
    </row>
    <row r="74" spans="2:43" ht="51.75" hidden="1" thickBot="1" x14ac:dyDescent="0.3">
      <c r="B74" s="59" t="s">
        <v>391</v>
      </c>
      <c r="C74" s="58" t="s">
        <v>392</v>
      </c>
      <c r="D74" s="54" t="s">
        <v>23</v>
      </c>
      <c r="E74" s="223" t="s">
        <v>531</v>
      </c>
      <c r="F74" s="54" t="s">
        <v>131</v>
      </c>
      <c r="G74" s="868"/>
      <c r="H74" s="923"/>
      <c r="I74" s="926"/>
      <c r="J74" s="844"/>
      <c r="K74" s="841"/>
      <c r="L74" s="912"/>
      <c r="M74" s="841"/>
      <c r="N74" s="915"/>
      <c r="O74" s="915"/>
      <c r="P74" s="915"/>
      <c r="Q74" s="918"/>
      <c r="R74" s="226"/>
      <c r="S74" s="232"/>
      <c r="T74" s="232"/>
      <c r="U74" s="232"/>
      <c r="V74" s="232"/>
      <c r="W74" s="232"/>
      <c r="X74" s="75"/>
      <c r="Y74" s="75"/>
      <c r="Z74" s="75"/>
      <c r="AA74" s="75"/>
      <c r="AB74" s="12">
        <v>2</v>
      </c>
      <c r="AC74" s="13" t="s">
        <v>140</v>
      </c>
      <c r="AD74" s="14">
        <v>0.33</v>
      </c>
      <c r="AE74" s="23">
        <v>43115</v>
      </c>
      <c r="AF74" s="22">
        <v>43465</v>
      </c>
      <c r="AG74" s="15" t="s">
        <v>139</v>
      </c>
      <c r="AI74" s="239"/>
      <c r="AJ74" s="239"/>
    </row>
    <row r="75" spans="2:43" ht="51.75" hidden="1" thickBot="1" x14ac:dyDescent="0.3">
      <c r="B75" s="59" t="s">
        <v>391</v>
      </c>
      <c r="C75" s="58" t="s">
        <v>392</v>
      </c>
      <c r="D75" s="54" t="s">
        <v>23</v>
      </c>
      <c r="E75" s="223" t="s">
        <v>531</v>
      </c>
      <c r="F75" s="54" t="s">
        <v>131</v>
      </c>
      <c r="G75" s="869"/>
      <c r="H75" s="924"/>
      <c r="I75" s="927"/>
      <c r="J75" s="845"/>
      <c r="K75" s="842"/>
      <c r="L75" s="913"/>
      <c r="M75" s="842"/>
      <c r="N75" s="916"/>
      <c r="O75" s="916"/>
      <c r="P75" s="916"/>
      <c r="Q75" s="919"/>
      <c r="R75" s="226"/>
      <c r="S75" s="232"/>
      <c r="T75" s="232"/>
      <c r="U75" s="232"/>
      <c r="V75" s="232"/>
      <c r="W75" s="232"/>
      <c r="X75" s="75"/>
      <c r="Y75" s="75"/>
      <c r="Z75" s="75"/>
      <c r="AA75" s="75"/>
      <c r="AB75" s="12">
        <v>3</v>
      </c>
      <c r="AC75" s="13" t="s">
        <v>141</v>
      </c>
      <c r="AD75" s="14">
        <v>0.34</v>
      </c>
      <c r="AE75" s="23">
        <v>43115</v>
      </c>
      <c r="AF75" s="22">
        <v>43465</v>
      </c>
      <c r="AG75" s="15" t="s">
        <v>139</v>
      </c>
      <c r="AI75" s="239"/>
      <c r="AJ75" s="239"/>
    </row>
    <row r="76" spans="2:43" ht="48" hidden="1" customHeight="1" thickBot="1" x14ac:dyDescent="0.3">
      <c r="B76" s="59" t="s">
        <v>391</v>
      </c>
      <c r="C76" s="58" t="s">
        <v>392</v>
      </c>
      <c r="D76" s="54" t="s">
        <v>142</v>
      </c>
      <c r="E76" s="223" t="s">
        <v>531</v>
      </c>
      <c r="F76" s="54" t="s">
        <v>131</v>
      </c>
      <c r="G76" s="867">
        <v>3</v>
      </c>
      <c r="H76" s="931" t="s">
        <v>309</v>
      </c>
      <c r="I76" s="925">
        <v>7.1400000000000005E-2</v>
      </c>
      <c r="J76" s="843">
        <v>100</v>
      </c>
      <c r="K76" s="840" t="s">
        <v>184</v>
      </c>
      <c r="L76" s="911" t="s">
        <v>310</v>
      </c>
      <c r="M76" s="840" t="s">
        <v>133</v>
      </c>
      <c r="N76" s="914">
        <v>0</v>
      </c>
      <c r="O76" s="914">
        <v>0.45</v>
      </c>
      <c r="P76" s="914">
        <v>0.9</v>
      </c>
      <c r="Q76" s="917">
        <v>1</v>
      </c>
      <c r="R76" s="226"/>
      <c r="S76" s="232"/>
      <c r="T76" s="232"/>
      <c r="U76" s="232"/>
      <c r="V76" s="232"/>
      <c r="W76" s="232"/>
      <c r="X76" s="75"/>
      <c r="Y76" s="75"/>
      <c r="Z76" s="75"/>
      <c r="AA76" s="75"/>
      <c r="AB76" s="12">
        <v>1</v>
      </c>
      <c r="AC76" s="13" t="s">
        <v>311</v>
      </c>
      <c r="AD76" s="14">
        <v>0.45</v>
      </c>
      <c r="AE76" s="23">
        <v>43191</v>
      </c>
      <c r="AF76" s="22" t="s">
        <v>143</v>
      </c>
      <c r="AG76" s="15" t="s">
        <v>144</v>
      </c>
      <c r="AI76" s="239"/>
      <c r="AJ76" s="239"/>
    </row>
    <row r="77" spans="2:43" ht="51.75" hidden="1" thickBot="1" x14ac:dyDescent="0.3">
      <c r="B77" s="59" t="s">
        <v>391</v>
      </c>
      <c r="C77" s="58" t="s">
        <v>392</v>
      </c>
      <c r="D77" s="54" t="s">
        <v>142</v>
      </c>
      <c r="E77" s="223" t="s">
        <v>531</v>
      </c>
      <c r="F77" s="54" t="s">
        <v>131</v>
      </c>
      <c r="G77" s="868"/>
      <c r="H77" s="932"/>
      <c r="I77" s="926"/>
      <c r="J77" s="844"/>
      <c r="K77" s="841"/>
      <c r="L77" s="912"/>
      <c r="M77" s="841"/>
      <c r="N77" s="915"/>
      <c r="O77" s="915"/>
      <c r="P77" s="915"/>
      <c r="Q77" s="918"/>
      <c r="R77" s="226"/>
      <c r="S77" s="232"/>
      <c r="T77" s="232"/>
      <c r="U77" s="232"/>
      <c r="V77" s="232"/>
      <c r="W77" s="232"/>
      <c r="X77" s="75"/>
      <c r="Y77" s="75"/>
      <c r="Z77" s="75"/>
      <c r="AA77" s="75"/>
      <c r="AB77" s="12">
        <v>2</v>
      </c>
      <c r="AC77" s="13" t="s">
        <v>312</v>
      </c>
      <c r="AD77" s="14">
        <v>0.45</v>
      </c>
      <c r="AE77" s="23">
        <v>43282</v>
      </c>
      <c r="AF77" s="22">
        <v>43434</v>
      </c>
      <c r="AG77" s="15" t="s">
        <v>144</v>
      </c>
      <c r="AI77" s="239"/>
      <c r="AJ77" s="239"/>
    </row>
    <row r="78" spans="2:43" ht="51.75" hidden="1" thickBot="1" x14ac:dyDescent="0.3">
      <c r="B78" s="59" t="s">
        <v>391</v>
      </c>
      <c r="C78" s="58" t="s">
        <v>392</v>
      </c>
      <c r="D78" s="54" t="s">
        <v>142</v>
      </c>
      <c r="E78" s="223" t="s">
        <v>531</v>
      </c>
      <c r="F78" s="54" t="s">
        <v>131</v>
      </c>
      <c r="G78" s="869"/>
      <c r="H78" s="933"/>
      <c r="I78" s="927"/>
      <c r="J78" s="845"/>
      <c r="K78" s="842"/>
      <c r="L78" s="913"/>
      <c r="M78" s="842"/>
      <c r="N78" s="916"/>
      <c r="O78" s="916"/>
      <c r="P78" s="916"/>
      <c r="Q78" s="919"/>
      <c r="R78" s="226"/>
      <c r="S78" s="232"/>
      <c r="T78" s="232"/>
      <c r="U78" s="232"/>
      <c r="V78" s="232"/>
      <c r="W78" s="232"/>
      <c r="X78" s="75"/>
      <c r="Y78" s="75"/>
      <c r="Z78" s="75"/>
      <c r="AA78" s="75"/>
      <c r="AB78" s="12">
        <v>3</v>
      </c>
      <c r="AC78" s="13" t="s">
        <v>313</v>
      </c>
      <c r="AD78" s="14">
        <v>0.1</v>
      </c>
      <c r="AE78" s="23">
        <v>43435</v>
      </c>
      <c r="AF78" s="22">
        <v>43465</v>
      </c>
      <c r="AG78" s="15" t="s">
        <v>144</v>
      </c>
      <c r="AI78" s="239"/>
      <c r="AJ78" s="239"/>
    </row>
    <row r="79" spans="2:43" ht="120.75" hidden="1" customHeight="1" thickBot="1" x14ac:dyDescent="0.3">
      <c r="B79" s="59" t="s">
        <v>391</v>
      </c>
      <c r="C79" s="58" t="s">
        <v>392</v>
      </c>
      <c r="D79" s="54" t="s">
        <v>130</v>
      </c>
      <c r="E79" s="223" t="s">
        <v>532</v>
      </c>
      <c r="F79" s="54" t="s">
        <v>131</v>
      </c>
      <c r="G79" s="867">
        <v>4</v>
      </c>
      <c r="H79" s="931" t="s">
        <v>314</v>
      </c>
      <c r="I79" s="925">
        <v>7.1400000000000005E-2</v>
      </c>
      <c r="J79" s="843">
        <v>100</v>
      </c>
      <c r="K79" s="840" t="s">
        <v>184</v>
      </c>
      <c r="L79" s="928" t="s">
        <v>315</v>
      </c>
      <c r="M79" s="840" t="s">
        <v>133</v>
      </c>
      <c r="N79" s="914">
        <v>0.2</v>
      </c>
      <c r="O79" s="914">
        <v>0.5</v>
      </c>
      <c r="P79" s="914">
        <v>0.75</v>
      </c>
      <c r="Q79" s="917">
        <v>1</v>
      </c>
      <c r="R79" s="226"/>
      <c r="S79" s="232"/>
      <c r="T79" s="232"/>
      <c r="U79" s="232"/>
      <c r="V79" s="232"/>
      <c r="W79" s="232"/>
      <c r="X79" s="75"/>
      <c r="Y79" s="75"/>
      <c r="Z79" s="75"/>
      <c r="AA79" s="75"/>
      <c r="AB79" s="12">
        <v>1</v>
      </c>
      <c r="AC79" s="13" t="s">
        <v>316</v>
      </c>
      <c r="AD79" s="14">
        <v>0.2</v>
      </c>
      <c r="AE79" s="23">
        <v>43132</v>
      </c>
      <c r="AF79" s="22">
        <v>43159</v>
      </c>
      <c r="AG79" s="15" t="s">
        <v>145</v>
      </c>
      <c r="AI79" s="239"/>
      <c r="AJ79" s="239"/>
    </row>
    <row r="80" spans="2:43" ht="60.75" hidden="1" thickBot="1" x14ac:dyDescent="0.3">
      <c r="B80" s="59" t="s">
        <v>391</v>
      </c>
      <c r="C80" s="58" t="s">
        <v>392</v>
      </c>
      <c r="D80" s="54" t="s">
        <v>130</v>
      </c>
      <c r="E80" s="223" t="s">
        <v>532</v>
      </c>
      <c r="F80" s="54" t="s">
        <v>131</v>
      </c>
      <c r="G80" s="868"/>
      <c r="H80" s="932"/>
      <c r="I80" s="926"/>
      <c r="J80" s="844"/>
      <c r="K80" s="841"/>
      <c r="L80" s="929"/>
      <c r="M80" s="841"/>
      <c r="N80" s="915"/>
      <c r="O80" s="915"/>
      <c r="P80" s="915"/>
      <c r="Q80" s="918"/>
      <c r="R80" s="226"/>
      <c r="S80" s="232"/>
      <c r="T80" s="232"/>
      <c r="U80" s="232"/>
      <c r="V80" s="232"/>
      <c r="W80" s="232"/>
      <c r="X80" s="75"/>
      <c r="Y80" s="75"/>
      <c r="Z80" s="75"/>
      <c r="AA80" s="75"/>
      <c r="AB80" s="12">
        <v>2</v>
      </c>
      <c r="AC80" s="13" t="s">
        <v>146</v>
      </c>
      <c r="AD80" s="14">
        <v>0.3</v>
      </c>
      <c r="AE80" s="22">
        <v>43160</v>
      </c>
      <c r="AF80" s="22">
        <v>43281</v>
      </c>
      <c r="AG80" s="15" t="s">
        <v>145</v>
      </c>
      <c r="AI80" s="239"/>
      <c r="AJ80" s="239"/>
    </row>
    <row r="81" spans="2:36" ht="75.75" hidden="1" thickBot="1" x14ac:dyDescent="0.3">
      <c r="B81" s="59" t="s">
        <v>391</v>
      </c>
      <c r="C81" s="58" t="s">
        <v>392</v>
      </c>
      <c r="D81" s="54" t="s">
        <v>130</v>
      </c>
      <c r="E81" s="223" t="s">
        <v>532</v>
      </c>
      <c r="F81" s="54" t="s">
        <v>131</v>
      </c>
      <c r="G81" s="869"/>
      <c r="H81" s="933"/>
      <c r="I81" s="927"/>
      <c r="J81" s="845"/>
      <c r="K81" s="842"/>
      <c r="L81" s="930"/>
      <c r="M81" s="842"/>
      <c r="N81" s="916"/>
      <c r="O81" s="916"/>
      <c r="P81" s="916"/>
      <c r="Q81" s="919"/>
      <c r="R81" s="226"/>
      <c r="S81" s="232"/>
      <c r="T81" s="232"/>
      <c r="U81" s="232"/>
      <c r="V81" s="232"/>
      <c r="W81" s="232"/>
      <c r="X81" s="75"/>
      <c r="Y81" s="75"/>
      <c r="Z81" s="75"/>
      <c r="AA81" s="75"/>
      <c r="AB81" s="12">
        <v>3</v>
      </c>
      <c r="AC81" s="13" t="s">
        <v>317</v>
      </c>
      <c r="AD81" s="14">
        <v>0.5</v>
      </c>
      <c r="AE81" s="22">
        <v>43282</v>
      </c>
      <c r="AF81" s="22">
        <v>43465</v>
      </c>
      <c r="AG81" s="15" t="s">
        <v>145</v>
      </c>
      <c r="AI81" s="239"/>
      <c r="AJ81" s="239"/>
    </row>
    <row r="82" spans="2:36" ht="77.25" hidden="1" customHeight="1" thickBot="1" x14ac:dyDescent="0.3">
      <c r="B82" s="59" t="s">
        <v>391</v>
      </c>
      <c r="C82" s="58" t="s">
        <v>392</v>
      </c>
      <c r="D82" s="54" t="s">
        <v>130</v>
      </c>
      <c r="E82" s="223" t="s">
        <v>532</v>
      </c>
      <c r="F82" s="54" t="s">
        <v>131</v>
      </c>
      <c r="G82" s="867">
        <v>5</v>
      </c>
      <c r="H82" s="922" t="s">
        <v>318</v>
      </c>
      <c r="I82" s="925">
        <v>7.1400000000000005E-2</v>
      </c>
      <c r="J82" s="843">
        <v>100</v>
      </c>
      <c r="K82" s="840" t="s">
        <v>184</v>
      </c>
      <c r="L82" s="928" t="s">
        <v>315</v>
      </c>
      <c r="M82" s="840" t="s">
        <v>133</v>
      </c>
      <c r="N82" s="934">
        <v>0.1</v>
      </c>
      <c r="O82" s="934">
        <v>0.35</v>
      </c>
      <c r="P82" s="934">
        <v>0.55000000000000004</v>
      </c>
      <c r="Q82" s="936">
        <v>1</v>
      </c>
      <c r="R82" s="224"/>
      <c r="S82" s="231"/>
      <c r="T82" s="231"/>
      <c r="U82" s="231"/>
      <c r="V82" s="231"/>
      <c r="W82" s="231"/>
      <c r="X82" s="74"/>
      <c r="Y82" s="74"/>
      <c r="Z82" s="74"/>
      <c r="AA82" s="74"/>
      <c r="AB82" s="12">
        <v>1</v>
      </c>
      <c r="AC82" s="13" t="s">
        <v>319</v>
      </c>
      <c r="AD82" s="14">
        <v>0.1</v>
      </c>
      <c r="AE82" s="23">
        <v>43115</v>
      </c>
      <c r="AF82" s="22">
        <v>43159</v>
      </c>
      <c r="AG82" s="15" t="s">
        <v>145</v>
      </c>
      <c r="AI82" s="239"/>
      <c r="AJ82" s="239"/>
    </row>
    <row r="83" spans="2:36" ht="51.75" hidden="1" thickBot="1" x14ac:dyDescent="0.3">
      <c r="B83" s="59" t="s">
        <v>391</v>
      </c>
      <c r="C83" s="58" t="s">
        <v>392</v>
      </c>
      <c r="D83" s="54" t="s">
        <v>130</v>
      </c>
      <c r="E83" s="223" t="s">
        <v>532</v>
      </c>
      <c r="F83" s="54" t="s">
        <v>131</v>
      </c>
      <c r="G83" s="869"/>
      <c r="H83" s="924"/>
      <c r="I83" s="927"/>
      <c r="J83" s="845"/>
      <c r="K83" s="842"/>
      <c r="L83" s="930"/>
      <c r="M83" s="842"/>
      <c r="N83" s="935"/>
      <c r="O83" s="935"/>
      <c r="P83" s="935"/>
      <c r="Q83" s="937"/>
      <c r="R83" s="224"/>
      <c r="S83" s="231"/>
      <c r="T83" s="231"/>
      <c r="U83" s="231"/>
      <c r="V83" s="231"/>
      <c r="W83" s="231"/>
      <c r="X83" s="74"/>
      <c r="Y83" s="74"/>
      <c r="Z83" s="74"/>
      <c r="AA83" s="74"/>
      <c r="AB83" s="12">
        <v>2</v>
      </c>
      <c r="AC83" s="13" t="s">
        <v>320</v>
      </c>
      <c r="AD83" s="14">
        <v>0.9</v>
      </c>
      <c r="AE83" s="22">
        <v>43160</v>
      </c>
      <c r="AF83" s="22">
        <v>43465</v>
      </c>
      <c r="AG83" s="15" t="s">
        <v>145</v>
      </c>
      <c r="AI83" s="239"/>
      <c r="AJ83" s="239"/>
    </row>
    <row r="84" spans="2:36" ht="48" hidden="1" customHeight="1" thickBot="1" x14ac:dyDescent="0.3">
      <c r="B84" s="59" t="s">
        <v>391</v>
      </c>
      <c r="C84" s="58" t="s">
        <v>392</v>
      </c>
      <c r="D84" s="54" t="s">
        <v>142</v>
      </c>
      <c r="E84" s="223" t="s">
        <v>532</v>
      </c>
      <c r="F84" s="54" t="s">
        <v>131</v>
      </c>
      <c r="G84" s="867">
        <v>6</v>
      </c>
      <c r="H84" s="931" t="s">
        <v>321</v>
      </c>
      <c r="I84" s="925">
        <v>7.1400000000000005E-2</v>
      </c>
      <c r="J84" s="843">
        <v>100</v>
      </c>
      <c r="K84" s="840" t="s">
        <v>184</v>
      </c>
      <c r="L84" s="928" t="s">
        <v>322</v>
      </c>
      <c r="M84" s="840" t="s">
        <v>133</v>
      </c>
      <c r="N84" s="914">
        <v>0.1</v>
      </c>
      <c r="O84" s="914">
        <v>0.4</v>
      </c>
      <c r="P84" s="914">
        <v>0.7</v>
      </c>
      <c r="Q84" s="917">
        <v>1</v>
      </c>
      <c r="R84" s="226"/>
      <c r="S84" s="232"/>
      <c r="T84" s="232"/>
      <c r="U84" s="232"/>
      <c r="V84" s="232"/>
      <c r="W84" s="232"/>
      <c r="X84" s="75"/>
      <c r="Y84" s="75"/>
      <c r="Z84" s="75"/>
      <c r="AA84" s="75"/>
      <c r="AB84" s="12">
        <v>1</v>
      </c>
      <c r="AC84" s="13" t="s">
        <v>323</v>
      </c>
      <c r="AD84" s="14">
        <v>0.1</v>
      </c>
      <c r="AE84" s="23">
        <v>43115</v>
      </c>
      <c r="AF84" s="22">
        <v>43189</v>
      </c>
      <c r="AG84" s="15" t="s">
        <v>147</v>
      </c>
      <c r="AI84" s="239"/>
      <c r="AJ84" s="239"/>
    </row>
    <row r="85" spans="2:36" ht="60.75" hidden="1" thickBot="1" x14ac:dyDescent="0.3">
      <c r="B85" s="59" t="s">
        <v>391</v>
      </c>
      <c r="C85" s="58" t="s">
        <v>392</v>
      </c>
      <c r="D85" s="54" t="s">
        <v>142</v>
      </c>
      <c r="E85" s="223" t="s">
        <v>532</v>
      </c>
      <c r="F85" s="54" t="s">
        <v>131</v>
      </c>
      <c r="G85" s="868"/>
      <c r="H85" s="932"/>
      <c r="I85" s="926"/>
      <c r="J85" s="844"/>
      <c r="K85" s="841"/>
      <c r="L85" s="929"/>
      <c r="M85" s="841"/>
      <c r="N85" s="915"/>
      <c r="O85" s="915"/>
      <c r="P85" s="915"/>
      <c r="Q85" s="918"/>
      <c r="R85" s="226"/>
      <c r="S85" s="232"/>
      <c r="T85" s="232"/>
      <c r="U85" s="232"/>
      <c r="V85" s="232"/>
      <c r="W85" s="232"/>
      <c r="X85" s="75"/>
      <c r="Y85" s="75"/>
      <c r="Z85" s="75"/>
      <c r="AA85" s="75"/>
      <c r="AB85" s="12">
        <v>2</v>
      </c>
      <c r="AC85" s="13" t="s">
        <v>324</v>
      </c>
      <c r="AD85" s="14">
        <v>0.2</v>
      </c>
      <c r="AE85" s="22">
        <v>43191</v>
      </c>
      <c r="AF85" s="22">
        <v>43312</v>
      </c>
      <c r="AG85" s="15" t="s">
        <v>147</v>
      </c>
      <c r="AI85" s="239"/>
      <c r="AJ85" s="239"/>
    </row>
    <row r="86" spans="2:36" ht="51.75" hidden="1" thickBot="1" x14ac:dyDescent="0.3">
      <c r="B86" s="59" t="s">
        <v>391</v>
      </c>
      <c r="C86" s="58" t="s">
        <v>392</v>
      </c>
      <c r="D86" s="54" t="s">
        <v>142</v>
      </c>
      <c r="E86" s="223" t="s">
        <v>532</v>
      </c>
      <c r="F86" s="54" t="s">
        <v>131</v>
      </c>
      <c r="G86" s="869"/>
      <c r="H86" s="933"/>
      <c r="I86" s="927"/>
      <c r="J86" s="845"/>
      <c r="K86" s="842"/>
      <c r="L86" s="930"/>
      <c r="M86" s="842"/>
      <c r="N86" s="916"/>
      <c r="O86" s="916"/>
      <c r="P86" s="916"/>
      <c r="Q86" s="919"/>
      <c r="R86" s="226"/>
      <c r="S86" s="232"/>
      <c r="T86" s="232"/>
      <c r="U86" s="232"/>
      <c r="V86" s="232"/>
      <c r="W86" s="232"/>
      <c r="X86" s="75"/>
      <c r="Y86" s="75"/>
      <c r="Z86" s="75"/>
      <c r="AA86" s="75"/>
      <c r="AB86" s="12">
        <v>3</v>
      </c>
      <c r="AC86" s="13" t="s">
        <v>325</v>
      </c>
      <c r="AD86" s="14">
        <v>0.7</v>
      </c>
      <c r="AE86" s="22" t="s">
        <v>148</v>
      </c>
      <c r="AF86" s="22">
        <v>43465</v>
      </c>
      <c r="AG86" s="15" t="s">
        <v>147</v>
      </c>
      <c r="AI86" s="239"/>
      <c r="AJ86" s="239"/>
    </row>
    <row r="87" spans="2:36" ht="60.75" hidden="1" customHeight="1" thickBot="1" x14ac:dyDescent="0.3">
      <c r="B87" s="59" t="s">
        <v>391</v>
      </c>
      <c r="C87" s="58" t="s">
        <v>392</v>
      </c>
      <c r="D87" s="54" t="s">
        <v>142</v>
      </c>
      <c r="E87" s="223" t="s">
        <v>532</v>
      </c>
      <c r="F87" s="54" t="s">
        <v>131</v>
      </c>
      <c r="G87" s="867">
        <v>7</v>
      </c>
      <c r="H87" s="931" t="s">
        <v>326</v>
      </c>
      <c r="I87" s="925">
        <v>7.1400000000000005E-2</v>
      </c>
      <c r="J87" s="843">
        <v>100</v>
      </c>
      <c r="K87" s="840" t="s">
        <v>184</v>
      </c>
      <c r="L87" s="928" t="s">
        <v>327</v>
      </c>
      <c r="M87" s="840" t="s">
        <v>133</v>
      </c>
      <c r="N87" s="914">
        <v>0.2</v>
      </c>
      <c r="O87" s="914">
        <v>0.5</v>
      </c>
      <c r="P87" s="914">
        <v>0.7</v>
      </c>
      <c r="Q87" s="917">
        <v>1</v>
      </c>
      <c r="R87" s="226"/>
      <c r="S87" s="232"/>
      <c r="T87" s="232"/>
      <c r="U87" s="232"/>
      <c r="V87" s="232"/>
      <c r="W87" s="232"/>
      <c r="X87" s="75"/>
      <c r="Y87" s="75"/>
      <c r="Z87" s="75"/>
      <c r="AA87" s="75"/>
      <c r="AB87" s="12">
        <v>1</v>
      </c>
      <c r="AC87" s="13" t="s">
        <v>328</v>
      </c>
      <c r="AD87" s="14">
        <v>0.2</v>
      </c>
      <c r="AE87" s="23">
        <v>43115</v>
      </c>
      <c r="AF87" s="22" t="s">
        <v>149</v>
      </c>
      <c r="AG87" s="15" t="s">
        <v>329</v>
      </c>
      <c r="AI87" s="239"/>
      <c r="AJ87" s="239"/>
    </row>
    <row r="88" spans="2:36" ht="51.75" hidden="1" thickBot="1" x14ac:dyDescent="0.3">
      <c r="B88" s="59" t="s">
        <v>391</v>
      </c>
      <c r="C88" s="58" t="s">
        <v>392</v>
      </c>
      <c r="D88" s="54" t="s">
        <v>142</v>
      </c>
      <c r="E88" s="223" t="s">
        <v>532</v>
      </c>
      <c r="F88" s="54" t="s">
        <v>131</v>
      </c>
      <c r="G88" s="868"/>
      <c r="H88" s="932"/>
      <c r="I88" s="926"/>
      <c r="J88" s="844"/>
      <c r="K88" s="841"/>
      <c r="L88" s="929"/>
      <c r="M88" s="841"/>
      <c r="N88" s="915"/>
      <c r="O88" s="915"/>
      <c r="P88" s="915"/>
      <c r="Q88" s="918"/>
      <c r="R88" s="226"/>
      <c r="S88" s="232"/>
      <c r="T88" s="232"/>
      <c r="U88" s="232"/>
      <c r="V88" s="232"/>
      <c r="W88" s="232"/>
      <c r="X88" s="75"/>
      <c r="Y88" s="75"/>
      <c r="Z88" s="75"/>
      <c r="AA88" s="75"/>
      <c r="AB88" s="12">
        <v>2</v>
      </c>
      <c r="AC88" s="13" t="s">
        <v>330</v>
      </c>
      <c r="AD88" s="14">
        <v>0.5</v>
      </c>
      <c r="AE88" s="22">
        <v>43191</v>
      </c>
      <c r="AF88" s="22">
        <v>43465</v>
      </c>
      <c r="AG88" s="15" t="s">
        <v>329</v>
      </c>
      <c r="AI88" s="239"/>
      <c r="AJ88" s="239"/>
    </row>
    <row r="89" spans="2:36" ht="51.75" hidden="1" thickBot="1" x14ac:dyDescent="0.3">
      <c r="B89" s="59" t="s">
        <v>391</v>
      </c>
      <c r="C89" s="58" t="s">
        <v>392</v>
      </c>
      <c r="D89" s="54" t="s">
        <v>142</v>
      </c>
      <c r="E89" s="223" t="s">
        <v>532</v>
      </c>
      <c r="F89" s="54" t="s">
        <v>131</v>
      </c>
      <c r="G89" s="869"/>
      <c r="H89" s="933"/>
      <c r="I89" s="927"/>
      <c r="J89" s="845"/>
      <c r="K89" s="842"/>
      <c r="L89" s="930"/>
      <c r="M89" s="842"/>
      <c r="N89" s="916"/>
      <c r="O89" s="916"/>
      <c r="P89" s="916"/>
      <c r="Q89" s="919"/>
      <c r="R89" s="226"/>
      <c r="S89" s="232"/>
      <c r="T89" s="232"/>
      <c r="U89" s="232"/>
      <c r="V89" s="232"/>
      <c r="W89" s="232"/>
      <c r="X89" s="75"/>
      <c r="Y89" s="75"/>
      <c r="Z89" s="75"/>
      <c r="AA89" s="75"/>
      <c r="AB89" s="12">
        <v>3</v>
      </c>
      <c r="AC89" s="13" t="s">
        <v>150</v>
      </c>
      <c r="AD89" s="14">
        <v>0.3</v>
      </c>
      <c r="AE89" s="22">
        <v>43191</v>
      </c>
      <c r="AF89" s="22">
        <v>43465</v>
      </c>
      <c r="AG89" s="15" t="s">
        <v>329</v>
      </c>
      <c r="AI89" s="239"/>
      <c r="AJ89" s="239"/>
    </row>
    <row r="90" spans="2:36" ht="90.75" hidden="1" customHeight="1" thickBot="1" x14ac:dyDescent="0.3">
      <c r="B90" s="59" t="s">
        <v>391</v>
      </c>
      <c r="C90" s="58" t="s">
        <v>392</v>
      </c>
      <c r="D90" s="54" t="s">
        <v>142</v>
      </c>
      <c r="E90" s="223" t="s">
        <v>532</v>
      </c>
      <c r="F90" s="54" t="s">
        <v>131</v>
      </c>
      <c r="G90" s="867">
        <v>8</v>
      </c>
      <c r="H90" s="922" t="s">
        <v>331</v>
      </c>
      <c r="I90" s="925">
        <v>7.1400000000000005E-2</v>
      </c>
      <c r="J90" s="843">
        <v>100</v>
      </c>
      <c r="K90" s="840" t="s">
        <v>184</v>
      </c>
      <c r="L90" s="928" t="s">
        <v>332</v>
      </c>
      <c r="M90" s="840" t="s">
        <v>133</v>
      </c>
      <c r="N90" s="914">
        <v>0</v>
      </c>
      <c r="O90" s="914">
        <v>0.33</v>
      </c>
      <c r="P90" s="914">
        <v>0.66</v>
      </c>
      <c r="Q90" s="917">
        <v>1</v>
      </c>
      <c r="R90" s="226"/>
      <c r="S90" s="232"/>
      <c r="T90" s="232"/>
      <c r="U90" s="232"/>
      <c r="V90" s="232"/>
      <c r="W90" s="232"/>
      <c r="X90" s="75"/>
      <c r="Y90" s="75"/>
      <c r="Z90" s="75"/>
      <c r="AA90" s="75"/>
      <c r="AB90" s="12">
        <v>1</v>
      </c>
      <c r="AC90" s="13" t="s">
        <v>151</v>
      </c>
      <c r="AD90" s="14">
        <v>0.33</v>
      </c>
      <c r="AE90" s="23">
        <v>43115</v>
      </c>
      <c r="AF90" s="22">
        <v>43220</v>
      </c>
      <c r="AG90" s="15" t="s">
        <v>152</v>
      </c>
      <c r="AI90" s="239"/>
      <c r="AJ90" s="239"/>
    </row>
    <row r="91" spans="2:36" ht="51.75" hidden="1" thickBot="1" x14ac:dyDescent="0.3">
      <c r="B91" s="59" t="s">
        <v>391</v>
      </c>
      <c r="C91" s="58" t="s">
        <v>392</v>
      </c>
      <c r="D91" s="54" t="s">
        <v>142</v>
      </c>
      <c r="E91" s="223" t="s">
        <v>532</v>
      </c>
      <c r="F91" s="54" t="s">
        <v>131</v>
      </c>
      <c r="G91" s="868"/>
      <c r="H91" s="923"/>
      <c r="I91" s="926"/>
      <c r="J91" s="844"/>
      <c r="K91" s="841"/>
      <c r="L91" s="929"/>
      <c r="M91" s="841"/>
      <c r="N91" s="915"/>
      <c r="O91" s="915"/>
      <c r="P91" s="915"/>
      <c r="Q91" s="918"/>
      <c r="R91" s="226"/>
      <c r="S91" s="232"/>
      <c r="T91" s="232"/>
      <c r="U91" s="232"/>
      <c r="V91" s="232"/>
      <c r="W91" s="232"/>
      <c r="X91" s="75"/>
      <c r="Y91" s="75"/>
      <c r="Z91" s="75"/>
      <c r="AA91" s="75"/>
      <c r="AB91" s="12">
        <v>2</v>
      </c>
      <c r="AC91" s="13" t="s">
        <v>153</v>
      </c>
      <c r="AD91" s="14">
        <v>0.33</v>
      </c>
      <c r="AE91" s="23">
        <v>43221</v>
      </c>
      <c r="AF91" s="22">
        <v>43312</v>
      </c>
      <c r="AG91" s="15" t="s">
        <v>152</v>
      </c>
      <c r="AI91" s="239"/>
      <c r="AJ91" s="239"/>
    </row>
    <row r="92" spans="2:36" ht="51.75" hidden="1" thickBot="1" x14ac:dyDescent="0.3">
      <c r="B92" s="59" t="s">
        <v>391</v>
      </c>
      <c r="C92" s="58" t="s">
        <v>392</v>
      </c>
      <c r="D92" s="54" t="s">
        <v>142</v>
      </c>
      <c r="E92" s="223" t="s">
        <v>532</v>
      </c>
      <c r="F92" s="54" t="s">
        <v>131</v>
      </c>
      <c r="G92" s="869"/>
      <c r="H92" s="924"/>
      <c r="I92" s="927"/>
      <c r="J92" s="845"/>
      <c r="K92" s="842"/>
      <c r="L92" s="930"/>
      <c r="M92" s="842"/>
      <c r="N92" s="916"/>
      <c r="O92" s="916"/>
      <c r="P92" s="916"/>
      <c r="Q92" s="919"/>
      <c r="R92" s="226"/>
      <c r="S92" s="232"/>
      <c r="T92" s="232"/>
      <c r="U92" s="232"/>
      <c r="V92" s="232"/>
      <c r="W92" s="232"/>
      <c r="X92" s="75"/>
      <c r="Y92" s="75"/>
      <c r="Z92" s="75"/>
      <c r="AA92" s="75"/>
      <c r="AB92" s="12">
        <v>3</v>
      </c>
      <c r="AC92" s="13" t="s">
        <v>154</v>
      </c>
      <c r="AD92" s="14">
        <v>0.34</v>
      </c>
      <c r="AE92" s="23">
        <v>43313</v>
      </c>
      <c r="AF92" s="22">
        <v>43465</v>
      </c>
      <c r="AG92" s="15" t="s">
        <v>152</v>
      </c>
      <c r="AI92" s="239"/>
      <c r="AJ92" s="239"/>
    </row>
    <row r="93" spans="2:36" ht="51.75" hidden="1" customHeight="1" thickBot="1" x14ac:dyDescent="0.3">
      <c r="B93" s="59" t="s">
        <v>391</v>
      </c>
      <c r="C93" s="58" t="s">
        <v>392</v>
      </c>
      <c r="D93" s="54" t="s">
        <v>23</v>
      </c>
      <c r="E93" s="223" t="s">
        <v>532</v>
      </c>
      <c r="F93" s="54" t="s">
        <v>131</v>
      </c>
      <c r="G93" s="867">
        <v>9</v>
      </c>
      <c r="H93" s="922" t="s">
        <v>155</v>
      </c>
      <c r="I93" s="938">
        <v>7.1400000000000005E-2</v>
      </c>
      <c r="J93" s="843">
        <v>100</v>
      </c>
      <c r="K93" s="840" t="s">
        <v>184</v>
      </c>
      <c r="L93" s="911" t="s">
        <v>156</v>
      </c>
      <c r="M93" s="840" t="s">
        <v>133</v>
      </c>
      <c r="N93" s="914">
        <v>0.5</v>
      </c>
      <c r="O93" s="914">
        <v>1</v>
      </c>
      <c r="P93" s="914"/>
      <c r="Q93" s="917"/>
      <c r="R93" s="226"/>
      <c r="S93" s="232"/>
      <c r="T93" s="232"/>
      <c r="U93" s="232"/>
      <c r="V93" s="232"/>
      <c r="W93" s="232"/>
      <c r="X93" s="75"/>
      <c r="Y93" s="75"/>
      <c r="Z93" s="75"/>
      <c r="AA93" s="75"/>
      <c r="AB93" s="12">
        <v>1</v>
      </c>
      <c r="AC93" s="13" t="s">
        <v>333</v>
      </c>
      <c r="AD93" s="14">
        <v>0.25</v>
      </c>
      <c r="AE93" s="23">
        <v>43115</v>
      </c>
      <c r="AF93" s="22">
        <v>43159</v>
      </c>
      <c r="AG93" s="15" t="s">
        <v>157</v>
      </c>
      <c r="AI93" s="239"/>
      <c r="AJ93" s="239"/>
    </row>
    <row r="94" spans="2:36" ht="51.75" hidden="1" thickBot="1" x14ac:dyDescent="0.3">
      <c r="B94" s="59" t="s">
        <v>391</v>
      </c>
      <c r="C94" s="58" t="s">
        <v>392</v>
      </c>
      <c r="D94" s="54" t="s">
        <v>23</v>
      </c>
      <c r="E94" s="223" t="s">
        <v>532</v>
      </c>
      <c r="F94" s="54" t="s">
        <v>131</v>
      </c>
      <c r="G94" s="868"/>
      <c r="H94" s="923"/>
      <c r="I94" s="939"/>
      <c r="J94" s="844"/>
      <c r="K94" s="841"/>
      <c r="L94" s="912"/>
      <c r="M94" s="841"/>
      <c r="N94" s="915"/>
      <c r="O94" s="915"/>
      <c r="P94" s="915"/>
      <c r="Q94" s="918"/>
      <c r="R94" s="226"/>
      <c r="S94" s="232"/>
      <c r="T94" s="232"/>
      <c r="U94" s="232"/>
      <c r="V94" s="232"/>
      <c r="W94" s="232"/>
      <c r="X94" s="75"/>
      <c r="Y94" s="75"/>
      <c r="Z94" s="75"/>
      <c r="AA94" s="75"/>
      <c r="AB94" s="12">
        <v>2</v>
      </c>
      <c r="AC94" s="13" t="s">
        <v>158</v>
      </c>
      <c r="AD94" s="14">
        <v>0.25</v>
      </c>
      <c r="AE94" s="22">
        <v>43160</v>
      </c>
      <c r="AF94" s="22">
        <v>43190</v>
      </c>
      <c r="AG94" s="15" t="s">
        <v>157</v>
      </c>
      <c r="AI94" s="239"/>
      <c r="AJ94" s="239"/>
    </row>
    <row r="95" spans="2:36" ht="51.75" hidden="1" thickBot="1" x14ac:dyDescent="0.3">
      <c r="B95" s="59" t="s">
        <v>391</v>
      </c>
      <c r="C95" s="58" t="s">
        <v>392</v>
      </c>
      <c r="D95" s="54" t="s">
        <v>23</v>
      </c>
      <c r="E95" s="223" t="s">
        <v>532</v>
      </c>
      <c r="F95" s="54" t="s">
        <v>131</v>
      </c>
      <c r="G95" s="869"/>
      <c r="H95" s="924"/>
      <c r="I95" s="940"/>
      <c r="J95" s="845"/>
      <c r="K95" s="842"/>
      <c r="L95" s="913"/>
      <c r="M95" s="842"/>
      <c r="N95" s="916"/>
      <c r="O95" s="916"/>
      <c r="P95" s="916"/>
      <c r="Q95" s="919"/>
      <c r="R95" s="226"/>
      <c r="S95" s="232"/>
      <c r="T95" s="232"/>
      <c r="U95" s="232"/>
      <c r="V95" s="232"/>
      <c r="W95" s="232"/>
      <c r="X95" s="75"/>
      <c r="Y95" s="75"/>
      <c r="Z95" s="75"/>
      <c r="AA95" s="75"/>
      <c r="AB95" s="12">
        <v>3</v>
      </c>
      <c r="AC95" s="13" t="s">
        <v>334</v>
      </c>
      <c r="AD95" s="14">
        <v>0.5</v>
      </c>
      <c r="AE95" s="22">
        <v>43191</v>
      </c>
      <c r="AF95" s="22" t="s">
        <v>143</v>
      </c>
      <c r="AG95" s="15" t="s">
        <v>157</v>
      </c>
      <c r="AI95" s="239"/>
      <c r="AJ95" s="239"/>
    </row>
    <row r="96" spans="2:36" ht="90.75" hidden="1" customHeight="1" thickBot="1" x14ac:dyDescent="0.3">
      <c r="B96" s="59" t="s">
        <v>391</v>
      </c>
      <c r="C96" s="58" t="s">
        <v>392</v>
      </c>
      <c r="D96" s="54" t="s">
        <v>23</v>
      </c>
      <c r="E96" s="223" t="s">
        <v>532</v>
      </c>
      <c r="F96" s="54" t="s">
        <v>131</v>
      </c>
      <c r="G96" s="867">
        <v>10</v>
      </c>
      <c r="H96" s="931" t="s">
        <v>335</v>
      </c>
      <c r="I96" s="925">
        <v>7.1400000000000005E-2</v>
      </c>
      <c r="J96" s="843">
        <v>100</v>
      </c>
      <c r="K96" s="840" t="s">
        <v>184</v>
      </c>
      <c r="L96" s="928" t="s">
        <v>159</v>
      </c>
      <c r="M96" s="840" t="s">
        <v>133</v>
      </c>
      <c r="N96" s="914">
        <v>0.1</v>
      </c>
      <c r="O96" s="914">
        <v>0.4</v>
      </c>
      <c r="P96" s="914">
        <v>0.7</v>
      </c>
      <c r="Q96" s="917">
        <v>1</v>
      </c>
      <c r="R96" s="226"/>
      <c r="S96" s="232"/>
      <c r="T96" s="232"/>
      <c r="U96" s="232"/>
      <c r="V96" s="232"/>
      <c r="W96" s="232"/>
      <c r="X96" s="75"/>
      <c r="Y96" s="75"/>
      <c r="Z96" s="75"/>
      <c r="AA96" s="75"/>
      <c r="AB96" s="12">
        <v>1</v>
      </c>
      <c r="AC96" s="13" t="s">
        <v>336</v>
      </c>
      <c r="AD96" s="14">
        <v>0.1</v>
      </c>
      <c r="AE96" s="23">
        <v>43115</v>
      </c>
      <c r="AF96" s="22">
        <v>43190</v>
      </c>
      <c r="AG96" s="15" t="s">
        <v>160</v>
      </c>
      <c r="AH96" s="158"/>
      <c r="AI96" s="239"/>
      <c r="AJ96" s="239"/>
    </row>
    <row r="97" spans="2:36" ht="51.75" hidden="1" thickBot="1" x14ac:dyDescent="0.3">
      <c r="B97" s="59" t="s">
        <v>391</v>
      </c>
      <c r="C97" s="58" t="s">
        <v>392</v>
      </c>
      <c r="D97" s="54" t="s">
        <v>23</v>
      </c>
      <c r="E97" s="223" t="s">
        <v>532</v>
      </c>
      <c r="F97" s="54" t="s">
        <v>131</v>
      </c>
      <c r="G97" s="868"/>
      <c r="H97" s="932"/>
      <c r="I97" s="926"/>
      <c r="J97" s="844"/>
      <c r="K97" s="841"/>
      <c r="L97" s="929"/>
      <c r="M97" s="841"/>
      <c r="N97" s="915"/>
      <c r="O97" s="915"/>
      <c r="P97" s="915"/>
      <c r="Q97" s="918"/>
      <c r="R97" s="226"/>
      <c r="S97" s="232"/>
      <c r="T97" s="232"/>
      <c r="U97" s="232"/>
      <c r="V97" s="232"/>
      <c r="W97" s="232"/>
      <c r="X97" s="75"/>
      <c r="Y97" s="75"/>
      <c r="Z97" s="75"/>
      <c r="AA97" s="75"/>
      <c r="AB97" s="12">
        <v>2</v>
      </c>
      <c r="AC97" s="13" t="s">
        <v>337</v>
      </c>
      <c r="AD97" s="14">
        <v>0.2</v>
      </c>
      <c r="AE97" s="22">
        <v>43191</v>
      </c>
      <c r="AF97" s="22">
        <v>43250</v>
      </c>
      <c r="AG97" s="15" t="s">
        <v>160</v>
      </c>
      <c r="AI97" s="239"/>
      <c r="AJ97" s="239"/>
    </row>
    <row r="98" spans="2:36" ht="75.75" hidden="1" thickBot="1" x14ac:dyDescent="0.3">
      <c r="B98" s="59" t="s">
        <v>391</v>
      </c>
      <c r="C98" s="58" t="s">
        <v>392</v>
      </c>
      <c r="D98" s="54" t="s">
        <v>23</v>
      </c>
      <c r="E98" s="223" t="s">
        <v>532</v>
      </c>
      <c r="F98" s="54" t="s">
        <v>131</v>
      </c>
      <c r="G98" s="869"/>
      <c r="H98" s="933"/>
      <c r="I98" s="927"/>
      <c r="J98" s="845"/>
      <c r="K98" s="842"/>
      <c r="L98" s="930"/>
      <c r="M98" s="842"/>
      <c r="N98" s="916"/>
      <c r="O98" s="916"/>
      <c r="P98" s="916"/>
      <c r="Q98" s="919"/>
      <c r="R98" s="226"/>
      <c r="S98" s="232"/>
      <c r="T98" s="232"/>
      <c r="U98" s="232"/>
      <c r="V98" s="232"/>
      <c r="W98" s="232"/>
      <c r="X98" s="75"/>
      <c r="Y98" s="75"/>
      <c r="Z98" s="75"/>
      <c r="AA98" s="75"/>
      <c r="AB98" s="12">
        <v>3</v>
      </c>
      <c r="AC98" s="13" t="s">
        <v>161</v>
      </c>
      <c r="AD98" s="14">
        <v>0.7</v>
      </c>
      <c r="AE98" s="22" t="s">
        <v>162</v>
      </c>
      <c r="AF98" s="22">
        <v>43465</v>
      </c>
      <c r="AG98" s="15" t="s">
        <v>160</v>
      </c>
      <c r="AI98" s="239"/>
      <c r="AJ98" s="239"/>
    </row>
    <row r="99" spans="2:36" ht="77.25" hidden="1" customHeight="1" thickBot="1" x14ac:dyDescent="0.3">
      <c r="B99" s="59" t="s">
        <v>391</v>
      </c>
      <c r="C99" s="58" t="s">
        <v>392</v>
      </c>
      <c r="D99" s="54" t="s">
        <v>130</v>
      </c>
      <c r="E99" s="223" t="s">
        <v>531</v>
      </c>
      <c r="F99" s="54" t="s">
        <v>131</v>
      </c>
      <c r="G99" s="867">
        <v>11</v>
      </c>
      <c r="H99" s="922" t="s">
        <v>338</v>
      </c>
      <c r="I99" s="925">
        <v>7.1400000000000005E-2</v>
      </c>
      <c r="J99" s="843">
        <v>100</v>
      </c>
      <c r="K99" s="840" t="s">
        <v>184</v>
      </c>
      <c r="L99" s="928" t="s">
        <v>339</v>
      </c>
      <c r="M99" s="840" t="s">
        <v>133</v>
      </c>
      <c r="N99" s="944">
        <v>0.25</v>
      </c>
      <c r="O99" s="944">
        <v>0.5</v>
      </c>
      <c r="P99" s="944">
        <v>0.75</v>
      </c>
      <c r="Q99" s="945">
        <v>1</v>
      </c>
      <c r="R99" s="226"/>
      <c r="S99" s="232"/>
      <c r="T99" s="232"/>
      <c r="U99" s="232"/>
      <c r="V99" s="232"/>
      <c r="W99" s="232"/>
      <c r="X99" s="75"/>
      <c r="Y99" s="75"/>
      <c r="Z99" s="75"/>
      <c r="AA99" s="75"/>
      <c r="AB99" s="12">
        <v>1</v>
      </c>
      <c r="AC99" s="13" t="s">
        <v>340</v>
      </c>
      <c r="AD99" s="14">
        <v>0.2</v>
      </c>
      <c r="AE99" s="23">
        <v>43132</v>
      </c>
      <c r="AF99" s="22">
        <v>43220</v>
      </c>
      <c r="AG99" s="15" t="s">
        <v>163</v>
      </c>
      <c r="AI99" s="239"/>
      <c r="AJ99" s="239"/>
    </row>
    <row r="100" spans="2:36" ht="51.75" hidden="1" thickBot="1" x14ac:dyDescent="0.3">
      <c r="B100" s="59" t="s">
        <v>391</v>
      </c>
      <c r="C100" s="58" t="s">
        <v>392</v>
      </c>
      <c r="D100" s="54" t="s">
        <v>130</v>
      </c>
      <c r="E100" s="223" t="s">
        <v>531</v>
      </c>
      <c r="F100" s="54" t="s">
        <v>131</v>
      </c>
      <c r="G100" s="868"/>
      <c r="H100" s="923"/>
      <c r="I100" s="926"/>
      <c r="J100" s="844"/>
      <c r="K100" s="841"/>
      <c r="L100" s="929"/>
      <c r="M100" s="841"/>
      <c r="N100" s="944"/>
      <c r="O100" s="944"/>
      <c r="P100" s="944"/>
      <c r="Q100" s="945"/>
      <c r="R100" s="226"/>
      <c r="S100" s="232"/>
      <c r="T100" s="232"/>
      <c r="U100" s="232"/>
      <c r="V100" s="232"/>
      <c r="W100" s="232"/>
      <c r="X100" s="75"/>
      <c r="Y100" s="75"/>
      <c r="Z100" s="75"/>
      <c r="AA100" s="75"/>
      <c r="AB100" s="12">
        <v>2</v>
      </c>
      <c r="AC100" s="13" t="s">
        <v>341</v>
      </c>
      <c r="AD100" s="14">
        <v>0.5</v>
      </c>
      <c r="AE100" s="22">
        <v>43221</v>
      </c>
      <c r="AF100" s="22">
        <v>43373</v>
      </c>
      <c r="AG100" s="15" t="s">
        <v>163</v>
      </c>
      <c r="AI100" s="239"/>
      <c r="AJ100" s="239"/>
    </row>
    <row r="101" spans="2:36" ht="51.75" hidden="1" thickBot="1" x14ac:dyDescent="0.3">
      <c r="B101" s="59" t="s">
        <v>391</v>
      </c>
      <c r="C101" s="58" t="s">
        <v>392</v>
      </c>
      <c r="D101" s="54" t="s">
        <v>130</v>
      </c>
      <c r="E101" s="223" t="s">
        <v>531</v>
      </c>
      <c r="F101" s="54" t="s">
        <v>131</v>
      </c>
      <c r="G101" s="868"/>
      <c r="H101" s="923"/>
      <c r="I101" s="926"/>
      <c r="J101" s="844"/>
      <c r="K101" s="841"/>
      <c r="L101" s="929"/>
      <c r="M101" s="841"/>
      <c r="N101" s="944"/>
      <c r="O101" s="944"/>
      <c r="P101" s="944"/>
      <c r="Q101" s="945"/>
      <c r="R101" s="226"/>
      <c r="S101" s="232"/>
      <c r="T101" s="232"/>
      <c r="U101" s="232"/>
      <c r="V101" s="232"/>
      <c r="W101" s="232"/>
      <c r="X101" s="75"/>
      <c r="Y101" s="75"/>
      <c r="Z101" s="75"/>
      <c r="AA101" s="75"/>
      <c r="AB101" s="12">
        <v>3</v>
      </c>
      <c r="AC101" s="13" t="s">
        <v>342</v>
      </c>
      <c r="AD101" s="14">
        <v>0.1</v>
      </c>
      <c r="AE101" s="22">
        <v>43374</v>
      </c>
      <c r="AF101" s="22">
        <v>43404</v>
      </c>
      <c r="AG101" s="15" t="s">
        <v>163</v>
      </c>
      <c r="AI101" s="239"/>
      <c r="AJ101" s="239"/>
    </row>
    <row r="102" spans="2:36" ht="75.75" hidden="1" thickBot="1" x14ac:dyDescent="0.3">
      <c r="B102" s="59" t="s">
        <v>391</v>
      </c>
      <c r="C102" s="58" t="s">
        <v>392</v>
      </c>
      <c r="D102" s="54" t="s">
        <v>130</v>
      </c>
      <c r="E102" s="223" t="s">
        <v>531</v>
      </c>
      <c r="F102" s="54" t="s">
        <v>131</v>
      </c>
      <c r="G102" s="869"/>
      <c r="H102" s="924"/>
      <c r="I102" s="927"/>
      <c r="J102" s="845"/>
      <c r="K102" s="842"/>
      <c r="L102" s="930"/>
      <c r="M102" s="842"/>
      <c r="N102" s="944"/>
      <c r="O102" s="944"/>
      <c r="P102" s="944"/>
      <c r="Q102" s="945"/>
      <c r="R102" s="226"/>
      <c r="S102" s="232"/>
      <c r="T102" s="232"/>
      <c r="U102" s="232"/>
      <c r="V102" s="232"/>
      <c r="W102" s="232"/>
      <c r="X102" s="75"/>
      <c r="Y102" s="75"/>
      <c r="Z102" s="75"/>
      <c r="AA102" s="75"/>
      <c r="AB102" s="12">
        <v>4</v>
      </c>
      <c r="AC102" s="13" t="s">
        <v>343</v>
      </c>
      <c r="AD102" s="14">
        <v>0.2</v>
      </c>
      <c r="AE102" s="22">
        <v>43405</v>
      </c>
      <c r="AF102" s="22">
        <v>43465</v>
      </c>
      <c r="AG102" s="15" t="s">
        <v>163</v>
      </c>
      <c r="AI102" s="239"/>
      <c r="AJ102" s="239"/>
    </row>
    <row r="103" spans="2:36" ht="77.25" hidden="1" customHeight="1" thickBot="1" x14ac:dyDescent="0.3">
      <c r="B103" s="59" t="s">
        <v>391</v>
      </c>
      <c r="C103" s="58" t="s">
        <v>392</v>
      </c>
      <c r="D103" s="54" t="s">
        <v>130</v>
      </c>
      <c r="E103" s="223" t="s">
        <v>531</v>
      </c>
      <c r="F103" s="54" t="s">
        <v>131</v>
      </c>
      <c r="G103" s="867">
        <v>12</v>
      </c>
      <c r="H103" s="870" t="s">
        <v>164</v>
      </c>
      <c r="I103" s="925">
        <v>7.1400000000000005E-2</v>
      </c>
      <c r="J103" s="843">
        <v>100</v>
      </c>
      <c r="K103" s="840" t="s">
        <v>184</v>
      </c>
      <c r="L103" s="911" t="s">
        <v>165</v>
      </c>
      <c r="M103" s="840" t="s">
        <v>133</v>
      </c>
      <c r="N103" s="840">
        <v>0.25</v>
      </c>
      <c r="O103" s="840">
        <v>0.5</v>
      </c>
      <c r="P103" s="840">
        <v>0.75</v>
      </c>
      <c r="Q103" s="941">
        <v>1</v>
      </c>
      <c r="R103" s="227"/>
      <c r="S103" s="233"/>
      <c r="T103" s="233"/>
      <c r="U103" s="233"/>
      <c r="V103" s="233"/>
      <c r="W103" s="233"/>
      <c r="X103" s="76"/>
      <c r="Y103" s="76"/>
      <c r="Z103" s="76"/>
      <c r="AA103" s="76"/>
      <c r="AB103" s="12">
        <v>1</v>
      </c>
      <c r="AC103" s="13" t="s">
        <v>166</v>
      </c>
      <c r="AD103" s="14">
        <v>0.25</v>
      </c>
      <c r="AE103" s="22">
        <v>43115</v>
      </c>
      <c r="AF103" s="22">
        <v>43159</v>
      </c>
      <c r="AG103" s="15" t="s">
        <v>167</v>
      </c>
      <c r="AI103" s="239"/>
      <c r="AJ103" s="239"/>
    </row>
    <row r="104" spans="2:36" ht="51.75" hidden="1" thickBot="1" x14ac:dyDescent="0.3">
      <c r="B104" s="59" t="s">
        <v>391</v>
      </c>
      <c r="C104" s="58" t="s">
        <v>392</v>
      </c>
      <c r="D104" s="54" t="s">
        <v>130</v>
      </c>
      <c r="E104" s="223" t="s">
        <v>531</v>
      </c>
      <c r="F104" s="54" t="s">
        <v>131</v>
      </c>
      <c r="G104" s="868"/>
      <c r="H104" s="871"/>
      <c r="I104" s="926"/>
      <c r="J104" s="844"/>
      <c r="K104" s="841"/>
      <c r="L104" s="912"/>
      <c r="M104" s="841"/>
      <c r="N104" s="841"/>
      <c r="O104" s="841"/>
      <c r="P104" s="841"/>
      <c r="Q104" s="942"/>
      <c r="R104" s="227"/>
      <c r="S104" s="233"/>
      <c r="T104" s="233"/>
      <c r="U104" s="233"/>
      <c r="V104" s="233"/>
      <c r="W104" s="233"/>
      <c r="X104" s="76"/>
      <c r="Y104" s="76"/>
      <c r="Z104" s="76"/>
      <c r="AA104" s="76"/>
      <c r="AB104" s="12">
        <v>2</v>
      </c>
      <c r="AC104" s="13" t="s">
        <v>168</v>
      </c>
      <c r="AD104" s="14">
        <v>0.25</v>
      </c>
      <c r="AE104" s="22">
        <v>43160</v>
      </c>
      <c r="AF104" s="22">
        <v>43251</v>
      </c>
      <c r="AG104" s="15" t="s">
        <v>167</v>
      </c>
      <c r="AI104" s="239"/>
      <c r="AJ104" s="239"/>
    </row>
    <row r="105" spans="2:36" ht="51.75" hidden="1" thickBot="1" x14ac:dyDescent="0.3">
      <c r="B105" s="59" t="s">
        <v>391</v>
      </c>
      <c r="C105" s="58" t="s">
        <v>392</v>
      </c>
      <c r="D105" s="54" t="s">
        <v>130</v>
      </c>
      <c r="E105" s="223" t="s">
        <v>531</v>
      </c>
      <c r="F105" s="54" t="s">
        <v>131</v>
      </c>
      <c r="G105" s="869"/>
      <c r="H105" s="872"/>
      <c r="I105" s="927"/>
      <c r="J105" s="845"/>
      <c r="K105" s="842"/>
      <c r="L105" s="913"/>
      <c r="M105" s="842"/>
      <c r="N105" s="842"/>
      <c r="O105" s="842"/>
      <c r="P105" s="842"/>
      <c r="Q105" s="943"/>
      <c r="R105" s="227"/>
      <c r="S105" s="233"/>
      <c r="T105" s="233"/>
      <c r="U105" s="233"/>
      <c r="V105" s="233"/>
      <c r="W105" s="233"/>
      <c r="X105" s="76"/>
      <c r="Y105" s="76"/>
      <c r="Z105" s="76"/>
      <c r="AA105" s="76"/>
      <c r="AB105" s="12">
        <v>3</v>
      </c>
      <c r="AC105" s="13" t="s">
        <v>169</v>
      </c>
      <c r="AD105" s="14">
        <v>0.5</v>
      </c>
      <c r="AE105" s="22">
        <v>43252</v>
      </c>
      <c r="AF105" s="22">
        <v>43465</v>
      </c>
      <c r="AG105" s="15" t="s">
        <v>167</v>
      </c>
      <c r="AI105" s="239"/>
      <c r="AJ105" s="239"/>
    </row>
    <row r="106" spans="2:36" ht="77.25" hidden="1" customHeight="1" thickBot="1" x14ac:dyDescent="0.3">
      <c r="B106" s="59" t="s">
        <v>391</v>
      </c>
      <c r="C106" s="58" t="s">
        <v>392</v>
      </c>
      <c r="D106" s="54" t="s">
        <v>130</v>
      </c>
      <c r="E106" s="223" t="s">
        <v>531</v>
      </c>
      <c r="F106" s="54" t="s">
        <v>131</v>
      </c>
      <c r="G106" s="867">
        <v>13</v>
      </c>
      <c r="H106" s="922" t="s">
        <v>344</v>
      </c>
      <c r="I106" s="925">
        <v>7.1400000000000005E-2</v>
      </c>
      <c r="J106" s="843">
        <v>100</v>
      </c>
      <c r="K106" s="840" t="s">
        <v>184</v>
      </c>
      <c r="L106" s="928" t="s">
        <v>345</v>
      </c>
      <c r="M106" s="840" t="s">
        <v>133</v>
      </c>
      <c r="N106" s="840">
        <v>0.25</v>
      </c>
      <c r="O106" s="840">
        <v>0.5</v>
      </c>
      <c r="P106" s="840">
        <v>0.75</v>
      </c>
      <c r="Q106" s="941">
        <v>1</v>
      </c>
      <c r="R106" s="227"/>
      <c r="S106" s="233"/>
      <c r="T106" s="233"/>
      <c r="U106" s="233"/>
      <c r="V106" s="233"/>
      <c r="W106" s="233"/>
      <c r="X106" s="76"/>
      <c r="Y106" s="76"/>
      <c r="Z106" s="76"/>
      <c r="AA106" s="76"/>
      <c r="AB106" s="12">
        <v>1</v>
      </c>
      <c r="AC106" s="13" t="s">
        <v>170</v>
      </c>
      <c r="AD106" s="14">
        <v>0.35</v>
      </c>
      <c r="AE106" s="22">
        <v>43115</v>
      </c>
      <c r="AF106" s="22">
        <v>43251</v>
      </c>
      <c r="AG106" s="15" t="s">
        <v>171</v>
      </c>
      <c r="AI106" s="239"/>
      <c r="AJ106" s="239"/>
    </row>
    <row r="107" spans="2:36" ht="51.75" hidden="1" thickBot="1" x14ac:dyDescent="0.3">
      <c r="B107" s="59" t="s">
        <v>391</v>
      </c>
      <c r="C107" s="58" t="s">
        <v>392</v>
      </c>
      <c r="D107" s="54" t="s">
        <v>130</v>
      </c>
      <c r="E107" s="223" t="s">
        <v>531</v>
      </c>
      <c r="F107" s="54" t="s">
        <v>131</v>
      </c>
      <c r="G107" s="868"/>
      <c r="H107" s="923"/>
      <c r="I107" s="926"/>
      <c r="J107" s="844"/>
      <c r="K107" s="841"/>
      <c r="L107" s="929"/>
      <c r="M107" s="841"/>
      <c r="N107" s="841"/>
      <c r="O107" s="841"/>
      <c r="P107" s="841"/>
      <c r="Q107" s="942"/>
      <c r="R107" s="227"/>
      <c r="S107" s="233"/>
      <c r="T107" s="233"/>
      <c r="U107" s="233"/>
      <c r="V107" s="233"/>
      <c r="W107" s="233"/>
      <c r="X107" s="76"/>
      <c r="Y107" s="76"/>
      <c r="Z107" s="76"/>
      <c r="AA107" s="76"/>
      <c r="AB107" s="12">
        <v>2</v>
      </c>
      <c r="AC107" s="13" t="s">
        <v>172</v>
      </c>
      <c r="AD107" s="14">
        <v>0.15</v>
      </c>
      <c r="AE107" s="22">
        <v>43252</v>
      </c>
      <c r="AF107" s="22">
        <v>43281</v>
      </c>
      <c r="AG107" s="15" t="s">
        <v>171</v>
      </c>
      <c r="AI107" s="239"/>
      <c r="AJ107" s="239"/>
    </row>
    <row r="108" spans="2:36" ht="51.75" hidden="1" thickBot="1" x14ac:dyDescent="0.3">
      <c r="B108" s="59" t="s">
        <v>391</v>
      </c>
      <c r="C108" s="58" t="s">
        <v>392</v>
      </c>
      <c r="D108" s="54" t="s">
        <v>130</v>
      </c>
      <c r="E108" s="223" t="s">
        <v>531</v>
      </c>
      <c r="F108" s="54" t="s">
        <v>131</v>
      </c>
      <c r="G108" s="869"/>
      <c r="H108" s="924"/>
      <c r="I108" s="927"/>
      <c r="J108" s="845"/>
      <c r="K108" s="842"/>
      <c r="L108" s="930"/>
      <c r="M108" s="842"/>
      <c r="N108" s="842"/>
      <c r="O108" s="842"/>
      <c r="P108" s="842"/>
      <c r="Q108" s="943"/>
      <c r="R108" s="227"/>
      <c r="S108" s="233"/>
      <c r="T108" s="233"/>
      <c r="U108" s="233"/>
      <c r="V108" s="233"/>
      <c r="W108" s="233"/>
      <c r="X108" s="76"/>
      <c r="Y108" s="76"/>
      <c r="Z108" s="76"/>
      <c r="AA108" s="76"/>
      <c r="AB108" s="12">
        <v>3</v>
      </c>
      <c r="AC108" s="150" t="s">
        <v>173</v>
      </c>
      <c r="AD108" s="14">
        <v>0.5</v>
      </c>
      <c r="AE108" s="22">
        <v>43282</v>
      </c>
      <c r="AF108" s="22">
        <v>43465</v>
      </c>
      <c r="AG108" s="15" t="s">
        <v>171</v>
      </c>
      <c r="AI108" s="239"/>
      <c r="AJ108" s="239"/>
    </row>
    <row r="109" spans="2:36" ht="77.25" hidden="1" customHeight="1" thickBot="1" x14ac:dyDescent="0.3">
      <c r="B109" s="59" t="s">
        <v>391</v>
      </c>
      <c r="C109" s="58" t="s">
        <v>392</v>
      </c>
      <c r="D109" s="54" t="s">
        <v>130</v>
      </c>
      <c r="E109" s="223" t="s">
        <v>531</v>
      </c>
      <c r="F109" s="54" t="s">
        <v>131</v>
      </c>
      <c r="G109" s="947">
        <v>14</v>
      </c>
      <c r="H109" s="901" t="s">
        <v>346</v>
      </c>
      <c r="I109" s="949">
        <v>7.1800000000000003E-2</v>
      </c>
      <c r="J109" s="899">
        <v>100</v>
      </c>
      <c r="K109" s="880" t="s">
        <v>184</v>
      </c>
      <c r="L109" s="901" t="s">
        <v>174</v>
      </c>
      <c r="M109" s="880" t="s">
        <v>133</v>
      </c>
      <c r="N109" s="880">
        <v>0.25</v>
      </c>
      <c r="O109" s="880">
        <v>0.5</v>
      </c>
      <c r="P109" s="880">
        <v>0.75</v>
      </c>
      <c r="Q109" s="946">
        <v>1</v>
      </c>
      <c r="R109" s="227"/>
      <c r="S109" s="233"/>
      <c r="T109" s="233"/>
      <c r="U109" s="233"/>
      <c r="V109" s="233"/>
      <c r="W109" s="233"/>
      <c r="X109" s="76"/>
      <c r="Y109" s="76"/>
      <c r="Z109" s="76"/>
      <c r="AA109" s="76"/>
      <c r="AB109" s="12">
        <v>1</v>
      </c>
      <c r="AC109" s="13" t="s">
        <v>347</v>
      </c>
      <c r="AD109" s="14">
        <v>0.5</v>
      </c>
      <c r="AE109" s="22">
        <v>43115</v>
      </c>
      <c r="AF109" s="22">
        <v>43281</v>
      </c>
      <c r="AG109" s="15" t="s">
        <v>175</v>
      </c>
      <c r="AI109" s="239"/>
      <c r="AJ109" s="239"/>
    </row>
    <row r="110" spans="2:36" ht="51.75" hidden="1" thickBot="1" x14ac:dyDescent="0.3">
      <c r="B110" s="59" t="s">
        <v>391</v>
      </c>
      <c r="C110" s="58" t="s">
        <v>392</v>
      </c>
      <c r="D110" s="54" t="s">
        <v>130</v>
      </c>
      <c r="E110" s="223" t="s">
        <v>531</v>
      </c>
      <c r="F110" s="54" t="s">
        <v>131</v>
      </c>
      <c r="G110" s="948"/>
      <c r="H110" s="901"/>
      <c r="I110" s="949"/>
      <c r="J110" s="899"/>
      <c r="K110" s="880"/>
      <c r="L110" s="901"/>
      <c r="M110" s="880"/>
      <c r="N110" s="880"/>
      <c r="O110" s="880"/>
      <c r="P110" s="880"/>
      <c r="Q110" s="946"/>
      <c r="R110" s="227"/>
      <c r="S110" s="233"/>
      <c r="T110" s="233"/>
      <c r="U110" s="233"/>
      <c r="V110" s="233"/>
      <c r="W110" s="233"/>
      <c r="X110" s="76"/>
      <c r="Y110" s="76"/>
      <c r="Z110" s="76"/>
      <c r="AA110" s="76"/>
      <c r="AB110" s="207">
        <v>2</v>
      </c>
      <c r="AC110" s="13" t="s">
        <v>348</v>
      </c>
      <c r="AD110" s="14">
        <v>0.5</v>
      </c>
      <c r="AE110" s="22">
        <v>43282</v>
      </c>
      <c r="AF110" s="22">
        <v>43465</v>
      </c>
      <c r="AG110" s="15" t="s">
        <v>175</v>
      </c>
      <c r="AI110" s="239"/>
      <c r="AJ110" s="239"/>
    </row>
    <row r="111" spans="2:36" ht="45" hidden="1" customHeight="1" thickBot="1" x14ac:dyDescent="0.3">
      <c r="B111" s="57" t="s">
        <v>391</v>
      </c>
      <c r="C111" s="58" t="s">
        <v>392</v>
      </c>
      <c r="D111" s="52" t="s">
        <v>52</v>
      </c>
      <c r="E111" s="223" t="s">
        <v>533</v>
      </c>
      <c r="F111" s="53" t="s">
        <v>176</v>
      </c>
      <c r="G111" s="789">
        <v>1</v>
      </c>
      <c r="H111" s="821" t="s">
        <v>474</v>
      </c>
      <c r="I111" s="822">
        <v>7.6899999999999996E-2</v>
      </c>
      <c r="J111" s="823">
        <v>100</v>
      </c>
      <c r="K111" s="824" t="s">
        <v>475</v>
      </c>
      <c r="L111" s="825" t="s">
        <v>476</v>
      </c>
      <c r="M111" s="828" t="s">
        <v>477</v>
      </c>
      <c r="N111" s="781">
        <v>0.25</v>
      </c>
      <c r="O111" s="785">
        <v>0.5</v>
      </c>
      <c r="P111" s="785">
        <v>0.75</v>
      </c>
      <c r="Q111" s="785">
        <v>1</v>
      </c>
      <c r="R111" s="175"/>
      <c r="S111" s="234"/>
      <c r="T111" s="234"/>
      <c r="U111" s="234"/>
      <c r="V111" s="234"/>
      <c r="W111" s="234"/>
      <c r="X111" s="175"/>
      <c r="Y111" s="175"/>
      <c r="Z111" s="175"/>
      <c r="AB111" s="208">
        <v>1</v>
      </c>
      <c r="AC111" s="201" t="s">
        <v>478</v>
      </c>
      <c r="AD111" s="180">
        <v>0.25</v>
      </c>
      <c r="AE111" s="181">
        <v>43132</v>
      </c>
      <c r="AF111" s="181">
        <v>43190</v>
      </c>
      <c r="AG111" s="182" t="s">
        <v>477</v>
      </c>
      <c r="AI111" s="239"/>
      <c r="AJ111" s="239"/>
    </row>
    <row r="112" spans="2:36" ht="60.75" hidden="1" customHeight="1" thickBot="1" x14ac:dyDescent="0.3">
      <c r="B112" s="57" t="s">
        <v>391</v>
      </c>
      <c r="C112" s="58" t="s">
        <v>392</v>
      </c>
      <c r="D112" s="52" t="s">
        <v>52</v>
      </c>
      <c r="E112" s="223" t="s">
        <v>533</v>
      </c>
      <c r="F112" s="53" t="s">
        <v>176</v>
      </c>
      <c r="G112" s="790"/>
      <c r="H112" s="813"/>
      <c r="I112" s="796"/>
      <c r="J112" s="799"/>
      <c r="K112" s="802"/>
      <c r="L112" s="826"/>
      <c r="M112" s="808"/>
      <c r="N112" s="784"/>
      <c r="O112" s="786"/>
      <c r="P112" s="786"/>
      <c r="Q112" s="786"/>
      <c r="R112" s="176"/>
      <c r="S112" s="235"/>
      <c r="T112" s="235"/>
      <c r="U112" s="235"/>
      <c r="V112" s="235"/>
      <c r="W112" s="235"/>
      <c r="X112" s="176"/>
      <c r="Y112" s="176"/>
      <c r="Z112" s="176"/>
      <c r="AB112" s="208">
        <v>2</v>
      </c>
      <c r="AC112" s="202" t="s">
        <v>479</v>
      </c>
      <c r="AD112" s="183">
        <v>0.65</v>
      </c>
      <c r="AE112" s="184">
        <v>43191</v>
      </c>
      <c r="AF112" s="184">
        <v>43373</v>
      </c>
      <c r="AG112" s="182" t="s">
        <v>477</v>
      </c>
      <c r="AI112" s="239"/>
      <c r="AJ112" s="239"/>
    </row>
    <row r="113" spans="2:36" ht="126.75" hidden="1" thickBot="1" x14ac:dyDescent="0.3">
      <c r="B113" s="57" t="s">
        <v>391</v>
      </c>
      <c r="C113" s="58" t="s">
        <v>392</v>
      </c>
      <c r="D113" s="52" t="s">
        <v>52</v>
      </c>
      <c r="E113" s="223" t="s">
        <v>533</v>
      </c>
      <c r="F113" s="53" t="s">
        <v>176</v>
      </c>
      <c r="G113" s="791"/>
      <c r="H113" s="814"/>
      <c r="I113" s="797"/>
      <c r="J113" s="800"/>
      <c r="K113" s="803"/>
      <c r="L113" s="827"/>
      <c r="M113" s="809"/>
      <c r="N113" s="780"/>
      <c r="O113" s="787"/>
      <c r="P113" s="787"/>
      <c r="Q113" s="787"/>
      <c r="R113" s="176"/>
      <c r="S113" s="235"/>
      <c r="T113" s="235"/>
      <c r="U113" s="235"/>
      <c r="V113" s="235"/>
      <c r="W113" s="235"/>
      <c r="X113" s="176"/>
      <c r="Y113" s="176"/>
      <c r="Z113" s="176"/>
      <c r="AB113" s="208">
        <v>3</v>
      </c>
      <c r="AC113" s="203" t="s">
        <v>480</v>
      </c>
      <c r="AD113" s="185">
        <v>0.1</v>
      </c>
      <c r="AE113" s="186">
        <v>43374</v>
      </c>
      <c r="AF113" s="186">
        <v>43404</v>
      </c>
      <c r="AG113" s="182" t="s">
        <v>477</v>
      </c>
      <c r="AI113" s="239"/>
      <c r="AJ113" s="239"/>
    </row>
    <row r="114" spans="2:36" ht="74.25" hidden="1" customHeight="1" thickBot="1" x14ac:dyDescent="0.3">
      <c r="B114" s="57" t="s">
        <v>391</v>
      </c>
      <c r="C114" s="58" t="s">
        <v>392</v>
      </c>
      <c r="D114" s="52" t="s">
        <v>52</v>
      </c>
      <c r="E114" s="223" t="s">
        <v>534</v>
      </c>
      <c r="F114" s="53" t="s">
        <v>176</v>
      </c>
      <c r="G114" s="789">
        <v>2</v>
      </c>
      <c r="H114" s="792" t="s">
        <v>485</v>
      </c>
      <c r="I114" s="795">
        <v>7.6899999999999996E-2</v>
      </c>
      <c r="J114" s="798">
        <v>100</v>
      </c>
      <c r="K114" s="801" t="s">
        <v>475</v>
      </c>
      <c r="L114" s="818" t="s">
        <v>486</v>
      </c>
      <c r="M114" s="807" t="s">
        <v>487</v>
      </c>
      <c r="N114" s="781">
        <v>0.25</v>
      </c>
      <c r="O114" s="785">
        <v>0.5</v>
      </c>
      <c r="P114" s="785">
        <v>0.75</v>
      </c>
      <c r="Q114" s="785">
        <v>1</v>
      </c>
      <c r="R114" s="175"/>
      <c r="S114" s="234"/>
      <c r="T114" s="234"/>
      <c r="U114" s="234"/>
      <c r="V114" s="234"/>
      <c r="W114" s="234"/>
      <c r="X114" s="175"/>
      <c r="Y114" s="175"/>
      <c r="Z114" s="175"/>
      <c r="AB114" s="208">
        <v>1</v>
      </c>
      <c r="AC114" s="201" t="s">
        <v>478</v>
      </c>
      <c r="AD114" s="180">
        <v>0.25</v>
      </c>
      <c r="AE114" s="181">
        <v>43132</v>
      </c>
      <c r="AF114" s="181">
        <v>43190</v>
      </c>
      <c r="AG114" s="182" t="s">
        <v>487</v>
      </c>
      <c r="AI114" s="239"/>
      <c r="AJ114" s="239"/>
    </row>
    <row r="115" spans="2:36" ht="74.25" hidden="1" customHeight="1" thickBot="1" x14ac:dyDescent="0.3">
      <c r="B115" s="57" t="s">
        <v>391</v>
      </c>
      <c r="C115" s="58" t="s">
        <v>392</v>
      </c>
      <c r="D115" s="52" t="s">
        <v>52</v>
      </c>
      <c r="E115" s="223" t="s">
        <v>534</v>
      </c>
      <c r="F115" s="53" t="s">
        <v>176</v>
      </c>
      <c r="G115" s="790"/>
      <c r="H115" s="793"/>
      <c r="I115" s="796"/>
      <c r="J115" s="799"/>
      <c r="K115" s="802"/>
      <c r="L115" s="819"/>
      <c r="M115" s="808"/>
      <c r="N115" s="784"/>
      <c r="O115" s="786"/>
      <c r="P115" s="786"/>
      <c r="Q115" s="786"/>
      <c r="R115" s="176"/>
      <c r="S115" s="235"/>
      <c r="T115" s="235"/>
      <c r="U115" s="235"/>
      <c r="V115" s="235"/>
      <c r="W115" s="235"/>
      <c r="X115" s="176"/>
      <c r="Y115" s="176"/>
      <c r="Z115" s="176"/>
      <c r="AB115" s="208">
        <v>2</v>
      </c>
      <c r="AC115" s="210" t="s">
        <v>518</v>
      </c>
      <c r="AD115" s="183">
        <v>0.65</v>
      </c>
      <c r="AE115" s="184">
        <v>43191</v>
      </c>
      <c r="AF115" s="184">
        <v>43373</v>
      </c>
      <c r="AG115" s="182" t="s">
        <v>487</v>
      </c>
      <c r="AI115" s="239"/>
      <c r="AJ115" s="239"/>
    </row>
    <row r="116" spans="2:36" ht="74.25" hidden="1" customHeight="1" thickBot="1" x14ac:dyDescent="0.3">
      <c r="B116" s="57" t="s">
        <v>391</v>
      </c>
      <c r="C116" s="58" t="s">
        <v>392</v>
      </c>
      <c r="D116" s="52" t="s">
        <v>52</v>
      </c>
      <c r="E116" s="223" t="s">
        <v>534</v>
      </c>
      <c r="F116" s="53" t="s">
        <v>176</v>
      </c>
      <c r="G116" s="791"/>
      <c r="H116" s="794"/>
      <c r="I116" s="797"/>
      <c r="J116" s="800"/>
      <c r="K116" s="803"/>
      <c r="L116" s="820"/>
      <c r="M116" s="809"/>
      <c r="N116" s="780"/>
      <c r="O116" s="787"/>
      <c r="P116" s="787"/>
      <c r="Q116" s="787"/>
      <c r="R116" s="176"/>
      <c r="S116" s="235"/>
      <c r="T116" s="235"/>
      <c r="U116" s="235"/>
      <c r="V116" s="235"/>
      <c r="W116" s="235"/>
      <c r="X116" s="176"/>
      <c r="Y116" s="176"/>
      <c r="Z116" s="176"/>
      <c r="AB116" s="208">
        <v>3</v>
      </c>
      <c r="AC116" s="203" t="s">
        <v>517</v>
      </c>
      <c r="AD116" s="185">
        <v>0.1</v>
      </c>
      <c r="AE116" s="187">
        <v>43374</v>
      </c>
      <c r="AF116" s="187">
        <v>43404</v>
      </c>
      <c r="AG116" s="182" t="s">
        <v>487</v>
      </c>
      <c r="AI116" s="239"/>
      <c r="AJ116" s="239"/>
    </row>
    <row r="117" spans="2:36" ht="74.25" hidden="1" customHeight="1" thickBot="1" x14ac:dyDescent="0.3">
      <c r="B117" s="57" t="s">
        <v>391</v>
      </c>
      <c r="C117" s="58" t="s">
        <v>392</v>
      </c>
      <c r="D117" s="52" t="s">
        <v>52</v>
      </c>
      <c r="E117" s="223" t="s">
        <v>534</v>
      </c>
      <c r="F117" s="53" t="s">
        <v>176</v>
      </c>
      <c r="G117" s="789">
        <v>3</v>
      </c>
      <c r="H117" s="792" t="s">
        <v>179</v>
      </c>
      <c r="I117" s="795">
        <v>7.6899999999999996E-2</v>
      </c>
      <c r="J117" s="798">
        <v>100</v>
      </c>
      <c r="K117" s="801" t="s">
        <v>475</v>
      </c>
      <c r="L117" s="801" t="s">
        <v>488</v>
      </c>
      <c r="M117" s="807" t="s">
        <v>489</v>
      </c>
      <c r="N117" s="781">
        <v>0.25</v>
      </c>
      <c r="O117" s="785">
        <v>0.5</v>
      </c>
      <c r="P117" s="785">
        <v>0.75</v>
      </c>
      <c r="Q117" s="785">
        <v>1</v>
      </c>
      <c r="R117" s="175"/>
      <c r="S117" s="234"/>
      <c r="T117" s="234"/>
      <c r="U117" s="234"/>
      <c r="V117" s="234"/>
      <c r="W117" s="234"/>
      <c r="X117" s="175"/>
      <c r="Y117" s="175"/>
      <c r="Z117" s="175"/>
      <c r="AB117" s="208">
        <v>1</v>
      </c>
      <c r="AC117" s="201" t="s">
        <v>478</v>
      </c>
      <c r="AD117" s="180">
        <v>0.25</v>
      </c>
      <c r="AE117" s="181">
        <v>43132</v>
      </c>
      <c r="AF117" s="181">
        <v>43190</v>
      </c>
      <c r="AG117" s="182" t="s">
        <v>489</v>
      </c>
      <c r="AI117" s="239"/>
      <c r="AJ117" s="239"/>
    </row>
    <row r="118" spans="2:36" ht="74.25" hidden="1" customHeight="1" thickBot="1" x14ac:dyDescent="0.3">
      <c r="B118" s="57" t="s">
        <v>391</v>
      </c>
      <c r="C118" s="58" t="s">
        <v>392</v>
      </c>
      <c r="D118" s="52" t="s">
        <v>52</v>
      </c>
      <c r="E118" s="223" t="s">
        <v>534</v>
      </c>
      <c r="F118" s="53" t="s">
        <v>176</v>
      </c>
      <c r="G118" s="790"/>
      <c r="H118" s="793"/>
      <c r="I118" s="796"/>
      <c r="J118" s="799"/>
      <c r="K118" s="802"/>
      <c r="L118" s="802"/>
      <c r="M118" s="808"/>
      <c r="N118" s="784"/>
      <c r="O118" s="786"/>
      <c r="P118" s="786"/>
      <c r="Q118" s="786"/>
      <c r="R118" s="176"/>
      <c r="S118" s="235"/>
      <c r="T118" s="235"/>
      <c r="U118" s="235"/>
      <c r="V118" s="235"/>
      <c r="W118" s="235"/>
      <c r="X118" s="176"/>
      <c r="Y118" s="176"/>
      <c r="Z118" s="176"/>
      <c r="AB118" s="208">
        <v>2</v>
      </c>
      <c r="AC118" s="202" t="s">
        <v>479</v>
      </c>
      <c r="AD118" s="183">
        <v>0.65</v>
      </c>
      <c r="AE118" s="184">
        <v>43191</v>
      </c>
      <c r="AF118" s="184">
        <v>43373</v>
      </c>
      <c r="AG118" s="182" t="s">
        <v>489</v>
      </c>
      <c r="AI118" s="239"/>
      <c r="AJ118" s="239"/>
    </row>
    <row r="119" spans="2:36" ht="74.25" hidden="1" customHeight="1" thickBot="1" x14ac:dyDescent="0.3">
      <c r="B119" s="57" t="s">
        <v>391</v>
      </c>
      <c r="C119" s="58" t="s">
        <v>392</v>
      </c>
      <c r="D119" s="52" t="s">
        <v>52</v>
      </c>
      <c r="E119" s="223" t="s">
        <v>534</v>
      </c>
      <c r="F119" s="53" t="s">
        <v>176</v>
      </c>
      <c r="G119" s="791"/>
      <c r="H119" s="794"/>
      <c r="I119" s="797"/>
      <c r="J119" s="800"/>
      <c r="K119" s="803"/>
      <c r="L119" s="803"/>
      <c r="M119" s="809"/>
      <c r="N119" s="780"/>
      <c r="O119" s="787"/>
      <c r="P119" s="787"/>
      <c r="Q119" s="787"/>
      <c r="R119" s="176"/>
      <c r="S119" s="235"/>
      <c r="T119" s="235"/>
      <c r="U119" s="235"/>
      <c r="V119" s="235"/>
      <c r="W119" s="235"/>
      <c r="X119" s="176"/>
      <c r="Y119" s="176"/>
      <c r="Z119" s="176"/>
      <c r="AB119" s="208">
        <v>3</v>
      </c>
      <c r="AC119" s="203" t="s">
        <v>480</v>
      </c>
      <c r="AD119" s="185">
        <v>0.1</v>
      </c>
      <c r="AE119" s="187">
        <v>43374</v>
      </c>
      <c r="AF119" s="187">
        <v>43404</v>
      </c>
      <c r="AG119" s="182" t="s">
        <v>489</v>
      </c>
      <c r="AI119" s="239"/>
      <c r="AJ119" s="239"/>
    </row>
    <row r="120" spans="2:36" ht="74.25" hidden="1" customHeight="1" thickBot="1" x14ac:dyDescent="0.3">
      <c r="B120" s="57" t="s">
        <v>391</v>
      </c>
      <c r="C120" s="58" t="s">
        <v>392</v>
      </c>
      <c r="D120" s="52" t="s">
        <v>52</v>
      </c>
      <c r="E120" s="223" t="s">
        <v>534</v>
      </c>
      <c r="F120" s="53" t="s">
        <v>176</v>
      </c>
      <c r="G120" s="789">
        <v>4</v>
      </c>
      <c r="H120" s="792" t="s">
        <v>180</v>
      </c>
      <c r="I120" s="795">
        <v>7.6899999999999996E-2</v>
      </c>
      <c r="J120" s="798">
        <v>100</v>
      </c>
      <c r="K120" s="801" t="s">
        <v>475</v>
      </c>
      <c r="L120" s="801" t="s">
        <v>490</v>
      </c>
      <c r="M120" s="807" t="s">
        <v>491</v>
      </c>
      <c r="N120" s="781">
        <v>0.25</v>
      </c>
      <c r="O120" s="785">
        <v>0.5</v>
      </c>
      <c r="P120" s="785">
        <v>0.75</v>
      </c>
      <c r="Q120" s="785">
        <v>1</v>
      </c>
      <c r="R120" s="175"/>
      <c r="S120" s="234"/>
      <c r="T120" s="234"/>
      <c r="U120" s="234"/>
      <c r="V120" s="234"/>
      <c r="W120" s="234"/>
      <c r="X120" s="175"/>
      <c r="Y120" s="175"/>
      <c r="Z120" s="175"/>
      <c r="AB120" s="208">
        <v>1</v>
      </c>
      <c r="AC120" s="201" t="s">
        <v>478</v>
      </c>
      <c r="AD120" s="180">
        <v>0.25</v>
      </c>
      <c r="AE120" s="181">
        <v>43132</v>
      </c>
      <c r="AF120" s="181">
        <v>43190</v>
      </c>
      <c r="AG120" s="182" t="s">
        <v>491</v>
      </c>
      <c r="AI120" s="239"/>
      <c r="AJ120" s="239"/>
    </row>
    <row r="121" spans="2:36" ht="74.25" hidden="1" customHeight="1" thickBot="1" x14ac:dyDescent="0.3">
      <c r="B121" s="57" t="s">
        <v>391</v>
      </c>
      <c r="C121" s="58" t="s">
        <v>392</v>
      </c>
      <c r="D121" s="52" t="s">
        <v>52</v>
      </c>
      <c r="E121" s="223" t="s">
        <v>534</v>
      </c>
      <c r="F121" s="53" t="s">
        <v>176</v>
      </c>
      <c r="G121" s="790"/>
      <c r="H121" s="793"/>
      <c r="I121" s="796"/>
      <c r="J121" s="799"/>
      <c r="K121" s="802"/>
      <c r="L121" s="802"/>
      <c r="M121" s="808"/>
      <c r="N121" s="784"/>
      <c r="O121" s="786"/>
      <c r="P121" s="786"/>
      <c r="Q121" s="786"/>
      <c r="R121" s="176"/>
      <c r="S121" s="235"/>
      <c r="T121" s="235"/>
      <c r="U121" s="235"/>
      <c r="V121" s="235"/>
      <c r="W121" s="235"/>
      <c r="X121" s="176"/>
      <c r="Y121" s="176"/>
      <c r="Z121" s="176"/>
      <c r="AB121" s="208">
        <v>2</v>
      </c>
      <c r="AC121" s="202" t="s">
        <v>479</v>
      </c>
      <c r="AD121" s="183">
        <v>0.65</v>
      </c>
      <c r="AE121" s="184">
        <v>43191</v>
      </c>
      <c r="AF121" s="184">
        <v>43373</v>
      </c>
      <c r="AG121" s="182" t="s">
        <v>491</v>
      </c>
      <c r="AI121" s="239"/>
      <c r="AJ121" s="239"/>
    </row>
    <row r="122" spans="2:36" ht="74.25" hidden="1" customHeight="1" thickBot="1" x14ac:dyDescent="0.3">
      <c r="B122" s="57" t="s">
        <v>391</v>
      </c>
      <c r="C122" s="58" t="s">
        <v>392</v>
      </c>
      <c r="D122" s="52" t="s">
        <v>52</v>
      </c>
      <c r="E122" s="223" t="s">
        <v>534</v>
      </c>
      <c r="F122" s="53" t="s">
        <v>176</v>
      </c>
      <c r="G122" s="791"/>
      <c r="H122" s="794"/>
      <c r="I122" s="797"/>
      <c r="J122" s="800"/>
      <c r="K122" s="803"/>
      <c r="L122" s="803"/>
      <c r="M122" s="809"/>
      <c r="N122" s="780"/>
      <c r="O122" s="787"/>
      <c r="P122" s="787"/>
      <c r="Q122" s="787"/>
      <c r="R122" s="176"/>
      <c r="S122" s="235"/>
      <c r="T122" s="235"/>
      <c r="U122" s="235"/>
      <c r="V122" s="235"/>
      <c r="W122" s="235"/>
      <c r="X122" s="176"/>
      <c r="Y122" s="176"/>
      <c r="Z122" s="176"/>
      <c r="AB122" s="208">
        <v>3</v>
      </c>
      <c r="AC122" s="203" t="s">
        <v>480</v>
      </c>
      <c r="AD122" s="185">
        <v>0.1</v>
      </c>
      <c r="AE122" s="187">
        <v>43374</v>
      </c>
      <c r="AF122" s="187">
        <v>43404</v>
      </c>
      <c r="AG122" s="182" t="s">
        <v>491</v>
      </c>
      <c r="AI122" s="239"/>
      <c r="AJ122" s="239"/>
    </row>
    <row r="123" spans="2:36" ht="74.25" hidden="1" customHeight="1" thickBot="1" x14ac:dyDescent="0.3">
      <c r="B123" s="57" t="s">
        <v>391</v>
      </c>
      <c r="C123" s="58" t="s">
        <v>392</v>
      </c>
      <c r="D123" s="52" t="s">
        <v>52</v>
      </c>
      <c r="E123" s="223" t="s">
        <v>534</v>
      </c>
      <c r="F123" s="53" t="s">
        <v>176</v>
      </c>
      <c r="G123" s="789">
        <v>5</v>
      </c>
      <c r="H123" s="792" t="s">
        <v>182</v>
      </c>
      <c r="I123" s="795">
        <v>7.6899999999999996E-2</v>
      </c>
      <c r="J123" s="798">
        <v>100</v>
      </c>
      <c r="K123" s="801" t="s">
        <v>492</v>
      </c>
      <c r="L123" s="801" t="s">
        <v>493</v>
      </c>
      <c r="M123" s="807" t="s">
        <v>494</v>
      </c>
      <c r="N123" s="781">
        <v>0.25</v>
      </c>
      <c r="O123" s="785">
        <v>0.5</v>
      </c>
      <c r="P123" s="785">
        <v>0.75</v>
      </c>
      <c r="Q123" s="785">
        <v>1</v>
      </c>
      <c r="R123" s="175"/>
      <c r="S123" s="234"/>
      <c r="T123" s="234"/>
      <c r="U123" s="234"/>
      <c r="V123" s="234"/>
      <c r="W123" s="234"/>
      <c r="X123" s="175"/>
      <c r="Y123" s="175"/>
      <c r="Z123" s="175"/>
      <c r="AB123" s="208">
        <v>1</v>
      </c>
      <c r="AC123" s="201" t="s">
        <v>478</v>
      </c>
      <c r="AD123" s="180">
        <v>0.25</v>
      </c>
      <c r="AE123" s="181">
        <v>43132</v>
      </c>
      <c r="AF123" s="181">
        <v>43190</v>
      </c>
      <c r="AG123" s="182" t="s">
        <v>494</v>
      </c>
      <c r="AI123" s="239"/>
      <c r="AJ123" s="239"/>
    </row>
    <row r="124" spans="2:36" ht="74.25" hidden="1" customHeight="1" thickBot="1" x14ac:dyDescent="0.3">
      <c r="B124" s="57" t="s">
        <v>391</v>
      </c>
      <c r="C124" s="58" t="s">
        <v>392</v>
      </c>
      <c r="D124" s="52" t="s">
        <v>52</v>
      </c>
      <c r="E124" s="223" t="s">
        <v>534</v>
      </c>
      <c r="F124" s="53" t="s">
        <v>176</v>
      </c>
      <c r="G124" s="790"/>
      <c r="H124" s="793"/>
      <c r="I124" s="796"/>
      <c r="J124" s="799"/>
      <c r="K124" s="802"/>
      <c r="L124" s="802"/>
      <c r="M124" s="808"/>
      <c r="N124" s="784"/>
      <c r="O124" s="786"/>
      <c r="P124" s="786"/>
      <c r="Q124" s="786"/>
      <c r="R124" s="176"/>
      <c r="S124" s="235"/>
      <c r="T124" s="235"/>
      <c r="U124" s="235"/>
      <c r="V124" s="235"/>
      <c r="W124" s="235"/>
      <c r="X124" s="176"/>
      <c r="Y124" s="176"/>
      <c r="Z124" s="176"/>
      <c r="AB124" s="208">
        <v>2</v>
      </c>
      <c r="AC124" s="210" t="s">
        <v>519</v>
      </c>
      <c r="AD124" s="183">
        <v>0.65</v>
      </c>
      <c r="AE124" s="184">
        <v>43191</v>
      </c>
      <c r="AF124" s="184">
        <v>43373</v>
      </c>
      <c r="AG124" s="182" t="s">
        <v>494</v>
      </c>
      <c r="AI124" s="239"/>
      <c r="AJ124" s="239"/>
    </row>
    <row r="125" spans="2:36" ht="74.25" hidden="1" customHeight="1" thickBot="1" x14ac:dyDescent="0.3">
      <c r="B125" s="57" t="s">
        <v>391</v>
      </c>
      <c r="C125" s="58" t="s">
        <v>392</v>
      </c>
      <c r="D125" s="52" t="s">
        <v>52</v>
      </c>
      <c r="E125" s="223" t="s">
        <v>534</v>
      </c>
      <c r="F125" s="53" t="s">
        <v>176</v>
      </c>
      <c r="G125" s="791"/>
      <c r="H125" s="794"/>
      <c r="I125" s="797"/>
      <c r="J125" s="800"/>
      <c r="K125" s="803"/>
      <c r="L125" s="803"/>
      <c r="M125" s="809"/>
      <c r="N125" s="780"/>
      <c r="O125" s="787"/>
      <c r="P125" s="787"/>
      <c r="Q125" s="787"/>
      <c r="R125" s="176"/>
      <c r="S125" s="235"/>
      <c r="T125" s="235"/>
      <c r="U125" s="235"/>
      <c r="V125" s="235"/>
      <c r="W125" s="235"/>
      <c r="X125" s="176"/>
      <c r="Y125" s="176"/>
      <c r="Z125" s="176"/>
      <c r="AB125" s="208">
        <v>3</v>
      </c>
      <c r="AC125" s="203" t="s">
        <v>480</v>
      </c>
      <c r="AD125" s="185">
        <v>0.1</v>
      </c>
      <c r="AE125" s="187">
        <v>43374</v>
      </c>
      <c r="AF125" s="187">
        <v>43404</v>
      </c>
      <c r="AG125" s="182" t="s">
        <v>494</v>
      </c>
      <c r="AI125" s="239"/>
      <c r="AJ125" s="239"/>
    </row>
    <row r="126" spans="2:36" ht="74.25" hidden="1" customHeight="1" thickBot="1" x14ac:dyDescent="0.3">
      <c r="B126" s="57" t="s">
        <v>391</v>
      </c>
      <c r="C126" s="58" t="s">
        <v>392</v>
      </c>
      <c r="D126" s="52" t="s">
        <v>52</v>
      </c>
      <c r="E126" s="223" t="s">
        <v>533</v>
      </c>
      <c r="F126" s="53" t="s">
        <v>176</v>
      </c>
      <c r="G126" s="789">
        <v>6</v>
      </c>
      <c r="H126" s="792" t="s">
        <v>495</v>
      </c>
      <c r="I126" s="795">
        <v>7.6899999999999996E-2</v>
      </c>
      <c r="J126" s="798">
        <v>100</v>
      </c>
      <c r="K126" s="801" t="s">
        <v>475</v>
      </c>
      <c r="L126" s="801" t="s">
        <v>496</v>
      </c>
      <c r="M126" s="807" t="s">
        <v>497</v>
      </c>
      <c r="N126" s="781">
        <v>0.25</v>
      </c>
      <c r="O126" s="785">
        <v>0.5</v>
      </c>
      <c r="P126" s="785">
        <v>0.75</v>
      </c>
      <c r="Q126" s="785">
        <v>1</v>
      </c>
      <c r="R126" s="175"/>
      <c r="S126" s="234"/>
      <c r="T126" s="234"/>
      <c r="U126" s="234"/>
      <c r="V126" s="234"/>
      <c r="W126" s="234"/>
      <c r="X126" s="175"/>
      <c r="Y126" s="175"/>
      <c r="Z126" s="175"/>
      <c r="AB126" s="208">
        <v>1</v>
      </c>
      <c r="AC126" s="201" t="s">
        <v>478</v>
      </c>
      <c r="AD126" s="180">
        <v>0.25</v>
      </c>
      <c r="AE126" s="181">
        <v>43132</v>
      </c>
      <c r="AF126" s="181">
        <v>43190</v>
      </c>
      <c r="AG126" s="188" t="s">
        <v>497</v>
      </c>
      <c r="AI126" s="239"/>
      <c r="AJ126" s="239"/>
    </row>
    <row r="127" spans="2:36" ht="74.25" hidden="1" customHeight="1" thickBot="1" x14ac:dyDescent="0.3">
      <c r="B127" s="57" t="s">
        <v>391</v>
      </c>
      <c r="C127" s="58" t="s">
        <v>392</v>
      </c>
      <c r="D127" s="52" t="s">
        <v>52</v>
      </c>
      <c r="E127" s="223" t="s">
        <v>533</v>
      </c>
      <c r="F127" s="53" t="s">
        <v>176</v>
      </c>
      <c r="G127" s="790"/>
      <c r="H127" s="793"/>
      <c r="I127" s="796"/>
      <c r="J127" s="799"/>
      <c r="K127" s="802"/>
      <c r="L127" s="802"/>
      <c r="M127" s="808"/>
      <c r="N127" s="784"/>
      <c r="O127" s="786"/>
      <c r="P127" s="786"/>
      <c r="Q127" s="786"/>
      <c r="R127" s="176"/>
      <c r="S127" s="235"/>
      <c r="T127" s="235"/>
      <c r="U127" s="235"/>
      <c r="V127" s="235"/>
      <c r="W127" s="235"/>
      <c r="X127" s="176"/>
      <c r="Y127" s="176"/>
      <c r="Z127" s="176"/>
      <c r="AB127" s="208">
        <v>2</v>
      </c>
      <c r="AC127" s="202" t="s">
        <v>479</v>
      </c>
      <c r="AD127" s="183">
        <v>0.65</v>
      </c>
      <c r="AE127" s="184">
        <v>43191</v>
      </c>
      <c r="AF127" s="184">
        <v>43373</v>
      </c>
      <c r="AG127" s="188" t="s">
        <v>497</v>
      </c>
      <c r="AI127" s="239"/>
      <c r="AJ127" s="239"/>
    </row>
    <row r="128" spans="2:36" ht="74.25" hidden="1" customHeight="1" thickBot="1" x14ac:dyDescent="0.3">
      <c r="B128" s="57" t="s">
        <v>391</v>
      </c>
      <c r="C128" s="58" t="s">
        <v>392</v>
      </c>
      <c r="D128" s="52" t="s">
        <v>52</v>
      </c>
      <c r="E128" s="223" t="s">
        <v>533</v>
      </c>
      <c r="F128" s="53" t="s">
        <v>176</v>
      </c>
      <c r="G128" s="791"/>
      <c r="H128" s="794"/>
      <c r="I128" s="797"/>
      <c r="J128" s="800"/>
      <c r="K128" s="803"/>
      <c r="L128" s="803"/>
      <c r="M128" s="809"/>
      <c r="N128" s="780"/>
      <c r="O128" s="787"/>
      <c r="P128" s="787"/>
      <c r="Q128" s="787"/>
      <c r="R128" s="176"/>
      <c r="S128" s="235"/>
      <c r="T128" s="235"/>
      <c r="U128" s="235"/>
      <c r="V128" s="235"/>
      <c r="W128" s="235"/>
      <c r="X128" s="176"/>
      <c r="Y128" s="176"/>
      <c r="Z128" s="176"/>
      <c r="AB128" s="208">
        <v>3</v>
      </c>
      <c r="AC128" s="203" t="s">
        <v>480</v>
      </c>
      <c r="AD128" s="185">
        <v>0.1</v>
      </c>
      <c r="AE128" s="187">
        <v>43374</v>
      </c>
      <c r="AF128" s="187">
        <v>43404</v>
      </c>
      <c r="AG128" s="188" t="s">
        <v>497</v>
      </c>
      <c r="AI128" s="239"/>
      <c r="AJ128" s="239"/>
    </row>
    <row r="129" spans="2:36" ht="84" hidden="1" customHeight="1" thickBot="1" x14ac:dyDescent="0.3">
      <c r="B129" s="57" t="s">
        <v>391</v>
      </c>
      <c r="C129" s="58" t="s">
        <v>392</v>
      </c>
      <c r="D129" s="52" t="s">
        <v>52</v>
      </c>
      <c r="E129" s="223" t="s">
        <v>534</v>
      </c>
      <c r="F129" s="53" t="s">
        <v>176</v>
      </c>
      <c r="G129" s="789">
        <v>7</v>
      </c>
      <c r="H129" s="792" t="s">
        <v>178</v>
      </c>
      <c r="I129" s="795">
        <v>7.6899999999999996E-2</v>
      </c>
      <c r="J129" s="798">
        <v>100</v>
      </c>
      <c r="K129" s="801" t="s">
        <v>475</v>
      </c>
      <c r="L129" s="815" t="s">
        <v>481</v>
      </c>
      <c r="M129" s="807" t="s">
        <v>482</v>
      </c>
      <c r="N129" s="781">
        <v>0.25</v>
      </c>
      <c r="O129" s="785">
        <v>0.5</v>
      </c>
      <c r="P129" s="785">
        <v>0.75</v>
      </c>
      <c r="Q129" s="785">
        <v>1</v>
      </c>
      <c r="R129" s="175"/>
      <c r="S129" s="234"/>
      <c r="T129" s="234"/>
      <c r="U129" s="234"/>
      <c r="V129" s="234"/>
      <c r="W129" s="234"/>
      <c r="X129" s="175"/>
      <c r="Y129" s="175"/>
      <c r="Z129" s="175"/>
      <c r="AB129" s="208">
        <v>1</v>
      </c>
      <c r="AC129" s="201" t="s">
        <v>483</v>
      </c>
      <c r="AD129" s="180">
        <v>0.3</v>
      </c>
      <c r="AE129" s="181">
        <v>43132</v>
      </c>
      <c r="AF129" s="181">
        <v>43159</v>
      </c>
      <c r="AG129" s="182" t="s">
        <v>482</v>
      </c>
      <c r="AI129" s="239"/>
      <c r="AJ129" s="239"/>
    </row>
    <row r="130" spans="2:36" ht="126.75" hidden="1" thickBot="1" x14ac:dyDescent="0.3">
      <c r="B130" s="57" t="s">
        <v>391</v>
      </c>
      <c r="C130" s="58" t="s">
        <v>392</v>
      </c>
      <c r="D130" s="52" t="s">
        <v>52</v>
      </c>
      <c r="E130" s="223" t="s">
        <v>534</v>
      </c>
      <c r="F130" s="53" t="s">
        <v>176</v>
      </c>
      <c r="G130" s="791"/>
      <c r="H130" s="794"/>
      <c r="I130" s="797"/>
      <c r="J130" s="800"/>
      <c r="K130" s="803"/>
      <c r="L130" s="816"/>
      <c r="M130" s="809"/>
      <c r="N130" s="780"/>
      <c r="O130" s="787"/>
      <c r="P130" s="787"/>
      <c r="Q130" s="787"/>
      <c r="R130" s="176"/>
      <c r="S130" s="235"/>
      <c r="T130" s="235"/>
      <c r="U130" s="235"/>
      <c r="V130" s="235"/>
      <c r="W130" s="235"/>
      <c r="X130" s="176"/>
      <c r="Y130" s="176"/>
      <c r="Z130" s="176"/>
      <c r="AB130" s="208">
        <v>2</v>
      </c>
      <c r="AC130" s="209" t="s">
        <v>484</v>
      </c>
      <c r="AD130" s="189">
        <v>0.7</v>
      </c>
      <c r="AE130" s="187">
        <v>43160</v>
      </c>
      <c r="AF130" s="187">
        <v>43281</v>
      </c>
      <c r="AG130" s="182" t="s">
        <v>482</v>
      </c>
      <c r="AI130" s="239"/>
      <c r="AJ130" s="239"/>
    </row>
    <row r="131" spans="2:36" ht="36.75" hidden="1" customHeight="1" thickBot="1" x14ac:dyDescent="0.3">
      <c r="B131" s="57" t="s">
        <v>391</v>
      </c>
      <c r="C131" s="58" t="s">
        <v>392</v>
      </c>
      <c r="D131" s="52" t="s">
        <v>52</v>
      </c>
      <c r="E131" s="223" t="s">
        <v>533</v>
      </c>
      <c r="F131" s="53" t="s">
        <v>176</v>
      </c>
      <c r="G131" s="789">
        <v>8</v>
      </c>
      <c r="H131" s="812" t="s">
        <v>177</v>
      </c>
      <c r="I131" s="795">
        <v>7.6899999999999996E-2</v>
      </c>
      <c r="J131" s="798">
        <v>17</v>
      </c>
      <c r="K131" s="801" t="s">
        <v>466</v>
      </c>
      <c r="L131" s="950" t="s">
        <v>467</v>
      </c>
      <c r="M131" s="807" t="s">
        <v>468</v>
      </c>
      <c r="N131" s="779">
        <v>1</v>
      </c>
      <c r="O131" s="788">
        <v>7</v>
      </c>
      <c r="P131" s="788">
        <v>13</v>
      </c>
      <c r="Q131" s="788">
        <v>17</v>
      </c>
      <c r="R131" s="176"/>
      <c r="S131" s="235"/>
      <c r="T131" s="235"/>
      <c r="U131" s="235"/>
      <c r="V131" s="235"/>
      <c r="W131" s="235"/>
      <c r="X131" s="176"/>
      <c r="Y131" s="176"/>
      <c r="Z131" s="176"/>
      <c r="AB131" s="208">
        <v>1</v>
      </c>
      <c r="AC131" s="204" t="s">
        <v>469</v>
      </c>
      <c r="AD131" s="180">
        <v>0.15</v>
      </c>
      <c r="AE131" s="181">
        <v>43132</v>
      </c>
      <c r="AF131" s="181">
        <v>43174</v>
      </c>
      <c r="AG131" s="182" t="s">
        <v>468</v>
      </c>
      <c r="AI131" s="239"/>
      <c r="AJ131" s="239"/>
    </row>
    <row r="132" spans="2:36" ht="126.75" hidden="1" thickBot="1" x14ac:dyDescent="0.3">
      <c r="B132" s="57" t="s">
        <v>391</v>
      </c>
      <c r="C132" s="58" t="s">
        <v>392</v>
      </c>
      <c r="D132" s="52" t="s">
        <v>52</v>
      </c>
      <c r="E132" s="223" t="s">
        <v>533</v>
      </c>
      <c r="F132" s="53" t="s">
        <v>176</v>
      </c>
      <c r="G132" s="790"/>
      <c r="H132" s="813"/>
      <c r="I132" s="796"/>
      <c r="J132" s="799"/>
      <c r="K132" s="802"/>
      <c r="L132" s="826"/>
      <c r="M132" s="808"/>
      <c r="N132" s="784"/>
      <c r="O132" s="786"/>
      <c r="P132" s="786"/>
      <c r="Q132" s="786"/>
      <c r="R132" s="176"/>
      <c r="S132" s="235"/>
      <c r="T132" s="235"/>
      <c r="U132" s="235"/>
      <c r="V132" s="235"/>
      <c r="W132" s="235"/>
      <c r="X132" s="176"/>
      <c r="Y132" s="176"/>
      <c r="Z132" s="176"/>
      <c r="AB132" s="208">
        <v>2</v>
      </c>
      <c r="AC132" s="205" t="s">
        <v>470</v>
      </c>
      <c r="AD132" s="183">
        <v>0.15</v>
      </c>
      <c r="AE132" s="184">
        <v>43175</v>
      </c>
      <c r="AF132" s="184">
        <v>43190</v>
      </c>
      <c r="AG132" s="182" t="s">
        <v>468</v>
      </c>
      <c r="AI132" s="239"/>
      <c r="AJ132" s="239"/>
    </row>
    <row r="133" spans="2:36" ht="126.75" hidden="1" thickBot="1" x14ac:dyDescent="0.3">
      <c r="B133" s="57" t="s">
        <v>391</v>
      </c>
      <c r="C133" s="58" t="s">
        <v>392</v>
      </c>
      <c r="D133" s="52" t="s">
        <v>52</v>
      </c>
      <c r="E133" s="223" t="s">
        <v>533</v>
      </c>
      <c r="F133" s="53" t="s">
        <v>176</v>
      </c>
      <c r="G133" s="790"/>
      <c r="H133" s="813"/>
      <c r="I133" s="796"/>
      <c r="J133" s="799"/>
      <c r="K133" s="802"/>
      <c r="L133" s="826"/>
      <c r="M133" s="808"/>
      <c r="N133" s="784"/>
      <c r="O133" s="786"/>
      <c r="P133" s="786"/>
      <c r="Q133" s="786"/>
      <c r="R133" s="176"/>
      <c r="S133" s="235"/>
      <c r="T133" s="235"/>
      <c r="U133" s="235"/>
      <c r="V133" s="235"/>
      <c r="W133" s="235"/>
      <c r="X133" s="176"/>
      <c r="Y133" s="176"/>
      <c r="Z133" s="176"/>
      <c r="AB133" s="208">
        <v>3</v>
      </c>
      <c r="AC133" s="205" t="s">
        <v>471</v>
      </c>
      <c r="AD133" s="183">
        <v>0.6</v>
      </c>
      <c r="AE133" s="184">
        <v>43191</v>
      </c>
      <c r="AF133" s="184">
        <v>43434</v>
      </c>
      <c r="AG133" s="182" t="s">
        <v>468</v>
      </c>
      <c r="AI133" s="239"/>
      <c r="AJ133" s="239"/>
    </row>
    <row r="134" spans="2:36" ht="39" hidden="1" customHeight="1" thickBot="1" x14ac:dyDescent="0.3">
      <c r="B134" s="57" t="s">
        <v>391</v>
      </c>
      <c r="C134" s="58" t="s">
        <v>392</v>
      </c>
      <c r="D134" s="52" t="s">
        <v>52</v>
      </c>
      <c r="E134" s="223" t="s">
        <v>533</v>
      </c>
      <c r="F134" s="53" t="s">
        <v>176</v>
      </c>
      <c r="G134" s="791"/>
      <c r="H134" s="814"/>
      <c r="I134" s="797"/>
      <c r="J134" s="800"/>
      <c r="K134" s="803"/>
      <c r="L134" s="827"/>
      <c r="M134" s="809"/>
      <c r="N134" s="780"/>
      <c r="O134" s="787"/>
      <c r="P134" s="787"/>
      <c r="Q134" s="787"/>
      <c r="R134" s="176"/>
      <c r="S134" s="235"/>
      <c r="T134" s="235"/>
      <c r="U134" s="235"/>
      <c r="V134" s="235"/>
      <c r="W134" s="235"/>
      <c r="X134" s="176"/>
      <c r="Y134" s="176"/>
      <c r="Z134" s="176"/>
      <c r="AB134" s="208">
        <v>4</v>
      </c>
      <c r="AC134" s="203" t="s">
        <v>472</v>
      </c>
      <c r="AD134" s="185">
        <v>0.1</v>
      </c>
      <c r="AE134" s="190">
        <v>43435</v>
      </c>
      <c r="AF134" s="186" t="s">
        <v>473</v>
      </c>
      <c r="AG134" s="182" t="s">
        <v>468</v>
      </c>
      <c r="AI134" s="239"/>
      <c r="AJ134" s="239"/>
    </row>
    <row r="135" spans="2:36" ht="54" hidden="1" customHeight="1" thickBot="1" x14ac:dyDescent="0.3">
      <c r="B135" s="57" t="s">
        <v>391</v>
      </c>
      <c r="C135" s="58" t="s">
        <v>392</v>
      </c>
      <c r="D135" s="52" t="s">
        <v>52</v>
      </c>
      <c r="E135" s="223" t="s">
        <v>534</v>
      </c>
      <c r="F135" s="53" t="s">
        <v>176</v>
      </c>
      <c r="G135" s="789">
        <v>9</v>
      </c>
      <c r="H135" s="792" t="s">
        <v>181</v>
      </c>
      <c r="I135" s="795">
        <v>7.6899999999999996E-2</v>
      </c>
      <c r="J135" s="798">
        <v>100</v>
      </c>
      <c r="K135" s="801" t="s">
        <v>475</v>
      </c>
      <c r="L135" s="815" t="s">
        <v>498</v>
      </c>
      <c r="M135" s="807" t="s">
        <v>499</v>
      </c>
      <c r="N135" s="781">
        <v>0.25</v>
      </c>
      <c r="O135" s="952">
        <v>0.5</v>
      </c>
      <c r="P135" s="952">
        <v>0.75</v>
      </c>
      <c r="Q135" s="952">
        <v>1</v>
      </c>
      <c r="R135" s="177"/>
      <c r="S135" s="234"/>
      <c r="T135" s="234"/>
      <c r="U135" s="234"/>
      <c r="V135" s="234"/>
      <c r="W135" s="234"/>
      <c r="X135" s="177"/>
      <c r="Y135" s="177"/>
      <c r="Z135" s="177"/>
      <c r="AB135" s="208">
        <v>1</v>
      </c>
      <c r="AC135" s="201" t="s">
        <v>500</v>
      </c>
      <c r="AD135" s="191">
        <v>0.3</v>
      </c>
      <c r="AE135" s="181">
        <v>43132</v>
      </c>
      <c r="AF135" s="181">
        <v>43190</v>
      </c>
      <c r="AG135" s="188" t="s">
        <v>499</v>
      </c>
      <c r="AI135" s="239"/>
      <c r="AJ135" s="239"/>
    </row>
    <row r="136" spans="2:36" ht="54" hidden="1" customHeight="1" thickBot="1" x14ac:dyDescent="0.3">
      <c r="B136" s="57" t="s">
        <v>391</v>
      </c>
      <c r="C136" s="58" t="s">
        <v>392</v>
      </c>
      <c r="D136" s="52" t="s">
        <v>52</v>
      </c>
      <c r="E136" s="223" t="s">
        <v>534</v>
      </c>
      <c r="F136" s="53" t="s">
        <v>176</v>
      </c>
      <c r="G136" s="790"/>
      <c r="H136" s="793"/>
      <c r="I136" s="796"/>
      <c r="J136" s="799"/>
      <c r="K136" s="802"/>
      <c r="L136" s="817"/>
      <c r="M136" s="808"/>
      <c r="N136" s="782"/>
      <c r="O136" s="953"/>
      <c r="P136" s="953"/>
      <c r="Q136" s="953"/>
      <c r="R136" s="177"/>
      <c r="S136" s="234"/>
      <c r="T136" s="234"/>
      <c r="U136" s="234"/>
      <c r="V136" s="234"/>
      <c r="W136" s="234"/>
      <c r="X136" s="177"/>
      <c r="Y136" s="177"/>
      <c r="Z136" s="177"/>
      <c r="AB136" s="208">
        <v>2</v>
      </c>
      <c r="AC136" s="202" t="s">
        <v>501</v>
      </c>
      <c r="AD136" s="192">
        <v>0.5</v>
      </c>
      <c r="AE136" s="184">
        <v>43191</v>
      </c>
      <c r="AF136" s="184">
        <v>43373</v>
      </c>
      <c r="AG136" s="188" t="s">
        <v>499</v>
      </c>
      <c r="AI136" s="239"/>
      <c r="AJ136" s="239"/>
    </row>
    <row r="137" spans="2:36" ht="126.75" hidden="1" thickBot="1" x14ac:dyDescent="0.3">
      <c r="B137" s="57" t="s">
        <v>391</v>
      </c>
      <c r="C137" s="58" t="s">
        <v>392</v>
      </c>
      <c r="D137" s="52" t="s">
        <v>52</v>
      </c>
      <c r="E137" s="223" t="s">
        <v>534</v>
      </c>
      <c r="F137" s="53" t="s">
        <v>176</v>
      </c>
      <c r="G137" s="791"/>
      <c r="H137" s="794"/>
      <c r="I137" s="797"/>
      <c r="J137" s="800"/>
      <c r="K137" s="803"/>
      <c r="L137" s="816"/>
      <c r="M137" s="809"/>
      <c r="N137" s="783"/>
      <c r="O137" s="954"/>
      <c r="P137" s="954"/>
      <c r="Q137" s="954"/>
      <c r="R137" s="177"/>
      <c r="S137" s="234"/>
      <c r="T137" s="234"/>
      <c r="U137" s="234"/>
      <c r="V137" s="234"/>
      <c r="W137" s="234"/>
      <c r="X137" s="177"/>
      <c r="Y137" s="177"/>
      <c r="Z137" s="177"/>
      <c r="AB137" s="208">
        <v>3</v>
      </c>
      <c r="AC137" s="206" t="s">
        <v>502</v>
      </c>
      <c r="AD137" s="193">
        <v>0.2</v>
      </c>
      <c r="AE137" s="187">
        <v>43374</v>
      </c>
      <c r="AF137" s="187">
        <v>43404</v>
      </c>
      <c r="AG137" s="188" t="s">
        <v>499</v>
      </c>
      <c r="AI137" s="239"/>
      <c r="AJ137" s="239"/>
    </row>
    <row r="138" spans="2:36" ht="148.5" hidden="1" customHeight="1" thickBot="1" x14ac:dyDescent="0.3">
      <c r="B138" s="57" t="s">
        <v>391</v>
      </c>
      <c r="C138" s="58" t="s">
        <v>392</v>
      </c>
      <c r="D138" s="52" t="s">
        <v>52</v>
      </c>
      <c r="E138" s="223" t="s">
        <v>533</v>
      </c>
      <c r="F138" s="53" t="s">
        <v>176</v>
      </c>
      <c r="G138" s="789">
        <v>10</v>
      </c>
      <c r="H138" s="792" t="s">
        <v>503</v>
      </c>
      <c r="I138" s="795">
        <v>7.6899999999999996E-2</v>
      </c>
      <c r="J138" s="798">
        <v>20</v>
      </c>
      <c r="K138" s="801" t="s">
        <v>91</v>
      </c>
      <c r="L138" s="810" t="s">
        <v>504</v>
      </c>
      <c r="M138" s="807" t="s">
        <v>505</v>
      </c>
      <c r="N138" s="779">
        <v>5</v>
      </c>
      <c r="O138" s="779">
        <v>10</v>
      </c>
      <c r="P138" s="779">
        <v>15</v>
      </c>
      <c r="Q138" s="779">
        <v>20</v>
      </c>
      <c r="R138" s="178"/>
      <c r="S138" s="235"/>
      <c r="T138" s="235"/>
      <c r="U138" s="235"/>
      <c r="V138" s="235"/>
      <c r="W138" s="235"/>
      <c r="X138" s="178"/>
      <c r="Y138" s="178"/>
      <c r="Z138" s="178"/>
      <c r="AB138" s="208">
        <v>1</v>
      </c>
      <c r="AC138" s="201" t="s">
        <v>506</v>
      </c>
      <c r="AD138" s="191">
        <v>0.7</v>
      </c>
      <c r="AE138" s="194">
        <v>43160</v>
      </c>
      <c r="AF138" s="194">
        <v>43434</v>
      </c>
      <c r="AG138" s="188" t="s">
        <v>505</v>
      </c>
      <c r="AI138" s="239"/>
      <c r="AJ138" s="239"/>
    </row>
    <row r="139" spans="2:36" ht="126.75" hidden="1" thickBot="1" x14ac:dyDescent="0.3">
      <c r="B139" s="57" t="s">
        <v>391</v>
      </c>
      <c r="C139" s="58" t="s">
        <v>392</v>
      </c>
      <c r="D139" s="52" t="s">
        <v>52</v>
      </c>
      <c r="E139" s="223" t="s">
        <v>533</v>
      </c>
      <c r="F139" s="53" t="s">
        <v>176</v>
      </c>
      <c r="G139" s="791"/>
      <c r="H139" s="794"/>
      <c r="I139" s="797"/>
      <c r="J139" s="800"/>
      <c r="K139" s="803"/>
      <c r="L139" s="811"/>
      <c r="M139" s="809"/>
      <c r="N139" s="780"/>
      <c r="O139" s="780"/>
      <c r="P139" s="780"/>
      <c r="Q139" s="780"/>
      <c r="R139" s="178"/>
      <c r="S139" s="235"/>
      <c r="T139" s="235"/>
      <c r="U139" s="235"/>
      <c r="V139" s="235"/>
      <c r="W139" s="235"/>
      <c r="X139" s="178"/>
      <c r="Y139" s="178"/>
      <c r="Z139" s="178"/>
      <c r="AB139" s="208">
        <v>2</v>
      </c>
      <c r="AC139" s="203" t="s">
        <v>507</v>
      </c>
      <c r="AD139" s="195">
        <v>0.3</v>
      </c>
      <c r="AE139" s="196">
        <v>43435</v>
      </c>
      <c r="AF139" s="196">
        <v>43444</v>
      </c>
      <c r="AG139" s="188" t="s">
        <v>505</v>
      </c>
      <c r="AI139" s="239"/>
      <c r="AJ139" s="239"/>
    </row>
    <row r="140" spans="2:36" ht="42" hidden="1" customHeight="1" thickBot="1" x14ac:dyDescent="0.3">
      <c r="B140" s="57" t="s">
        <v>391</v>
      </c>
      <c r="C140" s="58" t="s">
        <v>392</v>
      </c>
      <c r="D140" s="52" t="s">
        <v>52</v>
      </c>
      <c r="E140" s="223" t="s">
        <v>533</v>
      </c>
      <c r="F140" s="53" t="s">
        <v>176</v>
      </c>
      <c r="G140" s="789">
        <v>11</v>
      </c>
      <c r="H140" s="792" t="s">
        <v>508</v>
      </c>
      <c r="I140" s="795">
        <v>7.6899999999999996E-2</v>
      </c>
      <c r="J140" s="798">
        <v>98</v>
      </c>
      <c r="K140" s="801" t="s">
        <v>475</v>
      </c>
      <c r="L140" s="810" t="s">
        <v>509</v>
      </c>
      <c r="M140" s="807" t="s">
        <v>499</v>
      </c>
      <c r="N140" s="781">
        <v>0.25</v>
      </c>
      <c r="O140" s="781">
        <v>0.5</v>
      </c>
      <c r="P140" s="781">
        <v>0.75</v>
      </c>
      <c r="Q140" s="781">
        <v>0.98</v>
      </c>
      <c r="R140" s="179"/>
      <c r="S140" s="234"/>
      <c r="T140" s="234"/>
      <c r="U140" s="234"/>
      <c r="V140" s="234"/>
      <c r="W140" s="234"/>
      <c r="X140" s="179"/>
      <c r="Y140" s="179"/>
      <c r="Z140" s="179"/>
      <c r="AB140" s="208">
        <v>1</v>
      </c>
      <c r="AC140" s="201" t="s">
        <v>510</v>
      </c>
      <c r="AD140" s="191">
        <v>0.4</v>
      </c>
      <c r="AE140" s="194">
        <v>43132</v>
      </c>
      <c r="AF140" s="194">
        <v>43454</v>
      </c>
      <c r="AG140" s="197" t="s">
        <v>499</v>
      </c>
      <c r="AI140" s="239"/>
      <c r="AJ140" s="239"/>
    </row>
    <row r="141" spans="2:36" ht="42" hidden="1" customHeight="1" thickBot="1" x14ac:dyDescent="0.3">
      <c r="B141" s="57" t="s">
        <v>391</v>
      </c>
      <c r="C141" s="58" t="s">
        <v>392</v>
      </c>
      <c r="D141" s="52" t="s">
        <v>52</v>
      </c>
      <c r="E141" s="223" t="s">
        <v>533</v>
      </c>
      <c r="F141" s="53" t="s">
        <v>176</v>
      </c>
      <c r="G141" s="790"/>
      <c r="H141" s="793"/>
      <c r="I141" s="796"/>
      <c r="J141" s="799"/>
      <c r="K141" s="802"/>
      <c r="L141" s="951"/>
      <c r="M141" s="808"/>
      <c r="N141" s="782"/>
      <c r="O141" s="782"/>
      <c r="P141" s="782"/>
      <c r="Q141" s="782"/>
      <c r="R141" s="179"/>
      <c r="S141" s="234"/>
      <c r="T141" s="234"/>
      <c r="U141" s="234"/>
      <c r="V141" s="234"/>
      <c r="W141" s="234"/>
      <c r="X141" s="179"/>
      <c r="Y141" s="179"/>
      <c r="Z141" s="179"/>
      <c r="AB141" s="208">
        <v>2</v>
      </c>
      <c r="AC141" s="202" t="s">
        <v>511</v>
      </c>
      <c r="AD141" s="192">
        <v>0.48</v>
      </c>
      <c r="AE141" s="198">
        <v>43132</v>
      </c>
      <c r="AF141" s="198">
        <v>43454</v>
      </c>
      <c r="AG141" s="197" t="s">
        <v>499</v>
      </c>
      <c r="AI141" s="239"/>
      <c r="AJ141" s="239"/>
    </row>
    <row r="142" spans="2:36" ht="42.75" hidden="1" customHeight="1" thickBot="1" x14ac:dyDescent="0.3">
      <c r="B142" s="57" t="s">
        <v>391</v>
      </c>
      <c r="C142" s="58" t="s">
        <v>392</v>
      </c>
      <c r="D142" s="52" t="s">
        <v>52</v>
      </c>
      <c r="E142" s="223" t="s">
        <v>533</v>
      </c>
      <c r="F142" s="53" t="s">
        <v>176</v>
      </c>
      <c r="G142" s="790"/>
      <c r="H142" s="794"/>
      <c r="I142" s="797"/>
      <c r="J142" s="800"/>
      <c r="K142" s="803"/>
      <c r="L142" s="811"/>
      <c r="M142" s="809"/>
      <c r="N142" s="783"/>
      <c r="O142" s="783"/>
      <c r="P142" s="783"/>
      <c r="Q142" s="783"/>
      <c r="R142" s="179"/>
      <c r="S142" s="234"/>
      <c r="T142" s="234"/>
      <c r="U142" s="234"/>
      <c r="V142" s="234"/>
      <c r="W142" s="234"/>
      <c r="X142" s="179"/>
      <c r="Y142" s="179"/>
      <c r="Z142" s="179"/>
      <c r="AB142" s="208">
        <v>3</v>
      </c>
      <c r="AC142" s="203" t="s">
        <v>512</v>
      </c>
      <c r="AD142" s="195">
        <v>0.1</v>
      </c>
      <c r="AE142" s="196">
        <v>43132</v>
      </c>
      <c r="AF142" s="196">
        <v>43454</v>
      </c>
      <c r="AG142" s="197" t="s">
        <v>499</v>
      </c>
      <c r="AI142" s="239"/>
      <c r="AJ142" s="239"/>
    </row>
    <row r="143" spans="2:36" ht="36.75" hidden="1" customHeight="1" thickBot="1" x14ac:dyDescent="0.3">
      <c r="B143" s="57" t="s">
        <v>391</v>
      </c>
      <c r="C143" s="58" t="s">
        <v>392</v>
      </c>
      <c r="D143" s="52" t="s">
        <v>52</v>
      </c>
      <c r="E143" s="223" t="s">
        <v>533</v>
      </c>
      <c r="F143" s="53" t="s">
        <v>176</v>
      </c>
      <c r="G143" s="789">
        <v>12</v>
      </c>
      <c r="H143" s="792" t="s">
        <v>513</v>
      </c>
      <c r="I143" s="795">
        <v>7.6899999999999996E-2</v>
      </c>
      <c r="J143" s="798">
        <v>26</v>
      </c>
      <c r="K143" s="801" t="s">
        <v>91</v>
      </c>
      <c r="L143" s="804" t="s">
        <v>514</v>
      </c>
      <c r="M143" s="807" t="s">
        <v>499</v>
      </c>
      <c r="N143" s="779">
        <v>0</v>
      </c>
      <c r="O143" s="779">
        <v>13</v>
      </c>
      <c r="P143" s="779">
        <v>0</v>
      </c>
      <c r="Q143" s="779">
        <v>26</v>
      </c>
      <c r="R143" s="178"/>
      <c r="S143" s="235"/>
      <c r="T143" s="235"/>
      <c r="U143" s="235"/>
      <c r="V143" s="235"/>
      <c r="W143" s="235"/>
      <c r="X143" s="178"/>
      <c r="Y143" s="178"/>
      <c r="Z143" s="178"/>
      <c r="AB143" s="208">
        <v>1</v>
      </c>
      <c r="AC143" s="201" t="s">
        <v>515</v>
      </c>
      <c r="AD143" s="191">
        <v>0.1</v>
      </c>
      <c r="AE143" s="194">
        <v>43246</v>
      </c>
      <c r="AF143" s="194">
        <v>43258</v>
      </c>
      <c r="AG143" s="188" t="s">
        <v>499</v>
      </c>
      <c r="AI143" s="239"/>
      <c r="AJ143" s="239"/>
    </row>
    <row r="144" spans="2:36" ht="36.75" hidden="1" customHeight="1" thickBot="1" x14ac:dyDescent="0.3">
      <c r="B144" s="57" t="s">
        <v>391</v>
      </c>
      <c r="C144" s="58" t="s">
        <v>392</v>
      </c>
      <c r="D144" s="52" t="s">
        <v>52</v>
      </c>
      <c r="E144" s="223" t="s">
        <v>533</v>
      </c>
      <c r="F144" s="53" t="s">
        <v>176</v>
      </c>
      <c r="G144" s="790"/>
      <c r="H144" s="793"/>
      <c r="I144" s="796"/>
      <c r="J144" s="799"/>
      <c r="K144" s="802"/>
      <c r="L144" s="805"/>
      <c r="M144" s="808"/>
      <c r="N144" s="784"/>
      <c r="O144" s="784"/>
      <c r="P144" s="784"/>
      <c r="Q144" s="784"/>
      <c r="R144" s="178"/>
      <c r="S144" s="235"/>
      <c r="T144" s="235"/>
      <c r="U144" s="235"/>
      <c r="V144" s="235"/>
      <c r="W144" s="235"/>
      <c r="X144" s="178"/>
      <c r="Y144" s="178"/>
      <c r="Z144" s="178"/>
      <c r="AB144" s="208">
        <v>2</v>
      </c>
      <c r="AC144" s="202" t="s">
        <v>479</v>
      </c>
      <c r="AD144" s="192">
        <v>0.3</v>
      </c>
      <c r="AE144" s="198">
        <v>43269</v>
      </c>
      <c r="AF144" s="198">
        <v>43280</v>
      </c>
      <c r="AG144" s="188" t="s">
        <v>499</v>
      </c>
      <c r="AI144" s="239"/>
      <c r="AJ144" s="239"/>
    </row>
    <row r="145" spans="2:36" ht="36.75" hidden="1" customHeight="1" thickBot="1" x14ac:dyDescent="0.3">
      <c r="B145" s="57" t="s">
        <v>391</v>
      </c>
      <c r="C145" s="58" t="s">
        <v>392</v>
      </c>
      <c r="D145" s="52" t="s">
        <v>52</v>
      </c>
      <c r="E145" s="223" t="s">
        <v>533</v>
      </c>
      <c r="F145" s="53" t="s">
        <v>176</v>
      </c>
      <c r="G145" s="790"/>
      <c r="H145" s="793"/>
      <c r="I145" s="796"/>
      <c r="J145" s="799"/>
      <c r="K145" s="802"/>
      <c r="L145" s="805"/>
      <c r="M145" s="808"/>
      <c r="N145" s="784"/>
      <c r="O145" s="784"/>
      <c r="P145" s="784"/>
      <c r="Q145" s="784"/>
      <c r="R145" s="178"/>
      <c r="S145" s="235"/>
      <c r="T145" s="235"/>
      <c r="U145" s="235"/>
      <c r="V145" s="235"/>
      <c r="W145" s="235"/>
      <c r="X145" s="178"/>
      <c r="Y145" s="178"/>
      <c r="Z145" s="178"/>
      <c r="AB145" s="208">
        <v>3</v>
      </c>
      <c r="AC145" s="206" t="s">
        <v>516</v>
      </c>
      <c r="AD145" s="193">
        <v>0.1</v>
      </c>
      <c r="AE145" s="199">
        <v>43281</v>
      </c>
      <c r="AF145" s="199">
        <v>43296</v>
      </c>
      <c r="AG145" s="188" t="s">
        <v>499</v>
      </c>
      <c r="AI145" s="239"/>
      <c r="AJ145" s="239"/>
    </row>
    <row r="146" spans="2:36" ht="21" hidden="1" customHeight="1" thickBot="1" x14ac:dyDescent="0.3">
      <c r="B146" s="57" t="s">
        <v>391</v>
      </c>
      <c r="C146" s="58" t="s">
        <v>392</v>
      </c>
      <c r="D146" s="52" t="s">
        <v>52</v>
      </c>
      <c r="E146" s="223" t="s">
        <v>533</v>
      </c>
      <c r="F146" s="53" t="s">
        <v>176</v>
      </c>
      <c r="G146" s="790"/>
      <c r="H146" s="793"/>
      <c r="I146" s="796"/>
      <c r="J146" s="799"/>
      <c r="K146" s="802"/>
      <c r="L146" s="805"/>
      <c r="M146" s="808"/>
      <c r="N146" s="784"/>
      <c r="O146" s="784"/>
      <c r="P146" s="784"/>
      <c r="Q146" s="784"/>
      <c r="R146" s="178"/>
      <c r="S146" s="235"/>
      <c r="T146" s="235"/>
      <c r="U146" s="235"/>
      <c r="V146" s="235"/>
      <c r="W146" s="235"/>
      <c r="X146" s="178"/>
      <c r="Y146" s="178"/>
      <c r="Z146" s="178"/>
      <c r="AB146" s="208">
        <v>4</v>
      </c>
      <c r="AC146" s="201" t="s">
        <v>515</v>
      </c>
      <c r="AD146" s="191">
        <v>0.1</v>
      </c>
      <c r="AE146" s="200">
        <v>43414</v>
      </c>
      <c r="AF146" s="200">
        <v>43421</v>
      </c>
      <c r="AG146" s="188" t="s">
        <v>499</v>
      </c>
      <c r="AI146" s="239"/>
      <c r="AJ146" s="239"/>
    </row>
    <row r="147" spans="2:36" ht="21" hidden="1" customHeight="1" thickBot="1" x14ac:dyDescent="0.3">
      <c r="B147" s="57" t="s">
        <v>391</v>
      </c>
      <c r="C147" s="58" t="s">
        <v>392</v>
      </c>
      <c r="D147" s="52" t="s">
        <v>52</v>
      </c>
      <c r="E147" s="223" t="s">
        <v>533</v>
      </c>
      <c r="F147" s="53" t="s">
        <v>176</v>
      </c>
      <c r="G147" s="790"/>
      <c r="H147" s="793"/>
      <c r="I147" s="796"/>
      <c r="J147" s="799"/>
      <c r="K147" s="802"/>
      <c r="L147" s="805"/>
      <c r="M147" s="808"/>
      <c r="N147" s="784"/>
      <c r="O147" s="784"/>
      <c r="P147" s="784"/>
      <c r="Q147" s="784"/>
      <c r="R147" s="178"/>
      <c r="S147" s="235"/>
      <c r="T147" s="235"/>
      <c r="U147" s="235"/>
      <c r="V147" s="235"/>
      <c r="W147" s="235"/>
      <c r="X147" s="178"/>
      <c r="Y147" s="178"/>
      <c r="Z147" s="178"/>
      <c r="AB147" s="208">
        <v>5</v>
      </c>
      <c r="AC147" s="202" t="s">
        <v>479</v>
      </c>
      <c r="AD147" s="192">
        <v>0.3</v>
      </c>
      <c r="AE147" s="198">
        <v>43430</v>
      </c>
      <c r="AF147" s="198">
        <v>43441</v>
      </c>
      <c r="AG147" s="188" t="s">
        <v>499</v>
      </c>
      <c r="AI147" s="239"/>
      <c r="AJ147" s="239"/>
    </row>
    <row r="148" spans="2:36" ht="44.25" hidden="1" customHeight="1" thickBot="1" x14ac:dyDescent="0.3">
      <c r="B148" s="57" t="s">
        <v>391</v>
      </c>
      <c r="C148" s="58" t="s">
        <v>392</v>
      </c>
      <c r="D148" s="52" t="s">
        <v>52</v>
      </c>
      <c r="E148" s="223" t="s">
        <v>533</v>
      </c>
      <c r="F148" s="53" t="s">
        <v>176</v>
      </c>
      <c r="G148" s="791"/>
      <c r="H148" s="794"/>
      <c r="I148" s="797"/>
      <c r="J148" s="800"/>
      <c r="K148" s="803"/>
      <c r="L148" s="806"/>
      <c r="M148" s="809"/>
      <c r="N148" s="780"/>
      <c r="O148" s="780"/>
      <c r="P148" s="780"/>
      <c r="Q148" s="780"/>
      <c r="R148" s="178"/>
      <c r="S148" s="235"/>
      <c r="T148" s="235"/>
      <c r="U148" s="235"/>
      <c r="V148" s="235"/>
      <c r="W148" s="235"/>
      <c r="X148" s="178"/>
      <c r="Y148" s="178"/>
      <c r="Z148" s="178"/>
      <c r="AB148" s="208">
        <v>6</v>
      </c>
      <c r="AC148" s="206" t="s">
        <v>516</v>
      </c>
      <c r="AD148" s="193">
        <v>0.1</v>
      </c>
      <c r="AE148" s="199">
        <v>43442</v>
      </c>
      <c r="AF148" s="199">
        <v>43449</v>
      </c>
      <c r="AG148" s="188" t="s">
        <v>499</v>
      </c>
      <c r="AI148" s="239"/>
      <c r="AJ148" s="239"/>
    </row>
    <row r="149" spans="2:36" ht="158.25" hidden="1" customHeight="1" thickBot="1" x14ac:dyDescent="0.3">
      <c r="B149" s="57" t="s">
        <v>388</v>
      </c>
      <c r="C149" s="58" t="s">
        <v>390</v>
      </c>
      <c r="D149" s="52" t="s">
        <v>23</v>
      </c>
      <c r="E149" s="223" t="s">
        <v>535</v>
      </c>
      <c r="F149" s="53" t="s">
        <v>183</v>
      </c>
      <c r="G149" s="867">
        <v>1</v>
      </c>
      <c r="H149" s="961" t="s">
        <v>349</v>
      </c>
      <c r="I149" s="840">
        <v>0.5</v>
      </c>
      <c r="J149" s="843">
        <v>100</v>
      </c>
      <c r="K149" s="840" t="s">
        <v>184</v>
      </c>
      <c r="L149" s="958" t="s">
        <v>350</v>
      </c>
      <c r="M149" s="846" t="s">
        <v>351</v>
      </c>
      <c r="N149" s="849">
        <v>30</v>
      </c>
      <c r="O149" s="849">
        <v>60</v>
      </c>
      <c r="P149" s="849">
        <v>90</v>
      </c>
      <c r="Q149" s="884">
        <v>100</v>
      </c>
      <c r="R149" s="225"/>
      <c r="S149" s="230"/>
      <c r="T149" s="230"/>
      <c r="U149" s="230"/>
      <c r="V149" s="230"/>
      <c r="W149" s="230"/>
      <c r="X149" s="162"/>
      <c r="Y149" s="61"/>
      <c r="Z149" s="61"/>
      <c r="AA149" s="61"/>
      <c r="AB149" s="12">
        <v>1</v>
      </c>
      <c r="AC149" s="25" t="s">
        <v>352</v>
      </c>
      <c r="AD149" s="14">
        <v>0.3</v>
      </c>
      <c r="AE149" s="26">
        <v>43131</v>
      </c>
      <c r="AF149" s="22">
        <v>43220</v>
      </c>
      <c r="AG149" s="15" t="s">
        <v>351</v>
      </c>
      <c r="AI149" s="239"/>
      <c r="AJ149" s="239"/>
    </row>
    <row r="150" spans="2:36" ht="75.75" hidden="1" thickBot="1" x14ac:dyDescent="0.3">
      <c r="B150" s="57" t="s">
        <v>388</v>
      </c>
      <c r="C150" s="58" t="s">
        <v>390</v>
      </c>
      <c r="D150" s="52" t="s">
        <v>23</v>
      </c>
      <c r="E150" s="223" t="s">
        <v>535</v>
      </c>
      <c r="F150" s="53" t="s">
        <v>183</v>
      </c>
      <c r="G150" s="868"/>
      <c r="H150" s="962"/>
      <c r="I150" s="841"/>
      <c r="J150" s="844"/>
      <c r="K150" s="841"/>
      <c r="L150" s="959"/>
      <c r="M150" s="847"/>
      <c r="N150" s="850"/>
      <c r="O150" s="850"/>
      <c r="P150" s="850"/>
      <c r="Q150" s="904"/>
      <c r="R150" s="225"/>
      <c r="S150" s="230"/>
      <c r="T150" s="230"/>
      <c r="U150" s="230"/>
      <c r="V150" s="230"/>
      <c r="W150" s="230"/>
      <c r="X150" s="162"/>
      <c r="Y150" s="61"/>
      <c r="Z150" s="61"/>
      <c r="AA150" s="61"/>
      <c r="AB150" s="12">
        <v>2</v>
      </c>
      <c r="AC150" s="220" t="s">
        <v>353</v>
      </c>
      <c r="AD150" s="14">
        <v>0.3</v>
      </c>
      <c r="AE150" s="22">
        <v>43222</v>
      </c>
      <c r="AF150" s="22">
        <v>43314</v>
      </c>
      <c r="AG150" s="15" t="s">
        <v>351</v>
      </c>
      <c r="AI150" s="239"/>
      <c r="AJ150" s="239"/>
    </row>
    <row r="151" spans="2:36" ht="63.75" hidden="1" thickBot="1" x14ac:dyDescent="0.3">
      <c r="B151" s="57" t="s">
        <v>388</v>
      </c>
      <c r="C151" s="58" t="s">
        <v>390</v>
      </c>
      <c r="D151" s="52" t="s">
        <v>23</v>
      </c>
      <c r="E151" s="223" t="s">
        <v>535</v>
      </c>
      <c r="F151" s="53" t="s">
        <v>183</v>
      </c>
      <c r="G151" s="868"/>
      <c r="H151" s="962"/>
      <c r="I151" s="841"/>
      <c r="J151" s="844"/>
      <c r="K151" s="841"/>
      <c r="L151" s="959"/>
      <c r="M151" s="847"/>
      <c r="N151" s="850"/>
      <c r="O151" s="850"/>
      <c r="P151" s="850"/>
      <c r="Q151" s="904"/>
      <c r="R151" s="225"/>
      <c r="S151" s="230"/>
      <c r="T151" s="230"/>
      <c r="U151" s="230"/>
      <c r="V151" s="230"/>
      <c r="W151" s="230"/>
      <c r="X151" s="162"/>
      <c r="Y151" s="61"/>
      <c r="Z151" s="61"/>
      <c r="AA151" s="61"/>
      <c r="AB151" s="12">
        <v>3</v>
      </c>
      <c r="AC151" s="27" t="s">
        <v>354</v>
      </c>
      <c r="AD151" s="14">
        <v>0.3</v>
      </c>
      <c r="AE151" s="22">
        <v>43315</v>
      </c>
      <c r="AF151" s="22">
        <v>43403</v>
      </c>
      <c r="AG151" s="15" t="s">
        <v>351</v>
      </c>
      <c r="AI151" s="239"/>
      <c r="AJ151" s="239"/>
    </row>
    <row r="152" spans="2:36" ht="90.75" hidden="1" thickBot="1" x14ac:dyDescent="0.3">
      <c r="B152" s="57" t="s">
        <v>388</v>
      </c>
      <c r="C152" s="58" t="s">
        <v>390</v>
      </c>
      <c r="D152" s="52" t="s">
        <v>23</v>
      </c>
      <c r="E152" s="223" t="s">
        <v>535</v>
      </c>
      <c r="F152" s="53" t="s">
        <v>183</v>
      </c>
      <c r="G152" s="869"/>
      <c r="H152" s="963"/>
      <c r="I152" s="842"/>
      <c r="J152" s="845"/>
      <c r="K152" s="842"/>
      <c r="L152" s="960"/>
      <c r="M152" s="848"/>
      <c r="N152" s="851"/>
      <c r="O152" s="851"/>
      <c r="P152" s="851"/>
      <c r="Q152" s="905"/>
      <c r="R152" s="225"/>
      <c r="S152" s="230"/>
      <c r="T152" s="230"/>
      <c r="U152" s="230"/>
      <c r="V152" s="230"/>
      <c r="W152" s="230"/>
      <c r="X152" s="163"/>
      <c r="Y152" s="62"/>
      <c r="Z152" s="62"/>
      <c r="AA152" s="62"/>
      <c r="AB152" s="12">
        <v>4</v>
      </c>
      <c r="AC152" s="25" t="s">
        <v>355</v>
      </c>
      <c r="AD152" s="14">
        <v>0.1</v>
      </c>
      <c r="AE152" s="22">
        <v>43405</v>
      </c>
      <c r="AF152" s="22">
        <v>43464</v>
      </c>
      <c r="AG152" s="15" t="s">
        <v>351</v>
      </c>
      <c r="AI152" s="239"/>
      <c r="AJ152" s="239"/>
    </row>
    <row r="153" spans="2:36" ht="79.5" hidden="1" customHeight="1" thickBot="1" x14ac:dyDescent="0.3">
      <c r="B153" s="57" t="s">
        <v>388</v>
      </c>
      <c r="C153" s="58" t="s">
        <v>389</v>
      </c>
      <c r="D153" s="52" t="s">
        <v>23</v>
      </c>
      <c r="E153" s="223" t="s">
        <v>535</v>
      </c>
      <c r="F153" s="53" t="s">
        <v>183</v>
      </c>
      <c r="G153" s="867">
        <v>2</v>
      </c>
      <c r="H153" s="870" t="s">
        <v>356</v>
      </c>
      <c r="I153" s="840">
        <v>0.5</v>
      </c>
      <c r="J153" s="843">
        <v>100</v>
      </c>
      <c r="K153" s="840" t="s">
        <v>184</v>
      </c>
      <c r="L153" s="911" t="s">
        <v>357</v>
      </c>
      <c r="M153" s="846" t="s">
        <v>351</v>
      </c>
      <c r="N153" s="855">
        <v>0.25</v>
      </c>
      <c r="O153" s="855">
        <v>0.5</v>
      </c>
      <c r="P153" s="855">
        <v>0.75</v>
      </c>
      <c r="Q153" s="907">
        <v>1</v>
      </c>
      <c r="R153" s="225"/>
      <c r="S153" s="230"/>
      <c r="T153" s="230"/>
      <c r="U153" s="230"/>
      <c r="V153" s="230"/>
      <c r="W153" s="230"/>
      <c r="X153" s="162"/>
      <c r="Y153" s="61"/>
      <c r="Z153" s="61"/>
      <c r="AA153" s="61"/>
      <c r="AB153" s="12">
        <v>1</v>
      </c>
      <c r="AC153" s="13" t="s">
        <v>185</v>
      </c>
      <c r="AD153" s="14">
        <v>0.25</v>
      </c>
      <c r="AE153" s="26">
        <v>43131</v>
      </c>
      <c r="AF153" s="22">
        <v>43220</v>
      </c>
      <c r="AG153" s="15" t="s">
        <v>351</v>
      </c>
      <c r="AI153" s="239"/>
      <c r="AJ153" s="239"/>
    </row>
    <row r="154" spans="2:36" ht="63.75" hidden="1" thickBot="1" x14ac:dyDescent="0.3">
      <c r="B154" s="57" t="s">
        <v>388</v>
      </c>
      <c r="C154" s="58" t="s">
        <v>389</v>
      </c>
      <c r="D154" s="52" t="s">
        <v>23</v>
      </c>
      <c r="E154" s="223" t="s">
        <v>535</v>
      </c>
      <c r="F154" s="53" t="s">
        <v>183</v>
      </c>
      <c r="G154" s="868"/>
      <c r="H154" s="871"/>
      <c r="I154" s="841"/>
      <c r="J154" s="844"/>
      <c r="K154" s="841"/>
      <c r="L154" s="912"/>
      <c r="M154" s="847"/>
      <c r="N154" s="850"/>
      <c r="O154" s="850"/>
      <c r="P154" s="850"/>
      <c r="Q154" s="904"/>
      <c r="R154" s="225"/>
      <c r="S154" s="230"/>
      <c r="T154" s="230"/>
      <c r="U154" s="230"/>
      <c r="V154" s="230"/>
      <c r="W154" s="230"/>
      <c r="X154" s="162"/>
      <c r="Y154" s="61"/>
      <c r="Z154" s="61"/>
      <c r="AA154" s="61"/>
      <c r="AB154" s="12">
        <v>2</v>
      </c>
      <c r="AC154" s="13" t="s">
        <v>358</v>
      </c>
      <c r="AD154" s="14">
        <v>0.25</v>
      </c>
      <c r="AE154" s="22">
        <v>43222</v>
      </c>
      <c r="AF154" s="22">
        <v>43314</v>
      </c>
      <c r="AG154" s="15" t="s">
        <v>351</v>
      </c>
      <c r="AI154" s="239"/>
      <c r="AJ154" s="239"/>
    </row>
    <row r="155" spans="2:36" ht="63.75" hidden="1" thickBot="1" x14ac:dyDescent="0.3">
      <c r="B155" s="57" t="s">
        <v>388</v>
      </c>
      <c r="C155" s="58" t="s">
        <v>389</v>
      </c>
      <c r="D155" s="52" t="s">
        <v>23</v>
      </c>
      <c r="E155" s="223" t="s">
        <v>535</v>
      </c>
      <c r="F155" s="53" t="s">
        <v>183</v>
      </c>
      <c r="G155" s="868"/>
      <c r="H155" s="871"/>
      <c r="I155" s="841"/>
      <c r="J155" s="844"/>
      <c r="K155" s="841"/>
      <c r="L155" s="912"/>
      <c r="M155" s="847"/>
      <c r="N155" s="850"/>
      <c r="O155" s="850"/>
      <c r="P155" s="850"/>
      <c r="Q155" s="904"/>
      <c r="R155" s="225"/>
      <c r="S155" s="230"/>
      <c r="T155" s="230"/>
      <c r="U155" s="230"/>
      <c r="V155" s="230"/>
      <c r="W155" s="230"/>
      <c r="X155" s="162"/>
      <c r="Y155" s="61"/>
      <c r="Z155" s="61"/>
      <c r="AA155" s="61"/>
      <c r="AB155" s="12">
        <v>3</v>
      </c>
      <c r="AC155" s="13" t="s">
        <v>359</v>
      </c>
      <c r="AD155" s="14">
        <v>0.25</v>
      </c>
      <c r="AE155" s="22">
        <v>43315</v>
      </c>
      <c r="AF155" s="22">
        <v>43403</v>
      </c>
      <c r="AG155" s="15" t="s">
        <v>351</v>
      </c>
      <c r="AI155" s="239"/>
      <c r="AJ155" s="239"/>
    </row>
    <row r="156" spans="2:36" ht="63.75" hidden="1" thickBot="1" x14ac:dyDescent="0.3">
      <c r="B156" s="57" t="s">
        <v>388</v>
      </c>
      <c r="C156" s="58" t="s">
        <v>389</v>
      </c>
      <c r="D156" s="52" t="s">
        <v>23</v>
      </c>
      <c r="E156" s="223" t="s">
        <v>535</v>
      </c>
      <c r="F156" s="53" t="s">
        <v>183</v>
      </c>
      <c r="G156" s="869"/>
      <c r="H156" s="955"/>
      <c r="I156" s="956"/>
      <c r="J156" s="957"/>
      <c r="K156" s="956"/>
      <c r="L156" s="964"/>
      <c r="M156" s="965"/>
      <c r="N156" s="851"/>
      <c r="O156" s="851"/>
      <c r="P156" s="851"/>
      <c r="Q156" s="905"/>
      <c r="R156" s="225"/>
      <c r="S156" s="230"/>
      <c r="T156" s="230"/>
      <c r="U156" s="230"/>
      <c r="V156" s="230"/>
      <c r="W156" s="230"/>
      <c r="X156" s="163"/>
      <c r="Y156" s="62"/>
      <c r="Z156" s="62"/>
      <c r="AA156" s="62"/>
      <c r="AB156" s="12">
        <v>4</v>
      </c>
      <c r="AC156" s="13" t="s">
        <v>360</v>
      </c>
      <c r="AD156" s="14">
        <v>0.25</v>
      </c>
      <c r="AE156" s="22">
        <v>43405</v>
      </c>
      <c r="AF156" s="22">
        <v>43462</v>
      </c>
      <c r="AG156" s="15" t="s">
        <v>351</v>
      </c>
      <c r="AI156" s="239"/>
      <c r="AJ156" s="239"/>
    </row>
    <row r="157" spans="2:36" ht="79.5" customHeight="1" thickBot="1" x14ac:dyDescent="0.3">
      <c r="B157" s="57" t="s">
        <v>388</v>
      </c>
      <c r="C157" s="58" t="s">
        <v>389</v>
      </c>
      <c r="D157" s="52" t="s">
        <v>23</v>
      </c>
      <c r="E157" s="223" t="s">
        <v>536</v>
      </c>
      <c r="F157" s="53" t="s">
        <v>186</v>
      </c>
      <c r="G157" s="966">
        <v>1</v>
      </c>
      <c r="H157" s="978" t="s">
        <v>361</v>
      </c>
      <c r="I157" s="980">
        <v>5.8799999999999998E-2</v>
      </c>
      <c r="J157" s="974">
        <v>100</v>
      </c>
      <c r="K157" s="920" t="s">
        <v>184</v>
      </c>
      <c r="L157" s="976" t="s">
        <v>187</v>
      </c>
      <c r="M157" s="28" t="s">
        <v>188</v>
      </c>
      <c r="N157" s="855">
        <v>0.3</v>
      </c>
      <c r="O157" s="855">
        <v>1</v>
      </c>
      <c r="P157" s="849"/>
      <c r="Q157" s="884"/>
      <c r="R157" s="225"/>
      <c r="S157" s="230"/>
      <c r="T157" s="230"/>
      <c r="U157" s="230"/>
      <c r="V157" s="230"/>
      <c r="W157" s="230"/>
      <c r="X157" s="166"/>
      <c r="Y157" s="60"/>
      <c r="Z157" s="60"/>
      <c r="AA157" s="60"/>
      <c r="AB157" s="29">
        <v>1</v>
      </c>
      <c r="AC157" s="25" t="s">
        <v>362</v>
      </c>
      <c r="AD157" s="14">
        <v>0.5</v>
      </c>
      <c r="AE157" s="30">
        <v>43115</v>
      </c>
      <c r="AF157" s="30">
        <v>43205</v>
      </c>
      <c r="AG157" s="31" t="s">
        <v>189</v>
      </c>
      <c r="AI157" s="239"/>
      <c r="AJ157" s="239"/>
    </row>
    <row r="158" spans="2:36" ht="63.75" thickBot="1" x14ac:dyDescent="0.3">
      <c r="B158" s="57" t="s">
        <v>388</v>
      </c>
      <c r="C158" s="58" t="s">
        <v>389</v>
      </c>
      <c r="D158" s="52" t="s">
        <v>23</v>
      </c>
      <c r="E158" s="223" t="s">
        <v>536</v>
      </c>
      <c r="F158" s="53" t="s">
        <v>186</v>
      </c>
      <c r="G158" s="967"/>
      <c r="H158" s="979"/>
      <c r="I158" s="981"/>
      <c r="J158" s="975"/>
      <c r="K158" s="916"/>
      <c r="L158" s="977"/>
      <c r="M158" s="32" t="s">
        <v>188</v>
      </c>
      <c r="N158" s="850"/>
      <c r="O158" s="850"/>
      <c r="P158" s="850"/>
      <c r="Q158" s="904"/>
      <c r="R158" s="225"/>
      <c r="S158" s="230"/>
      <c r="T158" s="230"/>
      <c r="U158" s="230"/>
      <c r="V158" s="230"/>
      <c r="W158" s="230"/>
      <c r="X158" s="162"/>
      <c r="Y158" s="61"/>
      <c r="Z158" s="61"/>
      <c r="AA158" s="61"/>
      <c r="AB158" s="29">
        <v>2</v>
      </c>
      <c r="AC158" s="25" t="s">
        <v>190</v>
      </c>
      <c r="AD158" s="14">
        <v>0.5</v>
      </c>
      <c r="AE158" s="30">
        <v>43206</v>
      </c>
      <c r="AF158" s="30">
        <v>43266</v>
      </c>
      <c r="AG158" s="31" t="s">
        <v>189</v>
      </c>
      <c r="AI158" s="239"/>
      <c r="AJ158" s="239"/>
    </row>
    <row r="159" spans="2:36" ht="79.5" customHeight="1" thickBot="1" x14ac:dyDescent="0.3">
      <c r="B159" s="57" t="s">
        <v>388</v>
      </c>
      <c r="C159" s="58" t="s">
        <v>389</v>
      </c>
      <c r="D159" s="52" t="s">
        <v>23</v>
      </c>
      <c r="E159" s="223" t="s">
        <v>536</v>
      </c>
      <c r="F159" s="53" t="s">
        <v>186</v>
      </c>
      <c r="G159" s="966">
        <v>2</v>
      </c>
      <c r="H159" s="968" t="s">
        <v>191</v>
      </c>
      <c r="I159" s="970">
        <v>5.8799999999999998E-2</v>
      </c>
      <c r="J159" s="934">
        <v>1</v>
      </c>
      <c r="K159" s="914" t="s">
        <v>184</v>
      </c>
      <c r="L159" s="972" t="s">
        <v>192</v>
      </c>
      <c r="M159" s="33" t="s">
        <v>193</v>
      </c>
      <c r="N159" s="856">
        <v>0.1</v>
      </c>
      <c r="O159" s="856">
        <v>0.35</v>
      </c>
      <c r="P159" s="856">
        <v>0.7</v>
      </c>
      <c r="Q159" s="982">
        <v>1</v>
      </c>
      <c r="R159" s="226"/>
      <c r="S159" s="232"/>
      <c r="T159" s="232"/>
      <c r="U159" s="232"/>
      <c r="V159" s="232"/>
      <c r="W159" s="232"/>
      <c r="X159" s="167"/>
      <c r="Y159" s="65"/>
      <c r="Z159" s="65"/>
      <c r="AA159" s="65"/>
      <c r="AB159" s="29">
        <v>1</v>
      </c>
      <c r="AC159" s="25" t="s">
        <v>194</v>
      </c>
      <c r="AD159" s="14">
        <v>0.5</v>
      </c>
      <c r="AE159" s="30">
        <v>43132</v>
      </c>
      <c r="AF159" s="30">
        <v>43311</v>
      </c>
      <c r="AG159" s="34" t="s">
        <v>193</v>
      </c>
      <c r="AI159" s="239"/>
      <c r="AJ159" s="239"/>
    </row>
    <row r="160" spans="2:36" ht="63.75" thickBot="1" x14ac:dyDescent="0.3">
      <c r="B160" s="57" t="s">
        <v>388</v>
      </c>
      <c r="C160" s="58" t="s">
        <v>389</v>
      </c>
      <c r="D160" s="52" t="s">
        <v>23</v>
      </c>
      <c r="E160" s="223" t="s">
        <v>536</v>
      </c>
      <c r="F160" s="53" t="s">
        <v>186</v>
      </c>
      <c r="G160" s="967"/>
      <c r="H160" s="969"/>
      <c r="I160" s="971"/>
      <c r="J160" s="935"/>
      <c r="K160" s="916"/>
      <c r="L160" s="973"/>
      <c r="M160" s="33" t="s">
        <v>193</v>
      </c>
      <c r="N160" s="858"/>
      <c r="O160" s="858"/>
      <c r="P160" s="858"/>
      <c r="Q160" s="983"/>
      <c r="R160" s="226"/>
      <c r="S160" s="232"/>
      <c r="T160" s="232"/>
      <c r="U160" s="232"/>
      <c r="V160" s="232"/>
      <c r="W160" s="232"/>
      <c r="X160" s="168"/>
      <c r="Y160" s="66"/>
      <c r="Z160" s="66"/>
      <c r="AA160" s="66"/>
      <c r="AB160" s="29">
        <v>2</v>
      </c>
      <c r="AC160" s="25" t="s">
        <v>195</v>
      </c>
      <c r="AD160" s="14">
        <v>0.5</v>
      </c>
      <c r="AE160" s="30">
        <v>43132</v>
      </c>
      <c r="AF160" s="30">
        <v>43311</v>
      </c>
      <c r="AG160" s="34" t="s">
        <v>193</v>
      </c>
      <c r="AI160" s="239"/>
      <c r="AJ160" s="239"/>
    </row>
    <row r="161" spans="2:36" ht="79.5" customHeight="1" thickBot="1" x14ac:dyDescent="0.3">
      <c r="B161" s="57" t="s">
        <v>388</v>
      </c>
      <c r="C161" s="58" t="s">
        <v>389</v>
      </c>
      <c r="D161" s="52" t="s">
        <v>23</v>
      </c>
      <c r="E161" s="223" t="s">
        <v>537</v>
      </c>
      <c r="F161" s="53" t="s">
        <v>186</v>
      </c>
      <c r="G161" s="985">
        <v>3</v>
      </c>
      <c r="H161" s="988" t="s">
        <v>196</v>
      </c>
      <c r="I161" s="970">
        <v>5.8799999999999998E-2</v>
      </c>
      <c r="J161" s="934">
        <v>1</v>
      </c>
      <c r="K161" s="928" t="s">
        <v>184</v>
      </c>
      <c r="L161" s="972" t="s">
        <v>197</v>
      </c>
      <c r="M161" s="35" t="s">
        <v>198</v>
      </c>
      <c r="N161" s="856">
        <v>0.25</v>
      </c>
      <c r="O161" s="856">
        <v>0.5</v>
      </c>
      <c r="P161" s="856">
        <v>0.75</v>
      </c>
      <c r="Q161" s="982">
        <v>1</v>
      </c>
      <c r="R161" s="226"/>
      <c r="S161" s="232"/>
      <c r="T161" s="232"/>
      <c r="U161" s="232"/>
      <c r="V161" s="232"/>
      <c r="W161" s="232"/>
      <c r="X161" s="167"/>
      <c r="Y161" s="65"/>
      <c r="Z161" s="65"/>
      <c r="AA161" s="65"/>
      <c r="AB161" s="29">
        <v>1</v>
      </c>
      <c r="AC161" s="25" t="s">
        <v>199</v>
      </c>
      <c r="AD161" s="14">
        <v>0.25</v>
      </c>
      <c r="AE161" s="30">
        <v>43102</v>
      </c>
      <c r="AF161" s="30">
        <v>43189</v>
      </c>
      <c r="AG161" s="34" t="s">
        <v>200</v>
      </c>
      <c r="AI161" s="239"/>
      <c r="AJ161" s="239"/>
    </row>
    <row r="162" spans="2:36" ht="63.75" thickBot="1" x14ac:dyDescent="0.3">
      <c r="B162" s="57" t="s">
        <v>388</v>
      </c>
      <c r="C162" s="58" t="s">
        <v>389</v>
      </c>
      <c r="D162" s="52" t="s">
        <v>23</v>
      </c>
      <c r="E162" s="223" t="s">
        <v>537</v>
      </c>
      <c r="F162" s="53" t="s">
        <v>186</v>
      </c>
      <c r="G162" s="985"/>
      <c r="H162" s="979"/>
      <c r="I162" s="981"/>
      <c r="J162" s="929"/>
      <c r="K162" s="929"/>
      <c r="L162" s="977"/>
      <c r="M162" s="35" t="s">
        <v>198</v>
      </c>
      <c r="N162" s="857"/>
      <c r="O162" s="857"/>
      <c r="P162" s="857"/>
      <c r="Q162" s="984"/>
      <c r="R162" s="226"/>
      <c r="S162" s="232"/>
      <c r="T162" s="232"/>
      <c r="U162" s="232"/>
      <c r="V162" s="232"/>
      <c r="W162" s="232"/>
      <c r="X162" s="169"/>
      <c r="Y162" s="67"/>
      <c r="Z162" s="67"/>
      <c r="AA162" s="67"/>
      <c r="AB162" s="29">
        <v>2</v>
      </c>
      <c r="AC162" s="25" t="s">
        <v>201</v>
      </c>
      <c r="AD162" s="14">
        <v>0.25</v>
      </c>
      <c r="AE162" s="30">
        <v>43102</v>
      </c>
      <c r="AF162" s="30">
        <v>43465</v>
      </c>
      <c r="AG162" s="34" t="s">
        <v>200</v>
      </c>
      <c r="AI162" s="239"/>
      <c r="AJ162" s="239"/>
    </row>
    <row r="163" spans="2:36" ht="63.75" thickBot="1" x14ac:dyDescent="0.3">
      <c r="B163" s="57" t="s">
        <v>388</v>
      </c>
      <c r="C163" s="58" t="s">
        <v>389</v>
      </c>
      <c r="D163" s="52" t="s">
        <v>23</v>
      </c>
      <c r="E163" s="223" t="s">
        <v>537</v>
      </c>
      <c r="F163" s="53" t="s">
        <v>186</v>
      </c>
      <c r="G163" s="985"/>
      <c r="H163" s="979"/>
      <c r="I163" s="981"/>
      <c r="J163" s="929"/>
      <c r="K163" s="929"/>
      <c r="L163" s="977"/>
      <c r="M163" s="35" t="s">
        <v>198</v>
      </c>
      <c r="N163" s="857"/>
      <c r="O163" s="857"/>
      <c r="P163" s="857"/>
      <c r="Q163" s="984"/>
      <c r="R163" s="226"/>
      <c r="S163" s="232"/>
      <c r="T163" s="232"/>
      <c r="U163" s="232"/>
      <c r="V163" s="232"/>
      <c r="W163" s="232"/>
      <c r="X163" s="169"/>
      <c r="Y163" s="67"/>
      <c r="Z163" s="67"/>
      <c r="AA163" s="67"/>
      <c r="AB163" s="29">
        <v>3</v>
      </c>
      <c r="AC163" s="25" t="s">
        <v>202</v>
      </c>
      <c r="AD163" s="14">
        <v>0.25</v>
      </c>
      <c r="AE163" s="30">
        <v>43102</v>
      </c>
      <c r="AF163" s="30">
        <v>43465</v>
      </c>
      <c r="AG163" s="34" t="s">
        <v>200</v>
      </c>
      <c r="AI163" s="239"/>
      <c r="AJ163" s="239"/>
    </row>
    <row r="164" spans="2:36" ht="63.75" thickBot="1" x14ac:dyDescent="0.3">
      <c r="B164" s="57" t="s">
        <v>388</v>
      </c>
      <c r="C164" s="58" t="s">
        <v>389</v>
      </c>
      <c r="D164" s="52" t="s">
        <v>23</v>
      </c>
      <c r="E164" s="223" t="s">
        <v>537</v>
      </c>
      <c r="F164" s="53" t="s">
        <v>186</v>
      </c>
      <c r="G164" s="985"/>
      <c r="H164" s="989"/>
      <c r="I164" s="971"/>
      <c r="J164" s="930"/>
      <c r="K164" s="930"/>
      <c r="L164" s="973"/>
      <c r="M164" s="35" t="s">
        <v>198</v>
      </c>
      <c r="N164" s="858"/>
      <c r="O164" s="858"/>
      <c r="P164" s="858"/>
      <c r="Q164" s="983"/>
      <c r="R164" s="226"/>
      <c r="S164" s="232"/>
      <c r="T164" s="232"/>
      <c r="U164" s="232"/>
      <c r="V164" s="232"/>
      <c r="W164" s="232"/>
      <c r="X164" s="168"/>
      <c r="Y164" s="66"/>
      <c r="Z164" s="66"/>
      <c r="AA164" s="66"/>
      <c r="AB164" s="29">
        <v>4</v>
      </c>
      <c r="AC164" s="25" t="s">
        <v>203</v>
      </c>
      <c r="AD164" s="14">
        <v>0.25</v>
      </c>
      <c r="AE164" s="30">
        <v>43102</v>
      </c>
      <c r="AF164" s="30">
        <v>43281</v>
      </c>
      <c r="AG164" s="34" t="s">
        <v>200</v>
      </c>
      <c r="AI164" s="239"/>
      <c r="AJ164" s="239"/>
    </row>
    <row r="165" spans="2:36" ht="79.5" customHeight="1" thickBot="1" x14ac:dyDescent="0.3">
      <c r="B165" s="57" t="s">
        <v>388</v>
      </c>
      <c r="C165" s="58" t="s">
        <v>389</v>
      </c>
      <c r="D165" s="52" t="s">
        <v>23</v>
      </c>
      <c r="E165" s="223" t="s">
        <v>537</v>
      </c>
      <c r="F165" s="53" t="s">
        <v>186</v>
      </c>
      <c r="G165" s="985">
        <v>4</v>
      </c>
      <c r="H165" s="986" t="s">
        <v>204</v>
      </c>
      <c r="I165" s="970">
        <v>5.8799999999999998E-2</v>
      </c>
      <c r="J165" s="934">
        <v>0.02</v>
      </c>
      <c r="K165" s="972" t="s">
        <v>184</v>
      </c>
      <c r="L165" s="972" t="s">
        <v>205</v>
      </c>
      <c r="M165" s="36" t="s">
        <v>198</v>
      </c>
      <c r="N165" s="990">
        <v>5.0000000000000001E-3</v>
      </c>
      <c r="O165" s="855">
        <v>0.01</v>
      </c>
      <c r="P165" s="990">
        <v>1.4999999999999999E-2</v>
      </c>
      <c r="Q165" s="907">
        <v>0.02</v>
      </c>
      <c r="R165" s="225"/>
      <c r="S165" s="230"/>
      <c r="T165" s="230"/>
      <c r="U165" s="230"/>
      <c r="V165" s="230"/>
      <c r="W165" s="230"/>
      <c r="X165" s="166"/>
      <c r="Y165" s="60"/>
      <c r="Z165" s="60"/>
      <c r="AA165" s="60"/>
      <c r="AB165" s="29">
        <v>1</v>
      </c>
      <c r="AC165" s="25" t="s">
        <v>206</v>
      </c>
      <c r="AD165" s="14">
        <v>0.25</v>
      </c>
      <c r="AE165" s="30">
        <v>43102</v>
      </c>
      <c r="AF165" s="30">
        <v>43281</v>
      </c>
      <c r="AG165" s="34" t="s">
        <v>200</v>
      </c>
      <c r="AI165" s="239"/>
      <c r="AJ165" s="239"/>
    </row>
    <row r="166" spans="2:36" ht="63.75" thickBot="1" x14ac:dyDescent="0.3">
      <c r="B166" s="57" t="s">
        <v>388</v>
      </c>
      <c r="C166" s="58" t="s">
        <v>389</v>
      </c>
      <c r="D166" s="52" t="s">
        <v>23</v>
      </c>
      <c r="E166" s="223" t="s">
        <v>537</v>
      </c>
      <c r="F166" s="53" t="s">
        <v>186</v>
      </c>
      <c r="G166" s="985"/>
      <c r="H166" s="987"/>
      <c r="I166" s="971"/>
      <c r="J166" s="930"/>
      <c r="K166" s="973"/>
      <c r="L166" s="973"/>
      <c r="M166" s="36" t="s">
        <v>198</v>
      </c>
      <c r="N166" s="851"/>
      <c r="O166" s="851"/>
      <c r="P166" s="851"/>
      <c r="Q166" s="905"/>
      <c r="R166" s="225"/>
      <c r="S166" s="230"/>
      <c r="T166" s="230"/>
      <c r="U166" s="230"/>
      <c r="V166" s="230"/>
      <c r="W166" s="230"/>
      <c r="X166" s="163"/>
      <c r="Y166" s="62"/>
      <c r="Z166" s="62"/>
      <c r="AA166" s="62"/>
      <c r="AB166" s="29">
        <v>2</v>
      </c>
      <c r="AC166" s="219" t="s">
        <v>207</v>
      </c>
      <c r="AD166" s="14">
        <v>0.75</v>
      </c>
      <c r="AE166" s="30">
        <v>43102</v>
      </c>
      <c r="AF166" s="30">
        <v>43465</v>
      </c>
      <c r="AG166" s="34" t="s">
        <v>200</v>
      </c>
      <c r="AI166" s="239"/>
      <c r="AJ166" s="239"/>
    </row>
    <row r="167" spans="2:36" ht="79.5" customHeight="1" thickBot="1" x14ac:dyDescent="0.3">
      <c r="B167" s="57" t="s">
        <v>388</v>
      </c>
      <c r="C167" s="58" t="s">
        <v>389</v>
      </c>
      <c r="D167" s="52" t="s">
        <v>23</v>
      </c>
      <c r="E167" s="223" t="s">
        <v>537</v>
      </c>
      <c r="F167" s="53" t="s">
        <v>186</v>
      </c>
      <c r="G167" s="985">
        <v>5</v>
      </c>
      <c r="H167" s="986" t="s">
        <v>363</v>
      </c>
      <c r="I167" s="970">
        <v>5.8799999999999998E-2</v>
      </c>
      <c r="J167" s="934">
        <v>0.2</v>
      </c>
      <c r="K167" s="972" t="s">
        <v>184</v>
      </c>
      <c r="L167" s="972" t="s">
        <v>208</v>
      </c>
      <c r="M167" s="36" t="s">
        <v>198</v>
      </c>
      <c r="N167" s="856">
        <v>0.05</v>
      </c>
      <c r="O167" s="856">
        <v>0.1</v>
      </c>
      <c r="P167" s="856">
        <v>0.15</v>
      </c>
      <c r="Q167" s="982">
        <v>0.2</v>
      </c>
      <c r="R167" s="228"/>
      <c r="S167" s="236"/>
      <c r="T167" s="236"/>
      <c r="U167" s="236"/>
      <c r="V167" s="236"/>
      <c r="W167" s="236"/>
      <c r="X167" s="170"/>
      <c r="Y167" s="68"/>
      <c r="Z167" s="68"/>
      <c r="AA167" s="68"/>
      <c r="AB167" s="29">
        <v>1</v>
      </c>
      <c r="AC167" s="219" t="s">
        <v>209</v>
      </c>
      <c r="AD167" s="14">
        <v>0.5</v>
      </c>
      <c r="AE167" s="30">
        <v>43102</v>
      </c>
      <c r="AF167" s="30">
        <v>43465</v>
      </c>
      <c r="AG167" s="34" t="s">
        <v>200</v>
      </c>
      <c r="AI167" s="239"/>
      <c r="AJ167" s="239"/>
    </row>
    <row r="168" spans="2:36" ht="79.5" customHeight="1" thickBot="1" x14ac:dyDescent="0.3">
      <c r="B168" s="57" t="s">
        <v>388</v>
      </c>
      <c r="C168" s="58" t="s">
        <v>389</v>
      </c>
      <c r="D168" s="52" t="s">
        <v>23</v>
      </c>
      <c r="E168" s="223" t="s">
        <v>537</v>
      </c>
      <c r="F168" s="53" t="s">
        <v>186</v>
      </c>
      <c r="G168" s="985"/>
      <c r="H168" s="994"/>
      <c r="I168" s="981"/>
      <c r="J168" s="929"/>
      <c r="K168" s="977"/>
      <c r="L168" s="977"/>
      <c r="M168" s="36" t="s">
        <v>198</v>
      </c>
      <c r="N168" s="1004"/>
      <c r="O168" s="1004"/>
      <c r="P168" s="1004"/>
      <c r="Q168" s="991"/>
      <c r="R168" s="228"/>
      <c r="S168" s="236"/>
      <c r="T168" s="236"/>
      <c r="U168" s="236"/>
      <c r="V168" s="236"/>
      <c r="W168" s="236"/>
      <c r="X168" s="171"/>
      <c r="Y168" s="69"/>
      <c r="Z168" s="69"/>
      <c r="AA168" s="69"/>
      <c r="AB168" s="29">
        <v>2</v>
      </c>
      <c r="AC168" s="25" t="s">
        <v>210</v>
      </c>
      <c r="AD168" s="14">
        <v>0.25</v>
      </c>
      <c r="AE168" s="30">
        <v>43102</v>
      </c>
      <c r="AF168" s="30">
        <v>43465</v>
      </c>
      <c r="AG168" s="34" t="s">
        <v>200</v>
      </c>
      <c r="AI168" s="239"/>
      <c r="AJ168" s="239"/>
    </row>
    <row r="169" spans="2:36" ht="63.75" thickBot="1" x14ac:dyDescent="0.3">
      <c r="B169" s="57" t="s">
        <v>388</v>
      </c>
      <c r="C169" s="58" t="s">
        <v>389</v>
      </c>
      <c r="D169" s="52" t="s">
        <v>23</v>
      </c>
      <c r="E169" s="223" t="s">
        <v>537</v>
      </c>
      <c r="F169" s="53" t="s">
        <v>186</v>
      </c>
      <c r="G169" s="985"/>
      <c r="H169" s="987"/>
      <c r="I169" s="971"/>
      <c r="J169" s="930"/>
      <c r="K169" s="973"/>
      <c r="L169" s="973"/>
      <c r="M169" s="36" t="s">
        <v>198</v>
      </c>
      <c r="N169" s="1005"/>
      <c r="O169" s="1005"/>
      <c r="P169" s="1005"/>
      <c r="Q169" s="992"/>
      <c r="R169" s="228"/>
      <c r="S169" s="236"/>
      <c r="T169" s="236"/>
      <c r="U169" s="236"/>
      <c r="V169" s="236"/>
      <c r="W169" s="236"/>
      <c r="X169" s="172"/>
      <c r="Y169" s="70"/>
      <c r="Z169" s="70"/>
      <c r="AA169" s="70"/>
      <c r="AB169" s="29">
        <v>3</v>
      </c>
      <c r="AC169" s="25" t="s">
        <v>364</v>
      </c>
      <c r="AD169" s="14">
        <v>0.25</v>
      </c>
      <c r="AE169" s="30">
        <v>43102</v>
      </c>
      <c r="AF169" s="30">
        <v>43465</v>
      </c>
      <c r="AG169" s="34" t="s">
        <v>200</v>
      </c>
      <c r="AI169" s="239"/>
      <c r="AJ169" s="239"/>
    </row>
    <row r="170" spans="2:36" ht="79.5" customHeight="1" thickBot="1" x14ac:dyDescent="0.3">
      <c r="B170" s="57" t="s">
        <v>388</v>
      </c>
      <c r="C170" s="58" t="s">
        <v>389</v>
      </c>
      <c r="D170" s="52" t="s">
        <v>23</v>
      </c>
      <c r="E170" s="223" t="s">
        <v>538</v>
      </c>
      <c r="F170" s="53" t="s">
        <v>186</v>
      </c>
      <c r="G170" s="966">
        <v>6</v>
      </c>
      <c r="H170" s="986" t="s">
        <v>211</v>
      </c>
      <c r="I170" s="970">
        <v>5.8799999999999998E-2</v>
      </c>
      <c r="J170" s="995">
        <v>2</v>
      </c>
      <c r="K170" s="998" t="s">
        <v>212</v>
      </c>
      <c r="L170" s="1001" t="s">
        <v>213</v>
      </c>
      <c r="M170" s="1006" t="s">
        <v>214</v>
      </c>
      <c r="N170" s="849">
        <v>0</v>
      </c>
      <c r="O170" s="849">
        <v>1</v>
      </c>
      <c r="P170" s="849">
        <v>0</v>
      </c>
      <c r="Q170" s="884">
        <v>2</v>
      </c>
      <c r="R170" s="225"/>
      <c r="S170" s="230"/>
      <c r="T170" s="230"/>
      <c r="U170" s="230"/>
      <c r="V170" s="230"/>
      <c r="W170" s="230"/>
      <c r="X170" s="166"/>
      <c r="Y170" s="60"/>
      <c r="Z170" s="60"/>
      <c r="AA170" s="60"/>
      <c r="AB170" s="29">
        <v>1</v>
      </c>
      <c r="AC170" s="25" t="s">
        <v>573</v>
      </c>
      <c r="AD170" s="14">
        <v>0.2</v>
      </c>
      <c r="AE170" s="30">
        <v>43146</v>
      </c>
      <c r="AF170" s="30">
        <v>43190</v>
      </c>
      <c r="AG170" s="31" t="s">
        <v>215</v>
      </c>
      <c r="AI170" s="239"/>
      <c r="AJ170" s="239"/>
    </row>
    <row r="171" spans="2:36" ht="79.5" customHeight="1" thickBot="1" x14ac:dyDescent="0.3">
      <c r="B171" s="57" t="s">
        <v>388</v>
      </c>
      <c r="C171" s="58" t="s">
        <v>389</v>
      </c>
      <c r="D171" s="52" t="s">
        <v>23</v>
      </c>
      <c r="E171" s="223" t="s">
        <v>538</v>
      </c>
      <c r="F171" s="53" t="s">
        <v>186</v>
      </c>
      <c r="G171" s="993"/>
      <c r="H171" s="994"/>
      <c r="I171" s="981"/>
      <c r="J171" s="996"/>
      <c r="K171" s="999"/>
      <c r="L171" s="1002"/>
      <c r="M171" s="1007"/>
      <c r="N171" s="850"/>
      <c r="O171" s="850"/>
      <c r="P171" s="850"/>
      <c r="Q171" s="904"/>
      <c r="R171" s="260"/>
      <c r="S171" s="257"/>
      <c r="T171" s="257"/>
      <c r="U171" s="257"/>
      <c r="V171" s="257"/>
      <c r="W171" s="257"/>
      <c r="X171" s="162"/>
      <c r="Y171" s="258"/>
      <c r="Z171" s="258"/>
      <c r="AA171" s="258"/>
      <c r="AB171" s="29">
        <v>2</v>
      </c>
      <c r="AC171" s="261" t="s">
        <v>574</v>
      </c>
      <c r="AD171" s="14">
        <v>0.4</v>
      </c>
      <c r="AE171" s="30">
        <v>43191</v>
      </c>
      <c r="AF171" s="30">
        <v>43465</v>
      </c>
      <c r="AG171" s="31" t="s">
        <v>215</v>
      </c>
      <c r="AI171" s="239"/>
      <c r="AJ171" s="239"/>
    </row>
    <row r="172" spans="2:36" ht="63.75" thickBot="1" x14ac:dyDescent="0.3">
      <c r="B172" s="57" t="s">
        <v>388</v>
      </c>
      <c r="C172" s="58" t="s">
        <v>389</v>
      </c>
      <c r="D172" s="52" t="s">
        <v>23</v>
      </c>
      <c r="E172" s="223" t="s">
        <v>538</v>
      </c>
      <c r="F172" s="53" t="s">
        <v>186</v>
      </c>
      <c r="G172" s="967"/>
      <c r="H172" s="987"/>
      <c r="I172" s="971"/>
      <c r="J172" s="997"/>
      <c r="K172" s="1000"/>
      <c r="L172" s="1003"/>
      <c r="M172" s="1008"/>
      <c r="N172" s="851"/>
      <c r="O172" s="851"/>
      <c r="P172" s="851"/>
      <c r="Q172" s="905"/>
      <c r="R172" s="225"/>
      <c r="S172" s="230"/>
      <c r="T172" s="230"/>
      <c r="U172" s="230"/>
      <c r="V172" s="230"/>
      <c r="W172" s="230"/>
      <c r="X172" s="163"/>
      <c r="Y172" s="62"/>
      <c r="Z172" s="62"/>
      <c r="AA172" s="62"/>
      <c r="AB172" s="29">
        <v>3</v>
      </c>
      <c r="AC172" s="25" t="s">
        <v>575</v>
      </c>
      <c r="AD172" s="14">
        <v>0.4</v>
      </c>
      <c r="AE172" s="30">
        <v>43191</v>
      </c>
      <c r="AF172" s="30">
        <v>43465</v>
      </c>
      <c r="AG172" s="31" t="s">
        <v>215</v>
      </c>
      <c r="AI172" s="239"/>
      <c r="AJ172" s="239"/>
    </row>
    <row r="173" spans="2:36" ht="72.75" customHeight="1" thickBot="1" x14ac:dyDescent="0.3">
      <c r="B173" s="57" t="s">
        <v>388</v>
      </c>
      <c r="C173" s="58" t="s">
        <v>389</v>
      </c>
      <c r="D173" s="52" t="s">
        <v>23</v>
      </c>
      <c r="E173" s="223" t="s">
        <v>538</v>
      </c>
      <c r="F173" s="53" t="s">
        <v>186</v>
      </c>
      <c r="G173" s="966">
        <v>7</v>
      </c>
      <c r="H173" s="1013" t="s">
        <v>576</v>
      </c>
      <c r="I173" s="970">
        <v>5.8799999999999998E-2</v>
      </c>
      <c r="J173" s="995">
        <v>7</v>
      </c>
      <c r="K173" s="998" t="s">
        <v>216</v>
      </c>
      <c r="L173" s="1001" t="s">
        <v>217</v>
      </c>
      <c r="M173" s="1006" t="s">
        <v>218</v>
      </c>
      <c r="N173" s="849">
        <v>0</v>
      </c>
      <c r="O173" s="849">
        <v>0</v>
      </c>
      <c r="P173" s="849">
        <v>7</v>
      </c>
      <c r="Q173" s="884">
        <v>0</v>
      </c>
      <c r="R173" s="225"/>
      <c r="S173" s="230"/>
      <c r="T173" s="230"/>
      <c r="U173" s="230"/>
      <c r="V173" s="230"/>
      <c r="W173" s="230"/>
      <c r="X173" s="166"/>
      <c r="Y173" s="60"/>
      <c r="Z173" s="60"/>
      <c r="AA173" s="60"/>
      <c r="AB173" s="29">
        <v>1</v>
      </c>
      <c r="AC173" s="25" t="s">
        <v>577</v>
      </c>
      <c r="AD173" s="14">
        <v>0.4</v>
      </c>
      <c r="AE173" s="30">
        <v>43132</v>
      </c>
      <c r="AF173" s="30">
        <v>43250</v>
      </c>
      <c r="AG173" s="31" t="s">
        <v>215</v>
      </c>
      <c r="AI173" s="239"/>
      <c r="AJ173" s="239"/>
    </row>
    <row r="174" spans="2:36" ht="63.75" thickBot="1" x14ac:dyDescent="0.3">
      <c r="B174" s="57" t="s">
        <v>388</v>
      </c>
      <c r="C174" s="58" t="s">
        <v>389</v>
      </c>
      <c r="D174" s="52" t="s">
        <v>23</v>
      </c>
      <c r="E174" s="223" t="s">
        <v>538</v>
      </c>
      <c r="F174" s="53" t="s">
        <v>186</v>
      </c>
      <c r="G174" s="993"/>
      <c r="H174" s="1014"/>
      <c r="I174" s="981"/>
      <c r="J174" s="996"/>
      <c r="K174" s="999"/>
      <c r="L174" s="1002"/>
      <c r="M174" s="1007"/>
      <c r="N174" s="850"/>
      <c r="O174" s="850"/>
      <c r="P174" s="850"/>
      <c r="Q174" s="904"/>
      <c r="R174" s="260"/>
      <c r="S174" s="257"/>
      <c r="T174" s="257"/>
      <c r="U174" s="257"/>
      <c r="V174" s="257"/>
      <c r="W174" s="257"/>
      <c r="X174" s="162"/>
      <c r="Y174" s="258"/>
      <c r="Z174" s="258"/>
      <c r="AA174" s="258"/>
      <c r="AB174" s="29">
        <v>2</v>
      </c>
      <c r="AC174" s="37" t="s">
        <v>578</v>
      </c>
      <c r="AD174" s="14">
        <v>0.2</v>
      </c>
      <c r="AE174" s="30">
        <v>43252</v>
      </c>
      <c r="AF174" s="30">
        <v>43281</v>
      </c>
      <c r="AG174" s="31" t="s">
        <v>215</v>
      </c>
      <c r="AI174" s="239"/>
      <c r="AJ174" s="239"/>
    </row>
    <row r="175" spans="2:36" ht="63.75" thickBot="1" x14ac:dyDescent="0.3">
      <c r="B175" s="57" t="s">
        <v>388</v>
      </c>
      <c r="C175" s="58" t="s">
        <v>389</v>
      </c>
      <c r="D175" s="52" t="s">
        <v>23</v>
      </c>
      <c r="E175" s="223" t="s">
        <v>538</v>
      </c>
      <c r="F175" s="53" t="s">
        <v>186</v>
      </c>
      <c r="G175" s="967"/>
      <c r="H175" s="1015"/>
      <c r="I175" s="971"/>
      <c r="J175" s="997"/>
      <c r="K175" s="1000"/>
      <c r="L175" s="1003"/>
      <c r="M175" s="1008"/>
      <c r="N175" s="851"/>
      <c r="O175" s="851"/>
      <c r="P175" s="851"/>
      <c r="Q175" s="905"/>
      <c r="R175" s="225"/>
      <c r="S175" s="230"/>
      <c r="T175" s="230"/>
      <c r="U175" s="230"/>
      <c r="V175" s="230"/>
      <c r="W175" s="230"/>
      <c r="X175" s="163"/>
      <c r="Y175" s="62"/>
      <c r="Z175" s="62"/>
      <c r="AA175" s="62"/>
      <c r="AB175" s="29">
        <v>3</v>
      </c>
      <c r="AC175" s="37" t="s">
        <v>579</v>
      </c>
      <c r="AD175" s="14">
        <v>0.4</v>
      </c>
      <c r="AE175" s="30">
        <v>43282</v>
      </c>
      <c r="AF175" s="30">
        <v>43373</v>
      </c>
      <c r="AG175" s="31" t="s">
        <v>215</v>
      </c>
      <c r="AI175" s="239"/>
      <c r="AJ175" s="239"/>
    </row>
    <row r="176" spans="2:36" ht="79.5" customHeight="1" thickBot="1" x14ac:dyDescent="0.3">
      <c r="B176" s="57" t="s">
        <v>388</v>
      </c>
      <c r="C176" s="58" t="s">
        <v>389</v>
      </c>
      <c r="D176" s="52" t="s">
        <v>23</v>
      </c>
      <c r="E176" s="223" t="s">
        <v>536</v>
      </c>
      <c r="F176" s="53" t="s">
        <v>186</v>
      </c>
      <c r="G176" s="985">
        <v>8</v>
      </c>
      <c r="H176" s="1009" t="s">
        <v>365</v>
      </c>
      <c r="I176" s="970">
        <v>5.8799999999999998E-2</v>
      </c>
      <c r="J176" s="1011">
        <v>20</v>
      </c>
      <c r="K176" s="914" t="s">
        <v>220</v>
      </c>
      <c r="L176" s="998" t="s">
        <v>221</v>
      </c>
      <c r="M176" s="998" t="s">
        <v>222</v>
      </c>
      <c r="N176" s="856">
        <v>0.25</v>
      </c>
      <c r="O176" s="856">
        <v>0.5</v>
      </c>
      <c r="P176" s="856">
        <v>0.75</v>
      </c>
      <c r="Q176" s="982">
        <v>1</v>
      </c>
      <c r="R176" s="226"/>
      <c r="S176" s="232"/>
      <c r="T176" s="232"/>
      <c r="U176" s="232"/>
      <c r="V176" s="232"/>
      <c r="W176" s="232"/>
      <c r="X176" s="167"/>
      <c r="Y176" s="65"/>
      <c r="Z176" s="65"/>
      <c r="AA176" s="65"/>
      <c r="AB176" s="29">
        <v>1</v>
      </c>
      <c r="AC176" s="38" t="s">
        <v>223</v>
      </c>
      <c r="AD176" s="14">
        <v>0.5</v>
      </c>
      <c r="AE176" s="30">
        <v>43115</v>
      </c>
      <c r="AF176" s="30">
        <v>43465</v>
      </c>
      <c r="AG176" s="31" t="s">
        <v>222</v>
      </c>
      <c r="AI176" s="239"/>
      <c r="AJ176" s="239"/>
    </row>
    <row r="177" spans="2:36" ht="63.75" thickBot="1" x14ac:dyDescent="0.3">
      <c r="B177" s="57" t="s">
        <v>388</v>
      </c>
      <c r="C177" s="58" t="s">
        <v>389</v>
      </c>
      <c r="D177" s="52" t="s">
        <v>23</v>
      </c>
      <c r="E177" s="223" t="s">
        <v>536</v>
      </c>
      <c r="F177" s="53" t="s">
        <v>186</v>
      </c>
      <c r="G177" s="985"/>
      <c r="H177" s="1010"/>
      <c r="I177" s="971"/>
      <c r="J177" s="1012"/>
      <c r="K177" s="916"/>
      <c r="L177" s="1000"/>
      <c r="M177" s="1000"/>
      <c r="N177" s="858"/>
      <c r="O177" s="858">
        <v>0.5</v>
      </c>
      <c r="P177" s="858">
        <v>0.75</v>
      </c>
      <c r="Q177" s="983">
        <v>1</v>
      </c>
      <c r="R177" s="226"/>
      <c r="S177" s="232"/>
      <c r="T177" s="232"/>
      <c r="U177" s="232"/>
      <c r="V177" s="232"/>
      <c r="W177" s="232"/>
      <c r="X177" s="168"/>
      <c r="Y177" s="66"/>
      <c r="Z177" s="66"/>
      <c r="AA177" s="66"/>
      <c r="AB177" s="29">
        <v>2</v>
      </c>
      <c r="AC177" s="38" t="s">
        <v>224</v>
      </c>
      <c r="AD177" s="14">
        <v>0.5</v>
      </c>
      <c r="AE177" s="30">
        <v>43115</v>
      </c>
      <c r="AF177" s="30">
        <v>43465</v>
      </c>
      <c r="AG177" s="31" t="s">
        <v>222</v>
      </c>
      <c r="AI177" s="239"/>
      <c r="AJ177" s="239"/>
    </row>
    <row r="178" spans="2:36" ht="79.5" customHeight="1" thickBot="1" x14ac:dyDescent="0.3">
      <c r="B178" s="57" t="s">
        <v>388</v>
      </c>
      <c r="C178" s="58" t="s">
        <v>389</v>
      </c>
      <c r="D178" s="52" t="s">
        <v>23</v>
      </c>
      <c r="E178" s="223" t="s">
        <v>539</v>
      </c>
      <c r="F178" s="53" t="s">
        <v>186</v>
      </c>
      <c r="G178" s="985">
        <v>9</v>
      </c>
      <c r="H178" s="1016" t="s">
        <v>225</v>
      </c>
      <c r="I178" s="970">
        <v>5.8799999999999998E-2</v>
      </c>
      <c r="J178" s="1019">
        <v>4</v>
      </c>
      <c r="K178" s="914" t="s">
        <v>220</v>
      </c>
      <c r="L178" s="1001" t="s">
        <v>226</v>
      </c>
      <c r="M178" s="39" t="s">
        <v>227</v>
      </c>
      <c r="N178" s="849">
        <v>1</v>
      </c>
      <c r="O178" s="849">
        <v>2</v>
      </c>
      <c r="P178" s="849">
        <v>3</v>
      </c>
      <c r="Q178" s="884">
        <v>4</v>
      </c>
      <c r="R178" s="225"/>
      <c r="S178" s="230"/>
      <c r="T178" s="230"/>
      <c r="U178" s="230"/>
      <c r="V178" s="230"/>
      <c r="W178" s="230"/>
      <c r="X178" s="166"/>
      <c r="Y178" s="60"/>
      <c r="Z178" s="60"/>
      <c r="AA178" s="60"/>
      <c r="AB178" s="29">
        <v>1</v>
      </c>
      <c r="AC178" s="40" t="s">
        <v>228</v>
      </c>
      <c r="AD178" s="14">
        <v>0.25</v>
      </c>
      <c r="AE178" s="30">
        <v>43102</v>
      </c>
      <c r="AF178" s="30">
        <v>43159</v>
      </c>
      <c r="AG178" s="31" t="s">
        <v>229</v>
      </c>
      <c r="AI178" s="239"/>
      <c r="AJ178" s="239"/>
    </row>
    <row r="179" spans="2:36" ht="63.75" thickBot="1" x14ac:dyDescent="0.3">
      <c r="B179" s="57" t="s">
        <v>388</v>
      </c>
      <c r="C179" s="58" t="s">
        <v>389</v>
      </c>
      <c r="D179" s="52" t="s">
        <v>23</v>
      </c>
      <c r="E179" s="223" t="s">
        <v>539</v>
      </c>
      <c r="F179" s="53" t="s">
        <v>186</v>
      </c>
      <c r="G179" s="985"/>
      <c r="H179" s="1017"/>
      <c r="I179" s="981"/>
      <c r="J179" s="975"/>
      <c r="K179" s="915"/>
      <c r="L179" s="1002"/>
      <c r="M179" s="39" t="s">
        <v>227</v>
      </c>
      <c r="N179" s="850"/>
      <c r="O179" s="850"/>
      <c r="P179" s="850"/>
      <c r="Q179" s="904"/>
      <c r="R179" s="225"/>
      <c r="S179" s="230"/>
      <c r="T179" s="230"/>
      <c r="U179" s="230"/>
      <c r="V179" s="230"/>
      <c r="W179" s="230"/>
      <c r="X179" s="162"/>
      <c r="Y179" s="61"/>
      <c r="Z179" s="61"/>
      <c r="AA179" s="61"/>
      <c r="AB179" s="29">
        <v>2</v>
      </c>
      <c r="AC179" s="40" t="s">
        <v>230</v>
      </c>
      <c r="AD179" s="14">
        <v>0.25</v>
      </c>
      <c r="AE179" s="30">
        <v>43102</v>
      </c>
      <c r="AF179" s="30">
        <v>43190</v>
      </c>
      <c r="AG179" s="31" t="s">
        <v>229</v>
      </c>
      <c r="AI179" s="239"/>
      <c r="AJ179" s="239"/>
    </row>
    <row r="180" spans="2:36" ht="63.75" thickBot="1" x14ac:dyDescent="0.3">
      <c r="B180" s="57" t="s">
        <v>388</v>
      </c>
      <c r="C180" s="58" t="s">
        <v>389</v>
      </c>
      <c r="D180" s="52" t="s">
        <v>23</v>
      </c>
      <c r="E180" s="223" t="s">
        <v>539</v>
      </c>
      <c r="F180" s="53" t="s">
        <v>186</v>
      </c>
      <c r="G180" s="985"/>
      <c r="H180" s="1018"/>
      <c r="I180" s="971"/>
      <c r="J180" s="1020"/>
      <c r="K180" s="916"/>
      <c r="L180" s="1003"/>
      <c r="M180" s="39" t="s">
        <v>227</v>
      </c>
      <c r="N180" s="851"/>
      <c r="O180" s="851"/>
      <c r="P180" s="851"/>
      <c r="Q180" s="905"/>
      <c r="R180" s="225"/>
      <c r="S180" s="230"/>
      <c r="T180" s="230"/>
      <c r="U180" s="230"/>
      <c r="V180" s="230"/>
      <c r="W180" s="230"/>
      <c r="X180" s="163"/>
      <c r="Y180" s="62"/>
      <c r="Z180" s="62"/>
      <c r="AA180" s="62"/>
      <c r="AB180" s="29">
        <v>3</v>
      </c>
      <c r="AC180" s="40" t="s">
        <v>231</v>
      </c>
      <c r="AD180" s="14">
        <v>0.5</v>
      </c>
      <c r="AE180" s="30">
        <v>43191</v>
      </c>
      <c r="AF180" s="30">
        <v>43465</v>
      </c>
      <c r="AG180" s="31" t="s">
        <v>229</v>
      </c>
      <c r="AI180" s="239"/>
      <c r="AJ180" s="239"/>
    </row>
    <row r="181" spans="2:36" ht="79.5" customHeight="1" thickBot="1" x14ac:dyDescent="0.3">
      <c r="B181" s="57" t="s">
        <v>388</v>
      </c>
      <c r="C181" s="58" t="s">
        <v>389</v>
      </c>
      <c r="D181" s="52" t="s">
        <v>23</v>
      </c>
      <c r="E181" s="223" t="s">
        <v>537</v>
      </c>
      <c r="F181" s="53" t="s">
        <v>186</v>
      </c>
      <c r="G181" s="985">
        <v>10</v>
      </c>
      <c r="H181" s="988" t="s">
        <v>232</v>
      </c>
      <c r="I181" s="970">
        <v>5.8799999999999998E-2</v>
      </c>
      <c r="J181" s="914">
        <v>1</v>
      </c>
      <c r="K181" s="914" t="s">
        <v>233</v>
      </c>
      <c r="L181" s="972" t="s">
        <v>234</v>
      </c>
      <c r="M181" s="972" t="s">
        <v>235</v>
      </c>
      <c r="N181" s="855">
        <v>0.5</v>
      </c>
      <c r="O181" s="855">
        <v>1</v>
      </c>
      <c r="P181" s="849"/>
      <c r="Q181" s="884"/>
      <c r="R181" s="225"/>
      <c r="S181" s="230"/>
      <c r="T181" s="230"/>
      <c r="U181" s="230"/>
      <c r="V181" s="230"/>
      <c r="W181" s="230"/>
      <c r="X181" s="166"/>
      <c r="Y181" s="60"/>
      <c r="Z181" s="60"/>
      <c r="AA181" s="60"/>
      <c r="AB181" s="29">
        <v>1</v>
      </c>
      <c r="AC181" s="40" t="s">
        <v>236</v>
      </c>
      <c r="AD181" s="14">
        <v>0.5</v>
      </c>
      <c r="AE181" s="30">
        <v>43133</v>
      </c>
      <c r="AF181" s="30">
        <v>43222</v>
      </c>
      <c r="AG181" s="31" t="s">
        <v>235</v>
      </c>
      <c r="AI181" s="239"/>
      <c r="AJ181" s="239"/>
    </row>
    <row r="182" spans="2:36" ht="63.75" thickBot="1" x14ac:dyDescent="0.3">
      <c r="B182" s="57" t="s">
        <v>388</v>
      </c>
      <c r="C182" s="58" t="s">
        <v>389</v>
      </c>
      <c r="D182" s="52" t="s">
        <v>23</v>
      </c>
      <c r="E182" s="223" t="s">
        <v>537</v>
      </c>
      <c r="F182" s="53" t="s">
        <v>186</v>
      </c>
      <c r="G182" s="985"/>
      <c r="H182" s="989"/>
      <c r="I182" s="971"/>
      <c r="J182" s="1020"/>
      <c r="K182" s="916"/>
      <c r="L182" s="973"/>
      <c r="M182" s="973"/>
      <c r="N182" s="851"/>
      <c r="O182" s="851"/>
      <c r="P182" s="851"/>
      <c r="Q182" s="905"/>
      <c r="R182" s="225"/>
      <c r="S182" s="230"/>
      <c r="T182" s="230"/>
      <c r="U182" s="230"/>
      <c r="V182" s="230"/>
      <c r="W182" s="230"/>
      <c r="X182" s="163"/>
      <c r="Y182" s="62"/>
      <c r="Z182" s="62"/>
      <c r="AA182" s="62"/>
      <c r="AB182" s="29">
        <v>2</v>
      </c>
      <c r="AC182" s="40" t="s">
        <v>219</v>
      </c>
      <c r="AD182" s="14">
        <v>0.5</v>
      </c>
      <c r="AE182" s="30">
        <v>43133</v>
      </c>
      <c r="AF182" s="30">
        <v>43222</v>
      </c>
      <c r="AG182" s="31" t="s">
        <v>235</v>
      </c>
      <c r="AI182" s="239"/>
      <c r="AJ182" s="239"/>
    </row>
    <row r="183" spans="2:36" ht="90.75" thickBot="1" x14ac:dyDescent="0.3">
      <c r="B183" s="57" t="s">
        <v>388</v>
      </c>
      <c r="C183" s="58" t="s">
        <v>389</v>
      </c>
      <c r="D183" s="52" t="s">
        <v>23</v>
      </c>
      <c r="E183" s="223" t="s">
        <v>537</v>
      </c>
      <c r="F183" s="53" t="s">
        <v>186</v>
      </c>
      <c r="G183" s="985">
        <v>11</v>
      </c>
      <c r="H183" s="988" t="s">
        <v>237</v>
      </c>
      <c r="I183" s="970">
        <v>5.8799999999999998E-2</v>
      </c>
      <c r="J183" s="914">
        <v>1</v>
      </c>
      <c r="K183" s="928" t="s">
        <v>233</v>
      </c>
      <c r="L183" s="972" t="s">
        <v>366</v>
      </c>
      <c r="M183" s="1021" t="s">
        <v>235</v>
      </c>
      <c r="N183" s="855">
        <v>0.5</v>
      </c>
      <c r="O183" s="855">
        <v>1</v>
      </c>
      <c r="P183" s="849"/>
      <c r="Q183" s="884"/>
      <c r="R183" s="225"/>
      <c r="S183" s="230"/>
      <c r="T183" s="230"/>
      <c r="U183" s="230"/>
      <c r="V183" s="230"/>
      <c r="W183" s="230"/>
      <c r="X183" s="166"/>
      <c r="Y183" s="60"/>
      <c r="Z183" s="60"/>
      <c r="AA183" s="60"/>
      <c r="AB183" s="29">
        <v>1</v>
      </c>
      <c r="AC183" s="40" t="s">
        <v>238</v>
      </c>
      <c r="AD183" s="14">
        <v>0.5</v>
      </c>
      <c r="AE183" s="30">
        <v>43133</v>
      </c>
      <c r="AF183" s="30">
        <v>43222</v>
      </c>
      <c r="AG183" s="31" t="s">
        <v>235</v>
      </c>
      <c r="AI183" s="239"/>
      <c r="AJ183" s="239"/>
    </row>
    <row r="184" spans="2:36" ht="63.75" thickBot="1" x14ac:dyDescent="0.3">
      <c r="B184" s="57" t="s">
        <v>388</v>
      </c>
      <c r="C184" s="58" t="s">
        <v>389</v>
      </c>
      <c r="D184" s="52" t="s">
        <v>23</v>
      </c>
      <c r="E184" s="223" t="s">
        <v>537</v>
      </c>
      <c r="F184" s="53" t="s">
        <v>186</v>
      </c>
      <c r="G184" s="985"/>
      <c r="H184" s="989"/>
      <c r="I184" s="971"/>
      <c r="J184" s="1020"/>
      <c r="K184" s="930"/>
      <c r="L184" s="973"/>
      <c r="M184" s="1022"/>
      <c r="N184" s="851"/>
      <c r="O184" s="851">
        <v>1</v>
      </c>
      <c r="P184" s="851"/>
      <c r="Q184" s="905"/>
      <c r="R184" s="225"/>
      <c r="S184" s="230"/>
      <c r="T184" s="230"/>
      <c r="U184" s="230"/>
      <c r="V184" s="230"/>
      <c r="W184" s="230"/>
      <c r="X184" s="162"/>
      <c r="Y184" s="61"/>
      <c r="Z184" s="61"/>
      <c r="AA184" s="61"/>
      <c r="AB184" s="41">
        <v>2</v>
      </c>
      <c r="AC184" s="40" t="s">
        <v>239</v>
      </c>
      <c r="AD184" s="14">
        <v>0.5</v>
      </c>
      <c r="AE184" s="30">
        <v>43133</v>
      </c>
      <c r="AF184" s="30">
        <v>43222</v>
      </c>
      <c r="AG184" s="31" t="s">
        <v>235</v>
      </c>
      <c r="AI184" s="239"/>
      <c r="AJ184" s="239"/>
    </row>
    <row r="185" spans="2:36" ht="79.5" customHeight="1" thickBot="1" x14ac:dyDescent="0.3">
      <c r="B185" s="57" t="s">
        <v>391</v>
      </c>
      <c r="C185" s="57" t="s">
        <v>395</v>
      </c>
      <c r="D185" s="52" t="s">
        <v>23</v>
      </c>
      <c r="E185" s="223" t="s">
        <v>540</v>
      </c>
      <c r="F185" s="53" t="s">
        <v>186</v>
      </c>
      <c r="G185" s="867">
        <v>12</v>
      </c>
      <c r="H185" s="1034" t="s">
        <v>240</v>
      </c>
      <c r="I185" s="980">
        <v>5.8799999999999998E-2</v>
      </c>
      <c r="J185" s="974">
        <v>100</v>
      </c>
      <c r="K185" s="920" t="s">
        <v>184</v>
      </c>
      <c r="L185" s="1033" t="s">
        <v>241</v>
      </c>
      <c r="M185" s="1026" t="s">
        <v>242</v>
      </c>
      <c r="N185" s="855">
        <v>0.2</v>
      </c>
      <c r="O185" s="855">
        <v>0.5</v>
      </c>
      <c r="P185" s="855">
        <v>0.9</v>
      </c>
      <c r="Q185" s="907">
        <v>1</v>
      </c>
      <c r="R185" s="224"/>
      <c r="S185" s="231"/>
      <c r="T185" s="231"/>
      <c r="U185" s="231"/>
      <c r="V185" s="231"/>
      <c r="W185" s="231"/>
      <c r="X185" s="74"/>
      <c r="Y185" s="74"/>
      <c r="Z185" s="74"/>
      <c r="AA185" s="74"/>
      <c r="AB185" s="42">
        <v>1</v>
      </c>
      <c r="AC185" s="214" t="s">
        <v>243</v>
      </c>
      <c r="AD185" s="14">
        <v>0.2</v>
      </c>
      <c r="AE185" s="23">
        <v>43101</v>
      </c>
      <c r="AF185" s="23">
        <v>43190</v>
      </c>
      <c r="AG185" s="43" t="s">
        <v>244</v>
      </c>
      <c r="AI185" s="239"/>
      <c r="AJ185" s="239"/>
    </row>
    <row r="186" spans="2:36" ht="64.5" thickBot="1" x14ac:dyDescent="0.3">
      <c r="B186" s="57" t="s">
        <v>391</v>
      </c>
      <c r="C186" s="57" t="s">
        <v>395</v>
      </c>
      <c r="D186" s="52" t="s">
        <v>23</v>
      </c>
      <c r="E186" s="223" t="s">
        <v>540</v>
      </c>
      <c r="F186" s="53" t="s">
        <v>186</v>
      </c>
      <c r="G186" s="868"/>
      <c r="H186" s="1035"/>
      <c r="I186" s="981"/>
      <c r="J186" s="975"/>
      <c r="K186" s="915"/>
      <c r="L186" s="1024"/>
      <c r="M186" s="1027"/>
      <c r="N186" s="896"/>
      <c r="O186" s="896"/>
      <c r="P186" s="896"/>
      <c r="Q186" s="1029"/>
      <c r="R186" s="224"/>
      <c r="S186" s="231"/>
      <c r="T186" s="231"/>
      <c r="U186" s="231"/>
      <c r="V186" s="231"/>
      <c r="W186" s="231"/>
      <c r="X186" s="74"/>
      <c r="Y186" s="74"/>
      <c r="Z186" s="74"/>
      <c r="AA186" s="74"/>
      <c r="AB186" s="42">
        <v>2</v>
      </c>
      <c r="AC186" s="211" t="s">
        <v>245</v>
      </c>
      <c r="AD186" s="14">
        <v>0.3</v>
      </c>
      <c r="AE186" s="23">
        <v>43191</v>
      </c>
      <c r="AF186" s="23">
        <v>43281</v>
      </c>
      <c r="AG186" s="43" t="s">
        <v>246</v>
      </c>
      <c r="AI186" s="239"/>
      <c r="AJ186" s="239"/>
    </row>
    <row r="187" spans="2:36" ht="64.5" thickBot="1" x14ac:dyDescent="0.3">
      <c r="B187" s="57" t="s">
        <v>391</v>
      </c>
      <c r="C187" s="57" t="s">
        <v>395</v>
      </c>
      <c r="D187" s="52" t="s">
        <v>23</v>
      </c>
      <c r="E187" s="223" t="s">
        <v>540</v>
      </c>
      <c r="F187" s="53" t="s">
        <v>186</v>
      </c>
      <c r="G187" s="868"/>
      <c r="H187" s="1035"/>
      <c r="I187" s="981"/>
      <c r="J187" s="975"/>
      <c r="K187" s="915"/>
      <c r="L187" s="1024"/>
      <c r="M187" s="1027"/>
      <c r="N187" s="896"/>
      <c r="O187" s="896"/>
      <c r="P187" s="896"/>
      <c r="Q187" s="1029"/>
      <c r="R187" s="224"/>
      <c r="S187" s="231"/>
      <c r="T187" s="231"/>
      <c r="U187" s="231"/>
      <c r="V187" s="231"/>
      <c r="W187" s="231"/>
      <c r="X187" s="74"/>
      <c r="Y187" s="74"/>
      <c r="Z187" s="74"/>
      <c r="AA187" s="74"/>
      <c r="AB187" s="42">
        <v>3</v>
      </c>
      <c r="AC187" s="211" t="s">
        <v>247</v>
      </c>
      <c r="AD187" s="14">
        <v>0.4</v>
      </c>
      <c r="AE187" s="23">
        <v>43282</v>
      </c>
      <c r="AF187" s="23">
        <v>43373</v>
      </c>
      <c r="AG187" s="43" t="s">
        <v>248</v>
      </c>
      <c r="AI187" s="239"/>
      <c r="AJ187" s="239"/>
    </row>
    <row r="188" spans="2:36" ht="64.5" thickBot="1" x14ac:dyDescent="0.3">
      <c r="B188" s="57" t="s">
        <v>391</v>
      </c>
      <c r="C188" s="57" t="s">
        <v>395</v>
      </c>
      <c r="D188" s="52" t="s">
        <v>23</v>
      </c>
      <c r="E188" s="223" t="s">
        <v>540</v>
      </c>
      <c r="F188" s="53" t="s">
        <v>186</v>
      </c>
      <c r="G188" s="869"/>
      <c r="H188" s="1036"/>
      <c r="I188" s="971"/>
      <c r="J188" s="1020"/>
      <c r="K188" s="916"/>
      <c r="L188" s="1025"/>
      <c r="M188" s="1028"/>
      <c r="N188" s="906"/>
      <c r="O188" s="906"/>
      <c r="P188" s="906"/>
      <c r="Q188" s="908"/>
      <c r="R188" s="224"/>
      <c r="S188" s="231"/>
      <c r="T188" s="231"/>
      <c r="U188" s="231"/>
      <c r="V188" s="231"/>
      <c r="W188" s="231"/>
      <c r="X188" s="74"/>
      <c r="Y188" s="74"/>
      <c r="Z188" s="74"/>
      <c r="AA188" s="74"/>
      <c r="AB188" s="42">
        <v>4</v>
      </c>
      <c r="AC188" s="211" t="s">
        <v>249</v>
      </c>
      <c r="AD188" s="14">
        <v>0.1</v>
      </c>
      <c r="AE188" s="23">
        <v>43374</v>
      </c>
      <c r="AF188" s="23">
        <v>43465</v>
      </c>
      <c r="AG188" s="43" t="s">
        <v>248</v>
      </c>
      <c r="AI188" s="239"/>
      <c r="AJ188" s="239"/>
    </row>
    <row r="189" spans="2:36" ht="79.5" customHeight="1" thickBot="1" x14ac:dyDescent="0.3">
      <c r="B189" s="57" t="s">
        <v>391</v>
      </c>
      <c r="C189" s="58" t="s">
        <v>392</v>
      </c>
      <c r="D189" s="52" t="s">
        <v>23</v>
      </c>
      <c r="E189" s="223" t="s">
        <v>540</v>
      </c>
      <c r="F189" s="53" t="s">
        <v>186</v>
      </c>
      <c r="G189" s="867">
        <v>13</v>
      </c>
      <c r="H189" s="1030" t="s">
        <v>250</v>
      </c>
      <c r="I189" s="970">
        <v>5.8799999999999998E-2</v>
      </c>
      <c r="J189" s="1019">
        <v>100</v>
      </c>
      <c r="K189" s="914" t="s">
        <v>184</v>
      </c>
      <c r="L189" s="1023" t="s">
        <v>251</v>
      </c>
      <c r="M189" s="1026" t="s">
        <v>242</v>
      </c>
      <c r="N189" s="855">
        <v>0.25</v>
      </c>
      <c r="O189" s="855">
        <v>0.5</v>
      </c>
      <c r="P189" s="855">
        <v>0.9</v>
      </c>
      <c r="Q189" s="907">
        <v>1</v>
      </c>
      <c r="R189" s="224"/>
      <c r="S189" s="231"/>
      <c r="T189" s="231"/>
      <c r="U189" s="231"/>
      <c r="V189" s="231"/>
      <c r="W189" s="231"/>
      <c r="X189" s="74"/>
      <c r="Y189" s="74"/>
      <c r="Z189" s="74"/>
      <c r="AA189" s="74"/>
      <c r="AB189" s="42">
        <v>1</v>
      </c>
      <c r="AC189" s="44" t="s">
        <v>252</v>
      </c>
      <c r="AD189" s="14">
        <v>0.25</v>
      </c>
      <c r="AE189" s="23">
        <v>43101</v>
      </c>
      <c r="AF189" s="23">
        <v>43190</v>
      </c>
      <c r="AG189" s="43" t="s">
        <v>253</v>
      </c>
      <c r="AI189" s="239"/>
      <c r="AJ189" s="239"/>
    </row>
    <row r="190" spans="2:36" ht="63.75" thickBot="1" x14ac:dyDescent="0.3">
      <c r="B190" s="57" t="s">
        <v>391</v>
      </c>
      <c r="C190" s="58" t="s">
        <v>392</v>
      </c>
      <c r="D190" s="52" t="s">
        <v>23</v>
      </c>
      <c r="E190" s="223" t="s">
        <v>540</v>
      </c>
      <c r="F190" s="53" t="s">
        <v>186</v>
      </c>
      <c r="G190" s="868"/>
      <c r="H190" s="1031"/>
      <c r="I190" s="981"/>
      <c r="J190" s="975"/>
      <c r="K190" s="915"/>
      <c r="L190" s="1024"/>
      <c r="M190" s="1027"/>
      <c r="N190" s="896"/>
      <c r="O190" s="896"/>
      <c r="P190" s="896"/>
      <c r="Q190" s="1029"/>
      <c r="R190" s="224"/>
      <c r="S190" s="231"/>
      <c r="T190" s="231"/>
      <c r="U190" s="231"/>
      <c r="V190" s="231"/>
      <c r="W190" s="231"/>
      <c r="X190" s="74"/>
      <c r="Y190" s="74"/>
      <c r="Z190" s="74"/>
      <c r="AA190" s="74"/>
      <c r="AB190" s="42">
        <v>2</v>
      </c>
      <c r="AC190" s="44" t="s">
        <v>254</v>
      </c>
      <c r="AD190" s="14">
        <v>0.25</v>
      </c>
      <c r="AE190" s="23">
        <v>43191</v>
      </c>
      <c r="AF190" s="23">
        <v>43281</v>
      </c>
      <c r="AG190" s="43" t="s">
        <v>253</v>
      </c>
      <c r="AI190" s="239"/>
      <c r="AJ190" s="239"/>
    </row>
    <row r="191" spans="2:36" ht="75.75" thickBot="1" x14ac:dyDescent="0.3">
      <c r="B191" s="57" t="s">
        <v>391</v>
      </c>
      <c r="C191" s="58" t="s">
        <v>392</v>
      </c>
      <c r="D191" s="52" t="s">
        <v>23</v>
      </c>
      <c r="E191" s="223" t="s">
        <v>540</v>
      </c>
      <c r="F191" s="53" t="s">
        <v>186</v>
      </c>
      <c r="G191" s="868"/>
      <c r="H191" s="1031"/>
      <c r="I191" s="981"/>
      <c r="J191" s="975"/>
      <c r="K191" s="915"/>
      <c r="L191" s="1024"/>
      <c r="M191" s="1027"/>
      <c r="N191" s="896"/>
      <c r="O191" s="896"/>
      <c r="P191" s="896"/>
      <c r="Q191" s="1029"/>
      <c r="R191" s="224"/>
      <c r="S191" s="231"/>
      <c r="T191" s="231"/>
      <c r="U191" s="231"/>
      <c r="V191" s="231"/>
      <c r="W191" s="231"/>
      <c r="X191" s="74"/>
      <c r="Y191" s="74"/>
      <c r="Z191" s="74"/>
      <c r="AA191" s="74"/>
      <c r="AB191" s="42">
        <v>3</v>
      </c>
      <c r="AC191" s="44" t="s">
        <v>367</v>
      </c>
      <c r="AD191" s="14">
        <v>0.4</v>
      </c>
      <c r="AE191" s="23">
        <v>43282</v>
      </c>
      <c r="AF191" s="23">
        <v>43373</v>
      </c>
      <c r="AG191" s="43" t="s">
        <v>368</v>
      </c>
      <c r="AI191" s="239"/>
      <c r="AJ191" s="239"/>
    </row>
    <row r="192" spans="2:36" ht="63.75" thickBot="1" x14ac:dyDescent="0.3">
      <c r="B192" s="57" t="s">
        <v>391</v>
      </c>
      <c r="C192" s="58" t="s">
        <v>392</v>
      </c>
      <c r="D192" s="52" t="s">
        <v>23</v>
      </c>
      <c r="E192" s="223" t="s">
        <v>540</v>
      </c>
      <c r="F192" s="53" t="s">
        <v>186</v>
      </c>
      <c r="G192" s="869"/>
      <c r="H192" s="1032"/>
      <c r="I192" s="971"/>
      <c r="J192" s="1020"/>
      <c r="K192" s="916"/>
      <c r="L192" s="1025"/>
      <c r="M192" s="1028"/>
      <c r="N192" s="906"/>
      <c r="O192" s="906"/>
      <c r="P192" s="906"/>
      <c r="Q192" s="908"/>
      <c r="R192" s="224"/>
      <c r="S192" s="231"/>
      <c r="T192" s="231"/>
      <c r="U192" s="231"/>
      <c r="V192" s="231"/>
      <c r="W192" s="231"/>
      <c r="X192" s="74"/>
      <c r="Y192" s="74"/>
      <c r="Z192" s="74"/>
      <c r="AA192" s="74"/>
      <c r="AB192" s="42">
        <v>4</v>
      </c>
      <c r="AC192" s="44" t="s">
        <v>255</v>
      </c>
      <c r="AD192" s="14">
        <v>0.1</v>
      </c>
      <c r="AE192" s="23">
        <v>43374</v>
      </c>
      <c r="AF192" s="23">
        <v>43465</v>
      </c>
      <c r="AG192" s="43" t="s">
        <v>248</v>
      </c>
      <c r="AI192" s="239"/>
      <c r="AJ192" s="239"/>
    </row>
    <row r="193" spans="2:36" ht="79.5" customHeight="1" thickBot="1" x14ac:dyDescent="0.3">
      <c r="B193" s="57" t="s">
        <v>391</v>
      </c>
      <c r="C193" s="58" t="s">
        <v>392</v>
      </c>
      <c r="D193" s="52" t="s">
        <v>23</v>
      </c>
      <c r="E193" s="223" t="s">
        <v>540</v>
      </c>
      <c r="F193" s="53" t="s">
        <v>186</v>
      </c>
      <c r="G193" s="867">
        <v>14</v>
      </c>
      <c r="H193" s="1030" t="s">
        <v>369</v>
      </c>
      <c r="I193" s="970">
        <v>5.8799999999999998E-2</v>
      </c>
      <c r="J193" s="1019">
        <v>100</v>
      </c>
      <c r="K193" s="914" t="s">
        <v>184</v>
      </c>
      <c r="L193" s="1023" t="s">
        <v>370</v>
      </c>
      <c r="M193" s="1037" t="s">
        <v>242</v>
      </c>
      <c r="N193" s="855">
        <v>0.25</v>
      </c>
      <c r="O193" s="855">
        <v>0.5</v>
      </c>
      <c r="P193" s="855">
        <v>0.75</v>
      </c>
      <c r="Q193" s="907">
        <v>1</v>
      </c>
      <c r="R193" s="224"/>
      <c r="S193" s="231"/>
      <c r="T193" s="231"/>
      <c r="U193" s="231"/>
      <c r="V193" s="231"/>
      <c r="W193" s="231"/>
      <c r="X193" s="74"/>
      <c r="Y193" s="74"/>
      <c r="Z193" s="74"/>
      <c r="AA193" s="74"/>
      <c r="AB193" s="42">
        <v>1</v>
      </c>
      <c r="AC193" s="211" t="s">
        <v>371</v>
      </c>
      <c r="AD193" s="14">
        <v>0.25</v>
      </c>
      <c r="AE193" s="23">
        <v>43101</v>
      </c>
      <c r="AF193" s="23">
        <v>43190</v>
      </c>
      <c r="AG193" s="43" t="s">
        <v>244</v>
      </c>
      <c r="AI193" s="239"/>
      <c r="AJ193" s="239"/>
    </row>
    <row r="194" spans="2:36" ht="63.75" thickBot="1" x14ac:dyDescent="0.3">
      <c r="B194" s="57" t="s">
        <v>391</v>
      </c>
      <c r="C194" s="58" t="s">
        <v>392</v>
      </c>
      <c r="D194" s="52" t="s">
        <v>23</v>
      </c>
      <c r="E194" s="223" t="s">
        <v>540</v>
      </c>
      <c r="F194" s="53" t="s">
        <v>186</v>
      </c>
      <c r="G194" s="868"/>
      <c r="H194" s="1031"/>
      <c r="I194" s="981"/>
      <c r="J194" s="975"/>
      <c r="K194" s="915"/>
      <c r="L194" s="1024"/>
      <c r="M194" s="1027"/>
      <c r="N194" s="896"/>
      <c r="O194" s="896"/>
      <c r="P194" s="896"/>
      <c r="Q194" s="1029"/>
      <c r="R194" s="224"/>
      <c r="S194" s="231"/>
      <c r="T194" s="231"/>
      <c r="U194" s="231"/>
      <c r="V194" s="231"/>
      <c r="W194" s="231"/>
      <c r="X194" s="74"/>
      <c r="Y194" s="74"/>
      <c r="Z194" s="74"/>
      <c r="AA194" s="74"/>
      <c r="AB194" s="42">
        <v>2</v>
      </c>
      <c r="AC194" s="211" t="s">
        <v>371</v>
      </c>
      <c r="AD194" s="14">
        <v>0.25</v>
      </c>
      <c r="AE194" s="23">
        <v>43191</v>
      </c>
      <c r="AF194" s="23">
        <v>43281</v>
      </c>
      <c r="AG194" s="43" t="s">
        <v>244</v>
      </c>
      <c r="AI194" s="239"/>
      <c r="AJ194" s="239"/>
    </row>
    <row r="195" spans="2:36" ht="63.75" thickBot="1" x14ac:dyDescent="0.3">
      <c r="B195" s="57" t="s">
        <v>391</v>
      </c>
      <c r="C195" s="58" t="s">
        <v>392</v>
      </c>
      <c r="D195" s="52" t="s">
        <v>23</v>
      </c>
      <c r="E195" s="223" t="s">
        <v>540</v>
      </c>
      <c r="F195" s="53" t="s">
        <v>186</v>
      </c>
      <c r="G195" s="868"/>
      <c r="H195" s="1031"/>
      <c r="I195" s="981"/>
      <c r="J195" s="975"/>
      <c r="K195" s="915"/>
      <c r="L195" s="1024"/>
      <c r="M195" s="1027"/>
      <c r="N195" s="896"/>
      <c r="O195" s="896"/>
      <c r="P195" s="896"/>
      <c r="Q195" s="1029"/>
      <c r="R195" s="224"/>
      <c r="S195" s="231"/>
      <c r="T195" s="231"/>
      <c r="U195" s="231"/>
      <c r="V195" s="231"/>
      <c r="W195" s="231"/>
      <c r="X195" s="74"/>
      <c r="Y195" s="74"/>
      <c r="Z195" s="74"/>
      <c r="AA195" s="74"/>
      <c r="AB195" s="42">
        <v>3</v>
      </c>
      <c r="AC195" s="211" t="s">
        <v>372</v>
      </c>
      <c r="AD195" s="14">
        <v>0.25</v>
      </c>
      <c r="AE195" s="23">
        <v>43282</v>
      </c>
      <c r="AF195" s="23">
        <v>43373</v>
      </c>
      <c r="AG195" s="43" t="s">
        <v>244</v>
      </c>
      <c r="AI195" s="239"/>
      <c r="AJ195" s="239"/>
    </row>
    <row r="196" spans="2:36" ht="63.75" thickBot="1" x14ac:dyDescent="0.3">
      <c r="B196" s="57" t="s">
        <v>391</v>
      </c>
      <c r="C196" s="58" t="s">
        <v>392</v>
      </c>
      <c r="D196" s="52" t="s">
        <v>23</v>
      </c>
      <c r="E196" s="223" t="s">
        <v>540</v>
      </c>
      <c r="F196" s="53" t="s">
        <v>186</v>
      </c>
      <c r="G196" s="869"/>
      <c r="H196" s="1032"/>
      <c r="I196" s="971"/>
      <c r="J196" s="1020"/>
      <c r="K196" s="916"/>
      <c r="L196" s="1025"/>
      <c r="M196" s="1028"/>
      <c r="N196" s="906"/>
      <c r="O196" s="906"/>
      <c r="P196" s="906"/>
      <c r="Q196" s="908"/>
      <c r="R196" s="224"/>
      <c r="S196" s="231"/>
      <c r="T196" s="231"/>
      <c r="U196" s="231"/>
      <c r="V196" s="231"/>
      <c r="W196" s="231"/>
      <c r="X196" s="74"/>
      <c r="Y196" s="74"/>
      <c r="Z196" s="74"/>
      <c r="AA196" s="74"/>
      <c r="AB196" s="42">
        <v>4</v>
      </c>
      <c r="AC196" s="211" t="s">
        <v>371</v>
      </c>
      <c r="AD196" s="14">
        <v>0.25</v>
      </c>
      <c r="AE196" s="23">
        <v>43374</v>
      </c>
      <c r="AF196" s="23">
        <v>43465</v>
      </c>
      <c r="AG196" s="43" t="s">
        <v>244</v>
      </c>
      <c r="AI196" s="239"/>
      <c r="AJ196" s="239"/>
    </row>
    <row r="197" spans="2:36" ht="79.5" customHeight="1" thickBot="1" x14ac:dyDescent="0.3">
      <c r="B197" s="57" t="s">
        <v>391</v>
      </c>
      <c r="C197" s="57" t="s">
        <v>393</v>
      </c>
      <c r="D197" s="52" t="s">
        <v>23</v>
      </c>
      <c r="E197" s="223" t="s">
        <v>540</v>
      </c>
      <c r="F197" s="53" t="s">
        <v>186</v>
      </c>
      <c r="G197" s="867">
        <v>15</v>
      </c>
      <c r="H197" s="931" t="s">
        <v>256</v>
      </c>
      <c r="I197" s="970">
        <v>5.8799999999999998E-2</v>
      </c>
      <c r="J197" s="1019">
        <v>100</v>
      </c>
      <c r="K197" s="914" t="s">
        <v>184</v>
      </c>
      <c r="L197" s="914" t="s">
        <v>373</v>
      </c>
      <c r="M197" s="1037" t="s">
        <v>242</v>
      </c>
      <c r="N197" s="855">
        <v>0.2</v>
      </c>
      <c r="O197" s="855">
        <v>0.4</v>
      </c>
      <c r="P197" s="855">
        <v>0.8</v>
      </c>
      <c r="Q197" s="907">
        <v>1</v>
      </c>
      <c r="R197" s="224"/>
      <c r="S197" s="231"/>
      <c r="T197" s="231"/>
      <c r="U197" s="231"/>
      <c r="V197" s="231"/>
      <c r="W197" s="231"/>
      <c r="X197" s="74"/>
      <c r="Y197" s="74"/>
      <c r="Z197" s="74"/>
      <c r="AA197" s="74"/>
      <c r="AB197" s="42">
        <v>1</v>
      </c>
      <c r="AC197" s="44" t="s">
        <v>257</v>
      </c>
      <c r="AD197" s="14">
        <v>0.2</v>
      </c>
      <c r="AE197" s="23">
        <v>43101</v>
      </c>
      <c r="AF197" s="23">
        <v>43190</v>
      </c>
      <c r="AG197" s="43" t="s">
        <v>244</v>
      </c>
      <c r="AI197" s="239"/>
      <c r="AJ197" s="239"/>
    </row>
    <row r="198" spans="2:36" ht="63.75" thickBot="1" x14ac:dyDescent="0.3">
      <c r="B198" s="57" t="s">
        <v>391</v>
      </c>
      <c r="C198" s="57" t="s">
        <v>393</v>
      </c>
      <c r="D198" s="52" t="s">
        <v>23</v>
      </c>
      <c r="E198" s="223" t="s">
        <v>540</v>
      </c>
      <c r="F198" s="53" t="s">
        <v>186</v>
      </c>
      <c r="G198" s="868"/>
      <c r="H198" s="932"/>
      <c r="I198" s="981"/>
      <c r="J198" s="975"/>
      <c r="K198" s="915"/>
      <c r="L198" s="915"/>
      <c r="M198" s="1027"/>
      <c r="N198" s="850"/>
      <c r="O198" s="850"/>
      <c r="P198" s="850"/>
      <c r="Q198" s="904"/>
      <c r="R198" s="225"/>
      <c r="S198" s="230"/>
      <c r="T198" s="230"/>
      <c r="U198" s="230"/>
      <c r="V198" s="230"/>
      <c r="W198" s="230"/>
      <c r="X198" s="73"/>
      <c r="Y198" s="73"/>
      <c r="Z198" s="73"/>
      <c r="AA198" s="73"/>
      <c r="AB198" s="42">
        <v>2</v>
      </c>
      <c r="AC198" s="44" t="s">
        <v>258</v>
      </c>
      <c r="AD198" s="14">
        <v>0.2</v>
      </c>
      <c r="AE198" s="23">
        <v>43191</v>
      </c>
      <c r="AF198" s="23">
        <v>43281</v>
      </c>
      <c r="AG198" s="43" t="s">
        <v>244</v>
      </c>
      <c r="AI198" s="239"/>
      <c r="AJ198" s="239"/>
    </row>
    <row r="199" spans="2:36" ht="63.75" thickBot="1" x14ac:dyDescent="0.3">
      <c r="B199" s="57" t="s">
        <v>391</v>
      </c>
      <c r="C199" s="57" t="s">
        <v>393</v>
      </c>
      <c r="D199" s="52" t="s">
        <v>23</v>
      </c>
      <c r="E199" s="223" t="s">
        <v>540</v>
      </c>
      <c r="F199" s="53" t="s">
        <v>186</v>
      </c>
      <c r="G199" s="868"/>
      <c r="H199" s="932"/>
      <c r="I199" s="981"/>
      <c r="J199" s="975"/>
      <c r="K199" s="915"/>
      <c r="L199" s="915"/>
      <c r="M199" s="1027"/>
      <c r="N199" s="850"/>
      <c r="O199" s="850"/>
      <c r="P199" s="850"/>
      <c r="Q199" s="904"/>
      <c r="R199" s="225"/>
      <c r="S199" s="230"/>
      <c r="T199" s="230"/>
      <c r="U199" s="230"/>
      <c r="V199" s="230"/>
      <c r="W199" s="230"/>
      <c r="X199" s="73"/>
      <c r="Y199" s="73"/>
      <c r="Z199" s="73"/>
      <c r="AA199" s="73"/>
      <c r="AB199" s="42">
        <v>3</v>
      </c>
      <c r="AC199" s="44" t="s">
        <v>259</v>
      </c>
      <c r="AD199" s="14">
        <v>0.4</v>
      </c>
      <c r="AE199" s="23">
        <v>43282</v>
      </c>
      <c r="AF199" s="23">
        <v>43373</v>
      </c>
      <c r="AG199" s="43" t="s">
        <v>244</v>
      </c>
      <c r="AI199" s="239"/>
      <c r="AJ199" s="239"/>
    </row>
    <row r="200" spans="2:36" ht="63.75" thickBot="1" x14ac:dyDescent="0.3">
      <c r="B200" s="57" t="s">
        <v>391</v>
      </c>
      <c r="C200" s="57" t="s">
        <v>393</v>
      </c>
      <c r="D200" s="52" t="s">
        <v>23</v>
      </c>
      <c r="E200" s="223" t="s">
        <v>540</v>
      </c>
      <c r="F200" s="53" t="s">
        <v>186</v>
      </c>
      <c r="G200" s="869"/>
      <c r="H200" s="933"/>
      <c r="I200" s="971"/>
      <c r="J200" s="1020"/>
      <c r="K200" s="916"/>
      <c r="L200" s="916"/>
      <c r="M200" s="1028"/>
      <c r="N200" s="851"/>
      <c r="O200" s="851"/>
      <c r="P200" s="851"/>
      <c r="Q200" s="905"/>
      <c r="R200" s="225"/>
      <c r="S200" s="230"/>
      <c r="T200" s="230"/>
      <c r="U200" s="230"/>
      <c r="V200" s="230"/>
      <c r="W200" s="230"/>
      <c r="X200" s="73"/>
      <c r="Y200" s="73"/>
      <c r="Z200" s="73"/>
      <c r="AA200" s="73"/>
      <c r="AB200" s="42">
        <v>4</v>
      </c>
      <c r="AC200" s="44" t="s">
        <v>260</v>
      </c>
      <c r="AD200" s="14">
        <v>0.2</v>
      </c>
      <c r="AE200" s="23">
        <v>43374</v>
      </c>
      <c r="AF200" s="23">
        <v>43465</v>
      </c>
      <c r="AG200" s="43" t="s">
        <v>244</v>
      </c>
      <c r="AI200" s="239"/>
      <c r="AJ200" s="239"/>
    </row>
    <row r="201" spans="2:36" ht="79.5" customHeight="1" thickBot="1" x14ac:dyDescent="0.3">
      <c r="B201" s="57" t="s">
        <v>391</v>
      </c>
      <c r="C201" s="57" t="s">
        <v>394</v>
      </c>
      <c r="D201" s="52" t="s">
        <v>23</v>
      </c>
      <c r="E201" s="223" t="s">
        <v>540</v>
      </c>
      <c r="F201" s="53" t="s">
        <v>186</v>
      </c>
      <c r="G201" s="867">
        <v>16</v>
      </c>
      <c r="H201" s="922" t="s">
        <v>261</v>
      </c>
      <c r="I201" s="970">
        <v>5.8799999999999998E-2</v>
      </c>
      <c r="J201" s="1019">
        <v>100</v>
      </c>
      <c r="K201" s="914" t="s">
        <v>184</v>
      </c>
      <c r="L201" s="914" t="s">
        <v>374</v>
      </c>
      <c r="M201" s="1037" t="s">
        <v>242</v>
      </c>
      <c r="N201" s="855">
        <v>0.2</v>
      </c>
      <c r="O201" s="855">
        <v>0.6</v>
      </c>
      <c r="P201" s="855">
        <v>0.8</v>
      </c>
      <c r="Q201" s="907">
        <v>1</v>
      </c>
      <c r="R201" s="224"/>
      <c r="S201" s="231"/>
      <c r="T201" s="231"/>
      <c r="U201" s="231"/>
      <c r="V201" s="231"/>
      <c r="W201" s="231"/>
      <c r="X201" s="74"/>
      <c r="Y201" s="74"/>
      <c r="Z201" s="74"/>
      <c r="AA201" s="74"/>
      <c r="AB201" s="42">
        <v>1</v>
      </c>
      <c r="AC201" s="215" t="s">
        <v>262</v>
      </c>
      <c r="AD201" s="14">
        <v>0.2</v>
      </c>
      <c r="AE201" s="23">
        <v>43101</v>
      </c>
      <c r="AF201" s="23">
        <v>43190</v>
      </c>
      <c r="AG201" s="43" t="s">
        <v>253</v>
      </c>
      <c r="AI201" s="239"/>
      <c r="AJ201" s="239"/>
    </row>
    <row r="202" spans="2:36" ht="63.75" thickBot="1" x14ac:dyDescent="0.3">
      <c r="B202" s="57" t="s">
        <v>391</v>
      </c>
      <c r="C202" s="57" t="s">
        <v>394</v>
      </c>
      <c r="D202" s="52" t="s">
        <v>23</v>
      </c>
      <c r="E202" s="223" t="s">
        <v>540</v>
      </c>
      <c r="F202" s="53" t="s">
        <v>186</v>
      </c>
      <c r="G202" s="868"/>
      <c r="H202" s="923"/>
      <c r="I202" s="981"/>
      <c r="J202" s="975"/>
      <c r="K202" s="915"/>
      <c r="L202" s="915"/>
      <c r="M202" s="1027"/>
      <c r="N202" s="850"/>
      <c r="O202" s="850"/>
      <c r="P202" s="850"/>
      <c r="Q202" s="904"/>
      <c r="R202" s="225"/>
      <c r="S202" s="230"/>
      <c r="T202" s="230"/>
      <c r="U202" s="230"/>
      <c r="V202" s="230"/>
      <c r="W202" s="230"/>
      <c r="X202" s="73"/>
      <c r="Y202" s="73"/>
      <c r="Z202" s="73"/>
      <c r="AA202" s="73"/>
      <c r="AB202" s="42">
        <v>2</v>
      </c>
      <c r="AC202" s="211" t="s">
        <v>263</v>
      </c>
      <c r="AD202" s="14">
        <v>0.4</v>
      </c>
      <c r="AE202" s="23">
        <v>43191</v>
      </c>
      <c r="AF202" s="23">
        <v>43281</v>
      </c>
      <c r="AG202" s="43" t="s">
        <v>248</v>
      </c>
      <c r="AI202" s="239"/>
      <c r="AJ202" s="239"/>
    </row>
    <row r="203" spans="2:36" ht="63.75" thickBot="1" x14ac:dyDescent="0.3">
      <c r="B203" s="57" t="s">
        <v>391</v>
      </c>
      <c r="C203" s="57" t="s">
        <v>394</v>
      </c>
      <c r="D203" s="52" t="s">
        <v>23</v>
      </c>
      <c r="E203" s="223" t="s">
        <v>540</v>
      </c>
      <c r="F203" s="53" t="s">
        <v>186</v>
      </c>
      <c r="G203" s="868"/>
      <c r="H203" s="923"/>
      <c r="I203" s="981"/>
      <c r="J203" s="975"/>
      <c r="K203" s="915"/>
      <c r="L203" s="915"/>
      <c r="M203" s="1027"/>
      <c r="N203" s="850"/>
      <c r="O203" s="850"/>
      <c r="P203" s="850"/>
      <c r="Q203" s="904"/>
      <c r="R203" s="225"/>
      <c r="S203" s="230"/>
      <c r="T203" s="230"/>
      <c r="U203" s="230"/>
      <c r="V203" s="230"/>
      <c r="W203" s="230"/>
      <c r="X203" s="73"/>
      <c r="Y203" s="73"/>
      <c r="Z203" s="73"/>
      <c r="AA203" s="73"/>
      <c r="AB203" s="42">
        <v>3</v>
      </c>
      <c r="AC203" s="44" t="s">
        <v>264</v>
      </c>
      <c r="AD203" s="14">
        <v>0.2</v>
      </c>
      <c r="AE203" s="23">
        <v>43282</v>
      </c>
      <c r="AF203" s="23">
        <v>43373</v>
      </c>
      <c r="AG203" s="43" t="s">
        <v>248</v>
      </c>
      <c r="AI203" s="239"/>
      <c r="AJ203" s="239"/>
    </row>
    <row r="204" spans="2:36" ht="63.75" thickBot="1" x14ac:dyDescent="0.3">
      <c r="B204" s="57" t="s">
        <v>391</v>
      </c>
      <c r="C204" s="57" t="s">
        <v>394</v>
      </c>
      <c r="D204" s="52" t="s">
        <v>23</v>
      </c>
      <c r="E204" s="223" t="s">
        <v>540</v>
      </c>
      <c r="F204" s="53" t="s">
        <v>186</v>
      </c>
      <c r="G204" s="869"/>
      <c r="H204" s="924"/>
      <c r="I204" s="971"/>
      <c r="J204" s="1020"/>
      <c r="K204" s="916"/>
      <c r="L204" s="916"/>
      <c r="M204" s="1028"/>
      <c r="N204" s="851"/>
      <c r="O204" s="851"/>
      <c r="P204" s="851"/>
      <c r="Q204" s="905"/>
      <c r="R204" s="225"/>
      <c r="S204" s="230"/>
      <c r="T204" s="230"/>
      <c r="U204" s="230"/>
      <c r="V204" s="230"/>
      <c r="W204" s="230"/>
      <c r="X204" s="73"/>
      <c r="Y204" s="73"/>
      <c r="Z204" s="73"/>
      <c r="AA204" s="73"/>
      <c r="AB204" s="42">
        <v>4</v>
      </c>
      <c r="AC204" s="211" t="s">
        <v>265</v>
      </c>
      <c r="AD204" s="14">
        <v>0.2</v>
      </c>
      <c r="AE204" s="23">
        <v>43374</v>
      </c>
      <c r="AF204" s="23">
        <v>43465</v>
      </c>
      <c r="AG204" s="43" t="s">
        <v>248</v>
      </c>
      <c r="AI204" s="239"/>
      <c r="AJ204" s="239"/>
    </row>
    <row r="205" spans="2:36" ht="79.5" customHeight="1" thickBot="1" x14ac:dyDescent="0.3">
      <c r="B205" s="57" t="s">
        <v>391</v>
      </c>
      <c r="C205" s="58" t="s">
        <v>392</v>
      </c>
      <c r="D205" s="52" t="s">
        <v>23</v>
      </c>
      <c r="E205" s="223" t="s">
        <v>540</v>
      </c>
      <c r="F205" s="53" t="s">
        <v>186</v>
      </c>
      <c r="G205" s="867">
        <v>17</v>
      </c>
      <c r="H205" s="922" t="s">
        <v>266</v>
      </c>
      <c r="I205" s="970">
        <v>5.9200000000000003E-2</v>
      </c>
      <c r="J205" s="1019">
        <v>100</v>
      </c>
      <c r="K205" s="914" t="s">
        <v>184</v>
      </c>
      <c r="L205" s="914" t="s">
        <v>267</v>
      </c>
      <c r="M205" s="1037" t="s">
        <v>242</v>
      </c>
      <c r="N205" s="855">
        <v>0.2</v>
      </c>
      <c r="O205" s="855">
        <v>0.4</v>
      </c>
      <c r="P205" s="855">
        <v>0.8</v>
      </c>
      <c r="Q205" s="907">
        <v>1</v>
      </c>
      <c r="R205" s="224"/>
      <c r="S205" s="231"/>
      <c r="T205" s="231"/>
      <c r="U205" s="231"/>
      <c r="V205" s="231"/>
      <c r="W205" s="231"/>
      <c r="X205" s="74"/>
      <c r="Y205" s="74"/>
      <c r="Z205" s="74"/>
      <c r="AA205" s="74"/>
      <c r="AB205" s="42">
        <v>1</v>
      </c>
      <c r="AC205" s="44" t="s">
        <v>268</v>
      </c>
      <c r="AD205" s="14">
        <v>0.2</v>
      </c>
      <c r="AE205" s="23">
        <v>43101</v>
      </c>
      <c r="AF205" s="23">
        <v>43190</v>
      </c>
      <c r="AG205" s="43" t="s">
        <v>248</v>
      </c>
      <c r="AI205" s="239"/>
      <c r="AJ205" s="239"/>
    </row>
    <row r="206" spans="2:36" ht="63.75" thickBot="1" x14ac:dyDescent="0.3">
      <c r="B206" s="57" t="s">
        <v>391</v>
      </c>
      <c r="C206" s="58" t="s">
        <v>392</v>
      </c>
      <c r="D206" s="52" t="s">
        <v>23</v>
      </c>
      <c r="E206" s="223" t="s">
        <v>540</v>
      </c>
      <c r="F206" s="53" t="s">
        <v>186</v>
      </c>
      <c r="G206" s="868"/>
      <c r="H206" s="923"/>
      <c r="I206" s="981"/>
      <c r="J206" s="975"/>
      <c r="K206" s="915"/>
      <c r="L206" s="915"/>
      <c r="M206" s="1027"/>
      <c r="N206" s="850"/>
      <c r="O206" s="850"/>
      <c r="P206" s="850"/>
      <c r="Q206" s="904"/>
      <c r="R206" s="225"/>
      <c r="S206" s="230"/>
      <c r="T206" s="230"/>
      <c r="U206" s="230"/>
      <c r="V206" s="230"/>
      <c r="W206" s="230"/>
      <c r="X206" s="73"/>
      <c r="Y206" s="73"/>
      <c r="Z206" s="73"/>
      <c r="AA206" s="73"/>
      <c r="AB206" s="42">
        <v>2</v>
      </c>
      <c r="AC206" s="44" t="s">
        <v>264</v>
      </c>
      <c r="AD206" s="14">
        <v>0.2</v>
      </c>
      <c r="AE206" s="23">
        <v>43191</v>
      </c>
      <c r="AF206" s="23">
        <v>43281</v>
      </c>
      <c r="AG206" s="43" t="s">
        <v>248</v>
      </c>
      <c r="AI206" s="239"/>
      <c r="AJ206" s="239"/>
    </row>
    <row r="207" spans="2:36" ht="63.75" thickBot="1" x14ac:dyDescent="0.3">
      <c r="B207" s="57" t="s">
        <v>391</v>
      </c>
      <c r="C207" s="58" t="s">
        <v>392</v>
      </c>
      <c r="D207" s="52" t="s">
        <v>23</v>
      </c>
      <c r="E207" s="223" t="s">
        <v>540</v>
      </c>
      <c r="F207" s="53" t="s">
        <v>186</v>
      </c>
      <c r="G207" s="868"/>
      <c r="H207" s="923"/>
      <c r="I207" s="981"/>
      <c r="J207" s="975"/>
      <c r="K207" s="915"/>
      <c r="L207" s="915"/>
      <c r="M207" s="1027"/>
      <c r="N207" s="850"/>
      <c r="O207" s="850"/>
      <c r="P207" s="850"/>
      <c r="Q207" s="904"/>
      <c r="R207" s="225"/>
      <c r="S207" s="230"/>
      <c r="T207" s="230"/>
      <c r="U207" s="230"/>
      <c r="V207" s="230"/>
      <c r="W207" s="230"/>
      <c r="X207" s="73"/>
      <c r="Y207" s="73"/>
      <c r="Z207" s="73"/>
      <c r="AA207" s="73"/>
      <c r="AB207" s="42">
        <v>3</v>
      </c>
      <c r="AC207" s="44" t="s">
        <v>269</v>
      </c>
      <c r="AD207" s="14">
        <v>0.4</v>
      </c>
      <c r="AE207" s="23">
        <v>43282</v>
      </c>
      <c r="AF207" s="23">
        <v>43373</v>
      </c>
      <c r="AG207" s="43" t="s">
        <v>248</v>
      </c>
      <c r="AI207" s="239"/>
      <c r="AJ207" s="239"/>
    </row>
    <row r="208" spans="2:36" ht="63.75" thickBot="1" x14ac:dyDescent="0.3">
      <c r="B208" s="57" t="s">
        <v>391</v>
      </c>
      <c r="C208" s="58" t="s">
        <v>392</v>
      </c>
      <c r="D208" s="52" t="s">
        <v>23</v>
      </c>
      <c r="E208" s="223" t="s">
        <v>540</v>
      </c>
      <c r="F208" s="53" t="s">
        <v>186</v>
      </c>
      <c r="G208" s="869"/>
      <c r="H208" s="924"/>
      <c r="I208" s="971"/>
      <c r="J208" s="1020"/>
      <c r="K208" s="916"/>
      <c r="L208" s="916"/>
      <c r="M208" s="1028"/>
      <c r="N208" s="851"/>
      <c r="O208" s="851"/>
      <c r="P208" s="851"/>
      <c r="Q208" s="905"/>
      <c r="R208" s="225"/>
      <c r="S208" s="230"/>
      <c r="T208" s="230"/>
      <c r="U208" s="230"/>
      <c r="V208" s="230"/>
      <c r="W208" s="230"/>
      <c r="X208" s="73"/>
      <c r="Y208" s="73"/>
      <c r="Z208" s="73"/>
      <c r="AA208" s="73"/>
      <c r="AB208" s="42">
        <v>4</v>
      </c>
      <c r="AC208" s="44" t="s">
        <v>270</v>
      </c>
      <c r="AD208" s="14">
        <v>0.2</v>
      </c>
      <c r="AE208" s="23">
        <v>43374</v>
      </c>
      <c r="AF208" s="23">
        <v>43465</v>
      </c>
      <c r="AG208" s="43" t="s">
        <v>244</v>
      </c>
      <c r="AI208" s="239"/>
      <c r="AJ208" s="239"/>
    </row>
    <row r="209" spans="2:43" ht="76.5" hidden="1" customHeight="1" thickBot="1" x14ac:dyDescent="0.3">
      <c r="B209" s="57" t="s">
        <v>388</v>
      </c>
      <c r="C209" s="58" t="s">
        <v>389</v>
      </c>
      <c r="D209" s="52" t="s">
        <v>23</v>
      </c>
      <c r="E209" s="223" t="s">
        <v>541</v>
      </c>
      <c r="F209" s="53" t="s">
        <v>271</v>
      </c>
      <c r="G209" s="867">
        <v>1</v>
      </c>
      <c r="H209" s="870" t="s">
        <v>272</v>
      </c>
      <c r="I209" s="840">
        <v>0.2</v>
      </c>
      <c r="J209" s="843">
        <v>100</v>
      </c>
      <c r="K209" s="840" t="s">
        <v>184</v>
      </c>
      <c r="L209" s="840" t="s">
        <v>273</v>
      </c>
      <c r="M209" s="846" t="s">
        <v>375</v>
      </c>
      <c r="N209" s="855">
        <v>0.15</v>
      </c>
      <c r="O209" s="855">
        <v>0.5</v>
      </c>
      <c r="P209" s="855">
        <v>0.85</v>
      </c>
      <c r="Q209" s="907">
        <v>1</v>
      </c>
      <c r="R209" s="224"/>
      <c r="S209" s="231"/>
      <c r="T209" s="231"/>
      <c r="U209" s="231"/>
      <c r="V209" s="231"/>
      <c r="W209" s="231"/>
      <c r="X209" s="164"/>
      <c r="Y209" s="63"/>
      <c r="Z209" s="63"/>
      <c r="AA209" s="63"/>
      <c r="AB209" s="12">
        <v>1</v>
      </c>
      <c r="AC209" s="13" t="s">
        <v>274</v>
      </c>
      <c r="AD209" s="14">
        <v>0.15</v>
      </c>
      <c r="AE209" s="22">
        <v>43132</v>
      </c>
      <c r="AF209" s="22">
        <v>43190</v>
      </c>
      <c r="AG209" s="15" t="s">
        <v>375</v>
      </c>
      <c r="AI209" s="239"/>
      <c r="AJ209" s="239"/>
      <c r="AM209" s="1"/>
      <c r="AN209" s="1"/>
      <c r="AO209" s="1"/>
      <c r="AP209" s="1"/>
      <c r="AQ209" s="1"/>
    </row>
    <row r="210" spans="2:43" ht="43.5" hidden="1" customHeight="1" thickBot="1" x14ac:dyDescent="0.3">
      <c r="B210" s="57" t="s">
        <v>388</v>
      </c>
      <c r="C210" s="58" t="s">
        <v>389</v>
      </c>
      <c r="D210" s="52" t="s">
        <v>23</v>
      </c>
      <c r="E210" s="223" t="s">
        <v>541</v>
      </c>
      <c r="F210" s="53" t="s">
        <v>271</v>
      </c>
      <c r="G210" s="868"/>
      <c r="H210" s="871"/>
      <c r="I210" s="841"/>
      <c r="J210" s="844"/>
      <c r="K210" s="841"/>
      <c r="L210" s="841"/>
      <c r="M210" s="847"/>
      <c r="N210" s="896"/>
      <c r="O210" s="896"/>
      <c r="P210" s="896"/>
      <c r="Q210" s="1029"/>
      <c r="R210" s="224"/>
      <c r="S210" s="231"/>
      <c r="T210" s="231"/>
      <c r="U210" s="231"/>
      <c r="V210" s="231"/>
      <c r="W210" s="231"/>
      <c r="X210" s="164"/>
      <c r="Y210" s="63"/>
      <c r="Z210" s="63"/>
      <c r="AA210" s="63"/>
      <c r="AB210" s="12">
        <v>2</v>
      </c>
      <c r="AC210" s="13" t="s">
        <v>275</v>
      </c>
      <c r="AD210" s="14">
        <v>0.35</v>
      </c>
      <c r="AE210" s="22">
        <v>43191</v>
      </c>
      <c r="AF210" s="22">
        <v>43281</v>
      </c>
      <c r="AG210" s="15" t="s">
        <v>375</v>
      </c>
      <c r="AI210" s="239"/>
      <c r="AJ210" s="239"/>
      <c r="AM210" s="1038"/>
      <c r="AN210" s="1038"/>
      <c r="AO210" s="1038"/>
      <c r="AP210" s="1038"/>
      <c r="AQ210" s="1038"/>
    </row>
    <row r="211" spans="2:43" ht="43.5" hidden="1" customHeight="1" thickBot="1" x14ac:dyDescent="0.3">
      <c r="B211" s="57" t="s">
        <v>388</v>
      </c>
      <c r="C211" s="58" t="s">
        <v>389</v>
      </c>
      <c r="D211" s="52" t="s">
        <v>23</v>
      </c>
      <c r="E211" s="223" t="s">
        <v>541</v>
      </c>
      <c r="F211" s="53" t="s">
        <v>271</v>
      </c>
      <c r="G211" s="868"/>
      <c r="H211" s="871"/>
      <c r="I211" s="841"/>
      <c r="J211" s="844"/>
      <c r="K211" s="841"/>
      <c r="L211" s="841"/>
      <c r="M211" s="847"/>
      <c r="N211" s="896"/>
      <c r="O211" s="896"/>
      <c r="P211" s="896"/>
      <c r="Q211" s="1029"/>
      <c r="R211" s="224"/>
      <c r="S211" s="231"/>
      <c r="T211" s="231"/>
      <c r="U211" s="231"/>
      <c r="V211" s="231"/>
      <c r="W211" s="231"/>
      <c r="X211" s="164"/>
      <c r="Y211" s="63"/>
      <c r="Z211" s="63"/>
      <c r="AA211" s="63"/>
      <c r="AB211" s="12">
        <v>3</v>
      </c>
      <c r="AC211" s="13" t="s">
        <v>276</v>
      </c>
      <c r="AD211" s="14">
        <v>0.35</v>
      </c>
      <c r="AE211" s="22">
        <v>43282</v>
      </c>
      <c r="AF211" s="22">
        <v>43373</v>
      </c>
      <c r="AG211" s="15" t="s">
        <v>375</v>
      </c>
      <c r="AI211" s="239"/>
      <c r="AJ211" s="239"/>
      <c r="AM211" s="1038"/>
      <c r="AN211" s="1038"/>
      <c r="AO211" s="1038"/>
      <c r="AP211" s="1038"/>
      <c r="AQ211" s="1038"/>
    </row>
    <row r="212" spans="2:43" ht="79.5" hidden="1" customHeight="1" thickBot="1" x14ac:dyDescent="0.3">
      <c r="B212" s="57" t="s">
        <v>388</v>
      </c>
      <c r="C212" s="58" t="s">
        <v>389</v>
      </c>
      <c r="D212" s="52" t="s">
        <v>23</v>
      </c>
      <c r="E212" s="223" t="s">
        <v>541</v>
      </c>
      <c r="F212" s="53" t="s">
        <v>271</v>
      </c>
      <c r="G212" s="869"/>
      <c r="H212" s="872"/>
      <c r="I212" s="842"/>
      <c r="J212" s="845"/>
      <c r="K212" s="842"/>
      <c r="L212" s="842"/>
      <c r="M212" s="848"/>
      <c r="N212" s="906"/>
      <c r="O212" s="906"/>
      <c r="P212" s="906"/>
      <c r="Q212" s="908"/>
      <c r="R212" s="224"/>
      <c r="S212" s="231"/>
      <c r="T212" s="231"/>
      <c r="U212" s="231"/>
      <c r="V212" s="231"/>
      <c r="W212" s="231"/>
      <c r="X212" s="165"/>
      <c r="Y212" s="64"/>
      <c r="Z212" s="64"/>
      <c r="AA212" s="64"/>
      <c r="AB212" s="12">
        <v>4</v>
      </c>
      <c r="AC212" s="13" t="s">
        <v>277</v>
      </c>
      <c r="AD212" s="14">
        <v>0.15</v>
      </c>
      <c r="AE212" s="22">
        <v>43374</v>
      </c>
      <c r="AF212" s="22">
        <v>43465</v>
      </c>
      <c r="AG212" s="15" t="s">
        <v>375</v>
      </c>
      <c r="AI212" s="239"/>
      <c r="AJ212" s="239"/>
      <c r="AM212" s="1038"/>
      <c r="AN212" s="1038"/>
      <c r="AO212" s="1038"/>
      <c r="AP212" s="1038"/>
      <c r="AQ212" s="1038"/>
    </row>
    <row r="213" spans="2:43" ht="79.5" hidden="1" customHeight="1" thickBot="1" x14ac:dyDescent="0.3">
      <c r="B213" s="57" t="s">
        <v>388</v>
      </c>
      <c r="C213" s="58" t="s">
        <v>389</v>
      </c>
      <c r="D213" s="52" t="s">
        <v>23</v>
      </c>
      <c r="E213" s="223" t="s">
        <v>541</v>
      </c>
      <c r="F213" s="53" t="s">
        <v>271</v>
      </c>
      <c r="G213" s="867">
        <v>2</v>
      </c>
      <c r="H213" s="870" t="s">
        <v>278</v>
      </c>
      <c r="I213" s="840">
        <v>0.2</v>
      </c>
      <c r="J213" s="843">
        <v>100</v>
      </c>
      <c r="K213" s="840" t="s">
        <v>184</v>
      </c>
      <c r="L213" s="840" t="s">
        <v>279</v>
      </c>
      <c r="M213" s="846" t="s">
        <v>375</v>
      </c>
      <c r="N213" s="1043">
        <v>0.25</v>
      </c>
      <c r="O213" s="1043">
        <v>0.5</v>
      </c>
      <c r="P213" s="1043">
        <v>0.85</v>
      </c>
      <c r="Q213" s="1040">
        <v>1</v>
      </c>
      <c r="R213" s="227"/>
      <c r="S213" s="233"/>
      <c r="T213" s="233"/>
      <c r="U213" s="233"/>
      <c r="V213" s="233"/>
      <c r="W213" s="233"/>
      <c r="X213" s="173"/>
      <c r="Y213" s="71"/>
      <c r="Z213" s="71"/>
      <c r="AA213" s="71"/>
      <c r="AB213" s="12">
        <v>1</v>
      </c>
      <c r="AC213" s="13" t="s">
        <v>280</v>
      </c>
      <c r="AD213" s="14">
        <v>0.15</v>
      </c>
      <c r="AE213" s="22">
        <v>43132</v>
      </c>
      <c r="AF213" s="22">
        <v>43190</v>
      </c>
      <c r="AG213" s="15" t="s">
        <v>375</v>
      </c>
      <c r="AI213" s="239"/>
      <c r="AJ213" s="239"/>
      <c r="AM213" s="1"/>
      <c r="AN213" s="1"/>
      <c r="AO213" s="1"/>
      <c r="AP213" s="1"/>
      <c r="AQ213" s="1"/>
    </row>
    <row r="214" spans="2:43" ht="79.5" hidden="1" customHeight="1" thickBot="1" x14ac:dyDescent="0.3">
      <c r="B214" s="57" t="s">
        <v>388</v>
      </c>
      <c r="C214" s="58" t="s">
        <v>389</v>
      </c>
      <c r="D214" s="52" t="s">
        <v>23</v>
      </c>
      <c r="E214" s="223" t="s">
        <v>541</v>
      </c>
      <c r="F214" s="53" t="s">
        <v>271</v>
      </c>
      <c r="G214" s="868"/>
      <c r="H214" s="871"/>
      <c r="I214" s="841"/>
      <c r="J214" s="844"/>
      <c r="K214" s="841"/>
      <c r="L214" s="841"/>
      <c r="M214" s="847"/>
      <c r="N214" s="1044"/>
      <c r="O214" s="1044"/>
      <c r="P214" s="1044"/>
      <c r="Q214" s="1041"/>
      <c r="R214" s="227"/>
      <c r="S214" s="233"/>
      <c r="T214" s="233"/>
      <c r="U214" s="233"/>
      <c r="V214" s="233"/>
      <c r="W214" s="233"/>
      <c r="X214" s="173"/>
      <c r="Y214" s="71"/>
      <c r="Z214" s="71"/>
      <c r="AA214" s="71"/>
      <c r="AB214" s="12">
        <v>2</v>
      </c>
      <c r="AC214" s="13" t="s">
        <v>275</v>
      </c>
      <c r="AD214" s="14">
        <v>0.35</v>
      </c>
      <c r="AE214" s="22">
        <v>43191</v>
      </c>
      <c r="AF214" s="22">
        <v>43281</v>
      </c>
      <c r="AG214" s="15" t="s">
        <v>375</v>
      </c>
      <c r="AI214" s="239"/>
      <c r="AJ214" s="239"/>
      <c r="AM214" s="1038"/>
      <c r="AN214" s="1038"/>
      <c r="AO214" s="1038"/>
      <c r="AP214" s="1038"/>
      <c r="AQ214" s="1038"/>
    </row>
    <row r="215" spans="2:43" ht="79.5" hidden="1" customHeight="1" thickBot="1" x14ac:dyDescent="0.3">
      <c r="B215" s="57" t="s">
        <v>388</v>
      </c>
      <c r="C215" s="58" t="s">
        <v>389</v>
      </c>
      <c r="D215" s="52" t="s">
        <v>23</v>
      </c>
      <c r="E215" s="223" t="s">
        <v>541</v>
      </c>
      <c r="F215" s="53" t="s">
        <v>271</v>
      </c>
      <c r="G215" s="868"/>
      <c r="H215" s="871"/>
      <c r="I215" s="841"/>
      <c r="J215" s="844"/>
      <c r="K215" s="841"/>
      <c r="L215" s="841"/>
      <c r="M215" s="847"/>
      <c r="N215" s="1044"/>
      <c r="O215" s="1044"/>
      <c r="P215" s="1044"/>
      <c r="Q215" s="1041"/>
      <c r="R215" s="227"/>
      <c r="S215" s="233"/>
      <c r="T215" s="233"/>
      <c r="U215" s="233"/>
      <c r="V215" s="233"/>
      <c r="W215" s="233"/>
      <c r="X215" s="173"/>
      <c r="Y215" s="71"/>
      <c r="Z215" s="71"/>
      <c r="AA215" s="71"/>
      <c r="AB215" s="12">
        <v>3</v>
      </c>
      <c r="AC215" s="13" t="s">
        <v>276</v>
      </c>
      <c r="AD215" s="14">
        <v>0.35</v>
      </c>
      <c r="AE215" s="22">
        <v>43282</v>
      </c>
      <c r="AF215" s="22">
        <v>43373</v>
      </c>
      <c r="AG215" s="15" t="s">
        <v>375</v>
      </c>
      <c r="AI215" s="239"/>
      <c r="AJ215" s="239"/>
      <c r="AM215" s="1038"/>
      <c r="AN215" s="1038"/>
      <c r="AO215" s="1038"/>
      <c r="AP215" s="1038"/>
      <c r="AQ215" s="1038"/>
    </row>
    <row r="216" spans="2:43" ht="79.5" hidden="1" customHeight="1" thickBot="1" x14ac:dyDescent="0.3">
      <c r="B216" s="57" t="s">
        <v>388</v>
      </c>
      <c r="C216" s="58" t="s">
        <v>389</v>
      </c>
      <c r="D216" s="52" t="s">
        <v>23</v>
      </c>
      <c r="E216" s="223" t="s">
        <v>541</v>
      </c>
      <c r="F216" s="53" t="s">
        <v>271</v>
      </c>
      <c r="G216" s="869"/>
      <c r="H216" s="872"/>
      <c r="I216" s="842"/>
      <c r="J216" s="845"/>
      <c r="K216" s="842"/>
      <c r="L216" s="842"/>
      <c r="M216" s="848"/>
      <c r="N216" s="1045"/>
      <c r="O216" s="1045"/>
      <c r="P216" s="1045"/>
      <c r="Q216" s="1042"/>
      <c r="R216" s="227"/>
      <c r="S216" s="233"/>
      <c r="T216" s="233"/>
      <c r="U216" s="233"/>
      <c r="V216" s="233"/>
      <c r="W216" s="233"/>
      <c r="X216" s="174"/>
      <c r="Y216" s="72"/>
      <c r="Z216" s="72"/>
      <c r="AA216" s="72"/>
      <c r="AB216" s="12">
        <v>4</v>
      </c>
      <c r="AC216" s="13" t="s">
        <v>277</v>
      </c>
      <c r="AD216" s="14">
        <v>0.15</v>
      </c>
      <c r="AE216" s="22">
        <v>43374</v>
      </c>
      <c r="AF216" s="22">
        <v>43465</v>
      </c>
      <c r="AG216" s="15" t="s">
        <v>375</v>
      </c>
      <c r="AI216" s="239"/>
      <c r="AJ216" s="239"/>
    </row>
    <row r="217" spans="2:43" ht="79.5" hidden="1" customHeight="1" thickBot="1" x14ac:dyDescent="0.3">
      <c r="B217" s="57" t="s">
        <v>388</v>
      </c>
      <c r="C217" s="58" t="s">
        <v>389</v>
      </c>
      <c r="D217" s="52" t="s">
        <v>23</v>
      </c>
      <c r="E217" s="223" t="s">
        <v>541</v>
      </c>
      <c r="F217" s="53" t="s">
        <v>271</v>
      </c>
      <c r="G217" s="867">
        <v>3</v>
      </c>
      <c r="H217" s="870" t="s">
        <v>281</v>
      </c>
      <c r="I217" s="840">
        <v>0.2</v>
      </c>
      <c r="J217" s="843">
        <v>100</v>
      </c>
      <c r="K217" s="840" t="s">
        <v>282</v>
      </c>
      <c r="L217" s="840" t="s">
        <v>376</v>
      </c>
      <c r="M217" s="846" t="s">
        <v>377</v>
      </c>
      <c r="N217" s="909">
        <v>0.25</v>
      </c>
      <c r="O217" s="855">
        <v>0.5</v>
      </c>
      <c r="P217" s="909">
        <v>0.75</v>
      </c>
      <c r="Q217" s="907">
        <v>1</v>
      </c>
      <c r="R217" s="224"/>
      <c r="S217" s="231"/>
      <c r="T217" s="231"/>
      <c r="U217" s="231"/>
      <c r="V217" s="231"/>
      <c r="W217" s="231"/>
      <c r="X217" s="164"/>
      <c r="Y217" s="63"/>
      <c r="Z217" s="63"/>
      <c r="AA217" s="63"/>
      <c r="AB217" s="12">
        <v>1</v>
      </c>
      <c r="AC217" s="45" t="s">
        <v>378</v>
      </c>
      <c r="AD217" s="46">
        <v>0.2</v>
      </c>
      <c r="AE217" s="47">
        <v>43132</v>
      </c>
      <c r="AF217" s="47">
        <v>43190</v>
      </c>
      <c r="AG217" s="48" t="s">
        <v>377</v>
      </c>
      <c r="AI217" s="239"/>
      <c r="AJ217" s="239"/>
    </row>
    <row r="218" spans="2:43" ht="62.25" hidden="1" customHeight="1" thickBot="1" x14ac:dyDescent="0.3">
      <c r="B218" s="57" t="s">
        <v>388</v>
      </c>
      <c r="C218" s="58" t="s">
        <v>389</v>
      </c>
      <c r="D218" s="52" t="s">
        <v>23</v>
      </c>
      <c r="E218" s="223" t="s">
        <v>541</v>
      </c>
      <c r="F218" s="53" t="s">
        <v>271</v>
      </c>
      <c r="G218" s="868"/>
      <c r="H218" s="871"/>
      <c r="I218" s="841"/>
      <c r="J218" s="844"/>
      <c r="K218" s="841"/>
      <c r="L218" s="841"/>
      <c r="M218" s="847"/>
      <c r="N218" s="1039"/>
      <c r="O218" s="896"/>
      <c r="P218" s="1039"/>
      <c r="Q218" s="1029"/>
      <c r="R218" s="224"/>
      <c r="S218" s="231"/>
      <c r="T218" s="231"/>
      <c r="U218" s="231"/>
      <c r="V218" s="231"/>
      <c r="W218" s="231"/>
      <c r="X218" s="164"/>
      <c r="Y218" s="63"/>
      <c r="Z218" s="63"/>
      <c r="AA218" s="63"/>
      <c r="AB218" s="12">
        <v>2</v>
      </c>
      <c r="AC218" s="49" t="s">
        <v>379</v>
      </c>
      <c r="AD218" s="46">
        <v>0.2</v>
      </c>
      <c r="AE218" s="47">
        <v>43191</v>
      </c>
      <c r="AF218" s="47">
        <v>43281</v>
      </c>
      <c r="AG218" s="48" t="s">
        <v>377</v>
      </c>
      <c r="AH218" s="50"/>
      <c r="AI218" s="240"/>
      <c r="AJ218" s="239"/>
    </row>
    <row r="219" spans="2:43" ht="61.5" hidden="1" customHeight="1" thickBot="1" x14ac:dyDescent="0.3">
      <c r="B219" s="57" t="s">
        <v>388</v>
      </c>
      <c r="C219" s="58" t="s">
        <v>389</v>
      </c>
      <c r="D219" s="52" t="s">
        <v>23</v>
      </c>
      <c r="E219" s="223" t="s">
        <v>541</v>
      </c>
      <c r="F219" s="53" t="s">
        <v>271</v>
      </c>
      <c r="G219" s="868"/>
      <c r="H219" s="871"/>
      <c r="I219" s="841"/>
      <c r="J219" s="844"/>
      <c r="K219" s="841"/>
      <c r="L219" s="841"/>
      <c r="M219" s="847"/>
      <c r="N219" s="1039"/>
      <c r="O219" s="896"/>
      <c r="P219" s="1039"/>
      <c r="Q219" s="1029"/>
      <c r="R219" s="224"/>
      <c r="S219" s="231"/>
      <c r="T219" s="231"/>
      <c r="U219" s="231"/>
      <c r="V219" s="231"/>
      <c r="W219" s="231"/>
      <c r="X219" s="164"/>
      <c r="Y219" s="63"/>
      <c r="Z219" s="63"/>
      <c r="AA219" s="63"/>
      <c r="AB219" s="12">
        <v>3</v>
      </c>
      <c r="AC219" s="45" t="s">
        <v>283</v>
      </c>
      <c r="AD219" s="46">
        <v>0.2</v>
      </c>
      <c r="AE219" s="47">
        <v>43282</v>
      </c>
      <c r="AF219" s="47">
        <v>43373</v>
      </c>
      <c r="AG219" s="48" t="s">
        <v>377</v>
      </c>
      <c r="AI219" s="239"/>
      <c r="AJ219" s="239"/>
    </row>
    <row r="220" spans="2:43" ht="61.5" hidden="1" customHeight="1" thickBot="1" x14ac:dyDescent="0.3">
      <c r="B220" s="57" t="s">
        <v>388</v>
      </c>
      <c r="C220" s="58" t="s">
        <v>389</v>
      </c>
      <c r="D220" s="52" t="s">
        <v>23</v>
      </c>
      <c r="E220" s="223" t="s">
        <v>541</v>
      </c>
      <c r="F220" s="53" t="s">
        <v>271</v>
      </c>
      <c r="G220" s="869"/>
      <c r="H220" s="872"/>
      <c r="I220" s="842"/>
      <c r="J220" s="845"/>
      <c r="K220" s="842"/>
      <c r="L220" s="842"/>
      <c r="M220" s="848"/>
      <c r="N220" s="910"/>
      <c r="O220" s="906"/>
      <c r="P220" s="910"/>
      <c r="Q220" s="908"/>
      <c r="R220" s="224"/>
      <c r="S220" s="231"/>
      <c r="T220" s="231"/>
      <c r="U220" s="231"/>
      <c r="V220" s="231"/>
      <c r="W220" s="231"/>
      <c r="X220" s="165"/>
      <c r="Y220" s="64"/>
      <c r="Z220" s="64"/>
      <c r="AA220" s="64"/>
      <c r="AB220" s="12">
        <v>4</v>
      </c>
      <c r="AC220" s="45" t="s">
        <v>380</v>
      </c>
      <c r="AD220" s="46">
        <v>0.4</v>
      </c>
      <c r="AE220" s="47">
        <v>43374</v>
      </c>
      <c r="AF220" s="47">
        <v>43465</v>
      </c>
      <c r="AG220" s="48" t="s">
        <v>377</v>
      </c>
      <c r="AI220" s="239"/>
      <c r="AJ220" s="239"/>
    </row>
    <row r="221" spans="2:43" ht="79.5" hidden="1" customHeight="1" thickBot="1" x14ac:dyDescent="0.3">
      <c r="B221" s="57" t="s">
        <v>391</v>
      </c>
      <c r="C221" s="57" t="s">
        <v>396</v>
      </c>
      <c r="D221" s="52" t="s">
        <v>23</v>
      </c>
      <c r="E221" s="223" t="s">
        <v>541</v>
      </c>
      <c r="F221" s="53" t="s">
        <v>271</v>
      </c>
      <c r="G221" s="867">
        <v>4</v>
      </c>
      <c r="H221" s="870" t="s">
        <v>381</v>
      </c>
      <c r="I221" s="840">
        <v>0.2</v>
      </c>
      <c r="J221" s="843">
        <v>100</v>
      </c>
      <c r="K221" s="840" t="s">
        <v>284</v>
      </c>
      <c r="L221" s="840" t="s">
        <v>285</v>
      </c>
      <c r="M221" s="846" t="s">
        <v>377</v>
      </c>
      <c r="N221" s="856">
        <v>0.25</v>
      </c>
      <c r="O221" s="856">
        <v>0.5</v>
      </c>
      <c r="P221" s="856">
        <v>0.75</v>
      </c>
      <c r="Q221" s="982">
        <v>1</v>
      </c>
      <c r="R221" s="226"/>
      <c r="S221" s="232"/>
      <c r="T221" s="232"/>
      <c r="U221" s="232"/>
      <c r="V221" s="232"/>
      <c r="W221" s="232"/>
      <c r="X221" s="169"/>
      <c r="Y221" s="67"/>
      <c r="Z221" s="67"/>
      <c r="AA221" s="67"/>
      <c r="AB221" s="12">
        <v>1</v>
      </c>
      <c r="AC221" s="212" t="s">
        <v>382</v>
      </c>
      <c r="AD221" s="46">
        <v>0.25</v>
      </c>
      <c r="AE221" s="47">
        <v>43132</v>
      </c>
      <c r="AF221" s="47">
        <v>43190</v>
      </c>
      <c r="AG221" s="48" t="s">
        <v>377</v>
      </c>
      <c r="AI221" s="239"/>
      <c r="AJ221" s="239"/>
    </row>
    <row r="222" spans="2:43" ht="63.75" hidden="1" thickBot="1" x14ac:dyDescent="0.3">
      <c r="B222" s="57" t="s">
        <v>391</v>
      </c>
      <c r="C222" s="57" t="s">
        <v>396</v>
      </c>
      <c r="D222" s="52" t="s">
        <v>23</v>
      </c>
      <c r="E222" s="223" t="s">
        <v>541</v>
      </c>
      <c r="F222" s="53" t="s">
        <v>271</v>
      </c>
      <c r="G222" s="868"/>
      <c r="H222" s="871"/>
      <c r="I222" s="841"/>
      <c r="J222" s="844"/>
      <c r="K222" s="841"/>
      <c r="L222" s="841"/>
      <c r="M222" s="847"/>
      <c r="N222" s="857"/>
      <c r="O222" s="857"/>
      <c r="P222" s="857"/>
      <c r="Q222" s="984"/>
      <c r="R222" s="226"/>
      <c r="S222" s="232"/>
      <c r="T222" s="232"/>
      <c r="U222" s="232"/>
      <c r="V222" s="232"/>
      <c r="W222" s="232"/>
      <c r="X222" s="169"/>
      <c r="Y222" s="67"/>
      <c r="Z222" s="67"/>
      <c r="AA222" s="67"/>
      <c r="AB222" s="12">
        <v>2</v>
      </c>
      <c r="AC222" s="212" t="s">
        <v>286</v>
      </c>
      <c r="AD222" s="46">
        <v>0.25</v>
      </c>
      <c r="AE222" s="47">
        <v>43191</v>
      </c>
      <c r="AF222" s="47">
        <v>43281</v>
      </c>
      <c r="AG222" s="48" t="s">
        <v>377</v>
      </c>
      <c r="AI222" s="239"/>
      <c r="AJ222" s="239"/>
    </row>
    <row r="223" spans="2:43" ht="63.75" hidden="1" thickBot="1" x14ac:dyDescent="0.3">
      <c r="B223" s="57" t="s">
        <v>391</v>
      </c>
      <c r="C223" s="57" t="s">
        <v>396</v>
      </c>
      <c r="D223" s="52" t="s">
        <v>23</v>
      </c>
      <c r="E223" s="223" t="s">
        <v>541</v>
      </c>
      <c r="F223" s="53" t="s">
        <v>271</v>
      </c>
      <c r="G223" s="868"/>
      <c r="H223" s="871"/>
      <c r="I223" s="841"/>
      <c r="J223" s="844"/>
      <c r="K223" s="841"/>
      <c r="L223" s="841"/>
      <c r="M223" s="847"/>
      <c r="N223" s="857"/>
      <c r="O223" s="857"/>
      <c r="P223" s="857"/>
      <c r="Q223" s="984"/>
      <c r="R223" s="226"/>
      <c r="S223" s="232"/>
      <c r="T223" s="232"/>
      <c r="U223" s="232"/>
      <c r="V223" s="232"/>
      <c r="W223" s="232"/>
      <c r="X223" s="169"/>
      <c r="Y223" s="67"/>
      <c r="Z223" s="67"/>
      <c r="AA223" s="67"/>
      <c r="AB223" s="12">
        <v>3</v>
      </c>
      <c r="AC223" s="213" t="s">
        <v>383</v>
      </c>
      <c r="AD223" s="46">
        <v>0.25</v>
      </c>
      <c r="AE223" s="47">
        <v>43282</v>
      </c>
      <c r="AF223" s="47">
        <v>43373</v>
      </c>
      <c r="AG223" s="48" t="s">
        <v>377</v>
      </c>
      <c r="AI223" s="239"/>
      <c r="AJ223" s="239"/>
    </row>
    <row r="224" spans="2:43" ht="63.75" hidden="1" thickBot="1" x14ac:dyDescent="0.3">
      <c r="B224" s="57" t="s">
        <v>391</v>
      </c>
      <c r="C224" s="57" t="s">
        <v>396</v>
      </c>
      <c r="D224" s="52" t="s">
        <v>23</v>
      </c>
      <c r="E224" s="223" t="s">
        <v>541</v>
      </c>
      <c r="F224" s="53" t="s">
        <v>271</v>
      </c>
      <c r="G224" s="869"/>
      <c r="H224" s="872"/>
      <c r="I224" s="842"/>
      <c r="J224" s="845"/>
      <c r="K224" s="842"/>
      <c r="L224" s="842"/>
      <c r="M224" s="847"/>
      <c r="N224" s="857"/>
      <c r="O224" s="857"/>
      <c r="P224" s="857"/>
      <c r="Q224" s="984"/>
      <c r="R224" s="226"/>
      <c r="S224" s="232"/>
      <c r="T224" s="232"/>
      <c r="U224" s="232"/>
      <c r="V224" s="232"/>
      <c r="W224" s="232"/>
      <c r="X224" s="169"/>
      <c r="Y224" s="67"/>
      <c r="Z224" s="67"/>
      <c r="AA224" s="67"/>
      <c r="AB224" s="12">
        <v>4</v>
      </c>
      <c r="AC224" s="213" t="s">
        <v>287</v>
      </c>
      <c r="AD224" s="46">
        <v>0.25</v>
      </c>
      <c r="AE224" s="47">
        <v>43374</v>
      </c>
      <c r="AF224" s="47">
        <v>43465</v>
      </c>
      <c r="AG224" s="48" t="s">
        <v>377</v>
      </c>
      <c r="AI224" s="239"/>
      <c r="AJ224" s="239"/>
    </row>
    <row r="225" spans="2:36" ht="79.5" hidden="1" customHeight="1" thickBot="1" x14ac:dyDescent="0.3">
      <c r="B225" s="57" t="s">
        <v>388</v>
      </c>
      <c r="C225" s="58" t="s">
        <v>389</v>
      </c>
      <c r="D225" s="52" t="s">
        <v>23</v>
      </c>
      <c r="E225" s="223" t="s">
        <v>541</v>
      </c>
      <c r="F225" s="53" t="s">
        <v>271</v>
      </c>
      <c r="G225" s="947">
        <v>5</v>
      </c>
      <c r="H225" s="911" t="s">
        <v>384</v>
      </c>
      <c r="I225" s="840">
        <v>0.2</v>
      </c>
      <c r="J225" s="843">
        <v>100</v>
      </c>
      <c r="K225" s="840" t="s">
        <v>284</v>
      </c>
      <c r="L225" s="840" t="s">
        <v>285</v>
      </c>
      <c r="M225" s="880" t="s">
        <v>377</v>
      </c>
      <c r="N225" s="944">
        <v>0.25</v>
      </c>
      <c r="O225" s="944">
        <v>0.5</v>
      </c>
      <c r="P225" s="944">
        <v>0.75</v>
      </c>
      <c r="Q225" s="945">
        <v>1</v>
      </c>
      <c r="R225" s="226"/>
      <c r="S225" s="232"/>
      <c r="T225" s="232"/>
      <c r="U225" s="232"/>
      <c r="V225" s="232"/>
      <c r="W225" s="232"/>
      <c r="X225" s="75"/>
      <c r="Y225" s="75"/>
      <c r="Z225" s="75"/>
      <c r="AA225" s="75"/>
      <c r="AB225" s="12">
        <v>1</v>
      </c>
      <c r="AC225" s="27" t="s">
        <v>288</v>
      </c>
      <c r="AD225" s="46">
        <v>0.5</v>
      </c>
      <c r="AE225" s="47">
        <v>43133</v>
      </c>
      <c r="AF225" s="47" t="s">
        <v>289</v>
      </c>
      <c r="AG225" s="48" t="s">
        <v>377</v>
      </c>
      <c r="AI225" s="239"/>
      <c r="AJ225" s="239"/>
    </row>
    <row r="226" spans="2:36" ht="63.75" hidden="1" thickBot="1" x14ac:dyDescent="0.3">
      <c r="B226" s="57" t="s">
        <v>388</v>
      </c>
      <c r="C226" s="58" t="s">
        <v>389</v>
      </c>
      <c r="D226" s="52" t="s">
        <v>23</v>
      </c>
      <c r="E226" s="223" t="s">
        <v>541</v>
      </c>
      <c r="F226" s="53" t="s">
        <v>271</v>
      </c>
      <c r="G226" s="1046"/>
      <c r="H226" s="912"/>
      <c r="I226" s="841"/>
      <c r="J226" s="844"/>
      <c r="K226" s="841"/>
      <c r="L226" s="841"/>
      <c r="M226" s="880"/>
      <c r="N226" s="944"/>
      <c r="O226" s="944"/>
      <c r="P226" s="944"/>
      <c r="Q226" s="945"/>
      <c r="R226" s="226"/>
      <c r="S226" s="232"/>
      <c r="T226" s="232"/>
      <c r="U226" s="232"/>
      <c r="V226" s="232"/>
      <c r="W226" s="232"/>
      <c r="X226" s="75"/>
      <c r="Y226" s="75"/>
      <c r="Z226" s="75"/>
      <c r="AA226" s="75"/>
      <c r="AB226" s="12">
        <v>2</v>
      </c>
      <c r="AC226" s="51" t="s">
        <v>290</v>
      </c>
      <c r="AD226" s="46">
        <v>0.3</v>
      </c>
      <c r="AE226" s="47">
        <v>43282</v>
      </c>
      <c r="AF226" s="47" t="s">
        <v>291</v>
      </c>
      <c r="AG226" s="48" t="s">
        <v>377</v>
      </c>
      <c r="AI226" s="239"/>
      <c r="AJ226" s="239"/>
    </row>
    <row r="227" spans="2:36" ht="63.75" hidden="1" thickBot="1" x14ac:dyDescent="0.3">
      <c r="B227" s="57" t="s">
        <v>388</v>
      </c>
      <c r="C227" s="58" t="s">
        <v>389</v>
      </c>
      <c r="D227" s="55" t="s">
        <v>23</v>
      </c>
      <c r="E227" s="223" t="s">
        <v>541</v>
      </c>
      <c r="F227" s="56" t="s">
        <v>271</v>
      </c>
      <c r="G227" s="948"/>
      <c r="H227" s="913"/>
      <c r="I227" s="842"/>
      <c r="J227" s="845"/>
      <c r="K227" s="842"/>
      <c r="L227" s="842"/>
      <c r="M227" s="880"/>
      <c r="N227" s="944"/>
      <c r="O227" s="944"/>
      <c r="P227" s="944"/>
      <c r="Q227" s="945"/>
      <c r="R227" s="226"/>
      <c r="S227" s="232"/>
      <c r="T227" s="232"/>
      <c r="U227" s="232"/>
      <c r="V227" s="232"/>
      <c r="W227" s="232"/>
      <c r="X227" s="75"/>
      <c r="Y227" s="75"/>
      <c r="Z227" s="75"/>
      <c r="AA227" s="75"/>
      <c r="AB227" s="12">
        <v>3</v>
      </c>
      <c r="AC227" s="51" t="s">
        <v>385</v>
      </c>
      <c r="AD227" s="46">
        <v>0.2</v>
      </c>
      <c r="AE227" s="47">
        <v>43110</v>
      </c>
      <c r="AF227" s="47" t="s">
        <v>292</v>
      </c>
      <c r="AG227" s="48" t="s">
        <v>377</v>
      </c>
      <c r="AI227" s="239"/>
      <c r="AJ227" s="239"/>
    </row>
    <row r="228" spans="2:36" ht="15.75" thickBot="1" x14ac:dyDescent="0.3"/>
    <row r="229" spans="2:36" ht="63.75" thickBot="1" x14ac:dyDescent="0.3">
      <c r="B229" s="252" t="s">
        <v>391</v>
      </c>
      <c r="C229" s="253" t="s">
        <v>523</v>
      </c>
      <c r="D229" s="254" t="s">
        <v>23</v>
      </c>
      <c r="E229" s="255" t="s">
        <v>542</v>
      </c>
      <c r="F229" s="256" t="s">
        <v>525</v>
      </c>
      <c r="G229" s="776" t="s">
        <v>572</v>
      </c>
      <c r="H229" s="777"/>
      <c r="I229" s="777"/>
      <c r="J229" s="777"/>
      <c r="K229" s="777"/>
      <c r="L229" s="777"/>
      <c r="M229" s="777"/>
      <c r="N229" s="777"/>
      <c r="O229" s="777"/>
      <c r="P229" s="777"/>
      <c r="Q229" s="777"/>
      <c r="R229" s="777"/>
      <c r="S229" s="777"/>
      <c r="T229" s="777"/>
      <c r="U229" s="777"/>
      <c r="V229" s="777"/>
      <c r="W229" s="778"/>
      <c r="AB229" s="221">
        <v>1</v>
      </c>
      <c r="AC229" s="217" t="s">
        <v>524</v>
      </c>
      <c r="AD229" s="46">
        <v>0.2</v>
      </c>
      <c r="AE229" s="47">
        <v>43252</v>
      </c>
      <c r="AF229" s="47">
        <v>43465</v>
      </c>
      <c r="AG229" s="59" t="s">
        <v>522</v>
      </c>
      <c r="AI229" s="239"/>
      <c r="AJ229" s="239"/>
    </row>
    <row r="232" spans="2:36" x14ac:dyDescent="0.25">
      <c r="F232" s="222"/>
    </row>
    <row r="233" spans="2:36" x14ac:dyDescent="0.25">
      <c r="E233" s="222"/>
    </row>
  </sheetData>
  <autoFilter ref="B8:AQ227">
    <filterColumn colId="4">
      <filters>
        <filter val="8. Subdirección de Gestión Corporativa"/>
      </filters>
    </filterColumn>
  </autoFilter>
  <mergeCells count="897">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Q126:Q128"/>
    <mergeCell ref="I126:I128"/>
    <mergeCell ref="J126:J128"/>
    <mergeCell ref="K126:K128"/>
    <mergeCell ref="L126:L128"/>
    <mergeCell ref="M126:M128"/>
    <mergeCell ref="N126:N128"/>
    <mergeCell ref="L131:L134"/>
    <mergeCell ref="M131:M134"/>
    <mergeCell ref="N131:N134"/>
    <mergeCell ref="O131:O134"/>
    <mergeCell ref="P131:P134"/>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L117:L119"/>
    <mergeCell ref="M117:M119"/>
    <mergeCell ref="N117:N119"/>
    <mergeCell ref="O117:O119"/>
    <mergeCell ref="P117:P119"/>
    <mergeCell ref="L120:L122"/>
    <mergeCell ref="M120:M122"/>
    <mergeCell ref="N120:N122"/>
    <mergeCell ref="O120:O122"/>
    <mergeCell ref="P120:P12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30:L32"/>
    <mergeCell ref="M30:M32"/>
    <mergeCell ref="N30:N32"/>
    <mergeCell ref="O30:O32"/>
    <mergeCell ref="G30:G32"/>
    <mergeCell ref="H30:H32"/>
    <mergeCell ref="I30:I32"/>
    <mergeCell ref="G28:G29"/>
    <mergeCell ref="H28:H29"/>
    <mergeCell ref="I28:I29"/>
    <mergeCell ref="J28:J29"/>
    <mergeCell ref="K28:K29"/>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G117:G119"/>
    <mergeCell ref="H117:H119"/>
    <mergeCell ref="I117:I119"/>
    <mergeCell ref="J117:J119"/>
    <mergeCell ref="K117:K119"/>
    <mergeCell ref="G114:G116"/>
    <mergeCell ref="H114:H116"/>
    <mergeCell ref="I114:I116"/>
    <mergeCell ref="J114:J116"/>
    <mergeCell ref="K114:K116"/>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35:G137"/>
    <mergeCell ref="H135:H137"/>
    <mergeCell ref="G138:G139"/>
    <mergeCell ref="H138:H139"/>
    <mergeCell ref="I138:I139"/>
    <mergeCell ref="J138:J139"/>
    <mergeCell ref="K138:K139"/>
    <mergeCell ref="L138:L139"/>
    <mergeCell ref="M138:M139"/>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'C:\Users\Soporte\Downloads\[Instrumento de Planeación 2018-CapturaSGR (1).xlsx]listas'!#REF!</xm:f>
          </x14:formula1>
          <xm:sqref>D70:D110 F70:F110</xm:sqref>
        </x14:dataValidation>
        <x14:dataValidation type="list" allowBlank="1" showInputMessage="1" showErrorMessage="1">
          <x14:formula1>
            <xm:f>'C:\Users\Soporte\Downloads\[Instrumento de Planeación 2018-Captura.xlsx]listas'!#REF!</xm:f>
          </x14:formula1>
          <xm:sqref>D229 F9:F69 D9:D69 D111:D227 F111:F227</xm:sqref>
        </x14:dataValidation>
        <x14:dataValidation type="list" allowBlank="1" showInputMessage="1" showErrorMessage="1">
          <x14:formula1>
            <xm:f>'C:\Users\Soporte\Downloads\[Instrumento de Planeación 2018-CapturaSGR (1).xlsx]listas'!#REF!</xm:f>
          </x14:formula1>
          <xm:sqref>B9:B61 B209:B227 C225:C227 C189:C196 C205:C220 C9:C29 C46:C61 B229:C229 C70:C148 C153:C184 B111:B184</xm:sqref>
        </x14:dataValidation>
        <x14:dataValidation type="list" allowBlank="1" showInputMessage="1" showErrorMessage="1">
          <x14:formula1>
            <xm:f>'C:\Users\Amoreno\Documents\AMORENO\2017\PLAN DE ACCION\[FORMATO PLAN DE ACCION 2017.xlsx]LISTAS'!#REF!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tabSelected="1" zoomScaleNormal="100" workbookViewId="0">
      <selection activeCell="M12" sqref="M12"/>
    </sheetView>
  </sheetViews>
  <sheetFormatPr baseColWidth="10" defaultRowHeight="15" x14ac:dyDescent="0.25"/>
  <cols>
    <col min="1" max="1" width="5.25" customWidth="1"/>
    <col min="2" max="2" width="31.375" customWidth="1"/>
    <col min="3" max="3" width="31.75" customWidth="1"/>
    <col min="4" max="5" width="7.625" customWidth="1"/>
    <col min="6" max="6" width="47" customWidth="1"/>
    <col min="7" max="7" width="16.25" customWidth="1"/>
    <col min="8" max="8" width="13.5" customWidth="1"/>
    <col min="9" max="10" width="13.875" customWidth="1"/>
    <col min="11" max="11" width="13.625" customWidth="1"/>
    <col min="72" max="72" width="19.625" customWidth="1"/>
    <col min="73" max="73" width="12.375" customWidth="1"/>
    <col min="74" max="74" width="19.625" customWidth="1"/>
    <col min="75" max="75" width="14.875" customWidth="1"/>
    <col min="76" max="76" width="23.25" customWidth="1"/>
    <col min="77" max="77" width="15.875" customWidth="1"/>
    <col min="78" max="78" width="14.875" customWidth="1"/>
    <col min="79" max="79" width="16.25" customWidth="1"/>
    <col min="80" max="80" width="14.625" customWidth="1"/>
    <col min="81" max="81" width="14.75" customWidth="1"/>
    <col min="82" max="82" width="22.75" customWidth="1"/>
    <col min="83" max="83" width="13.25" customWidth="1"/>
    <col min="84" max="87" width="11" customWidth="1"/>
  </cols>
  <sheetData>
    <row r="9" spans="72:84" ht="45" x14ac:dyDescent="0.25">
      <c r="BU9" s="485" t="s">
        <v>24</v>
      </c>
      <c r="BV9" s="485" t="s">
        <v>53</v>
      </c>
      <c r="BW9" s="485" t="s">
        <v>59</v>
      </c>
      <c r="BX9" s="485" t="s">
        <v>115</v>
      </c>
      <c r="BY9" s="485" t="s">
        <v>131</v>
      </c>
      <c r="BZ9" s="485" t="s">
        <v>176</v>
      </c>
      <c r="CA9" s="485" t="s">
        <v>183</v>
      </c>
      <c r="CB9" s="485" t="s">
        <v>186</v>
      </c>
      <c r="CC9" s="485" t="s">
        <v>271</v>
      </c>
      <c r="CD9" s="85"/>
      <c r="CE9" s="492" t="s">
        <v>757</v>
      </c>
      <c r="CF9" s="467"/>
    </row>
    <row r="10" spans="72:84" x14ac:dyDescent="0.25">
      <c r="BT10" s="467" t="s">
        <v>821</v>
      </c>
      <c r="BU10" s="580">
        <v>1</v>
      </c>
      <c r="BV10" s="581">
        <v>0.99</v>
      </c>
      <c r="BW10" s="581">
        <v>0.77825999999999984</v>
      </c>
      <c r="BX10" s="581">
        <v>1</v>
      </c>
      <c r="BY10" s="581">
        <v>1</v>
      </c>
      <c r="BZ10" s="581">
        <v>0.99829931972789121</v>
      </c>
      <c r="CA10" s="581">
        <v>1</v>
      </c>
      <c r="CB10" s="581">
        <v>0.79396000000000033</v>
      </c>
      <c r="CC10" s="582">
        <v>0.95000000000000018</v>
      </c>
      <c r="CE10" s="494">
        <f>VLOOKUP($B$44,Tablas!$A$4:$B$12,2,FALSE)</f>
        <v>0.99</v>
      </c>
      <c r="CF10" s="494">
        <f>VLOOKUP($C$44,Tablas!$A$18:$B$26,2,FALSE)</f>
        <v>0.99833333333333329</v>
      </c>
    </row>
    <row r="11" spans="72:84" x14ac:dyDescent="0.25">
      <c r="BT11" s="467" t="s">
        <v>822</v>
      </c>
      <c r="BU11" s="579">
        <v>1</v>
      </c>
      <c r="BV11" s="579">
        <v>0.97</v>
      </c>
      <c r="BW11" s="579">
        <v>0.94649745358961723</v>
      </c>
      <c r="BX11" s="579">
        <v>1</v>
      </c>
      <c r="BY11" s="579">
        <v>1</v>
      </c>
      <c r="BZ11" s="579">
        <v>1</v>
      </c>
      <c r="CA11" s="579">
        <v>1</v>
      </c>
      <c r="CB11" s="579">
        <v>0.85761434857981056</v>
      </c>
      <c r="CC11" s="579">
        <v>0.78260869565217395</v>
      </c>
    </row>
    <row r="14" spans="72:84" ht="49.5" customHeight="1" x14ac:dyDescent="0.25">
      <c r="BU14" s="485" t="s">
        <v>24</v>
      </c>
      <c r="BV14" s="485" t="s">
        <v>53</v>
      </c>
      <c r="BW14" s="485" t="s">
        <v>59</v>
      </c>
      <c r="BX14" s="485" t="s">
        <v>115</v>
      </c>
      <c r="BY14" s="485" t="s">
        <v>131</v>
      </c>
      <c r="BZ14" s="485" t="s">
        <v>176</v>
      </c>
      <c r="CA14" s="485" t="s">
        <v>183</v>
      </c>
      <c r="CB14" s="485" t="s">
        <v>186</v>
      </c>
      <c r="CC14" s="485" t="s">
        <v>271</v>
      </c>
      <c r="CE14" s="492" t="s">
        <v>827</v>
      </c>
      <c r="CF14" s="467">
        <f>SUM(CF15:CF16)</f>
        <v>100</v>
      </c>
    </row>
    <row r="15" spans="72:84" x14ac:dyDescent="0.25">
      <c r="BT15" s="467" t="s">
        <v>821</v>
      </c>
      <c r="BU15" s="486">
        <f>IF($BU19=TRUE,BU10,"")</f>
        <v>1</v>
      </c>
      <c r="BV15" s="486">
        <f t="shared" ref="BV15:CC15" si="0">IF($BU19=TRUE,BV10,"")</f>
        <v>0.99</v>
      </c>
      <c r="BW15" s="486">
        <f t="shared" si="0"/>
        <v>0.77825999999999984</v>
      </c>
      <c r="BX15" s="486">
        <f t="shared" si="0"/>
        <v>1</v>
      </c>
      <c r="BY15" s="486">
        <f t="shared" si="0"/>
        <v>1</v>
      </c>
      <c r="BZ15" s="486">
        <f t="shared" si="0"/>
        <v>0.99829931972789121</v>
      </c>
      <c r="CA15" s="486">
        <f t="shared" si="0"/>
        <v>1</v>
      </c>
      <c r="CB15" s="486">
        <f t="shared" si="0"/>
        <v>0.79396000000000033</v>
      </c>
      <c r="CC15" s="486">
        <f t="shared" si="0"/>
        <v>0.95000000000000018</v>
      </c>
      <c r="CE15" s="478" t="s">
        <v>758</v>
      </c>
      <c r="CF15" s="493">
        <v>85</v>
      </c>
    </row>
    <row r="16" spans="72:84" x14ac:dyDescent="0.25">
      <c r="BT16" s="467" t="s">
        <v>822</v>
      </c>
      <c r="BU16" s="486">
        <f>IF($BU20=TRUE,BU11,"")</f>
        <v>1</v>
      </c>
      <c r="BV16" s="486">
        <f>IF($BU20=TRUE,BV11,"")</f>
        <v>0.97</v>
      </c>
      <c r="BW16" s="486">
        <f>IF($BU20=TRUE,BW11,"")</f>
        <v>0.94649745358961723</v>
      </c>
      <c r="BX16" s="486">
        <f t="shared" ref="BX16:CC16" si="1">IF($BU20=TRUE,BX11,"")</f>
        <v>1</v>
      </c>
      <c r="BY16" s="486">
        <f t="shared" si="1"/>
        <v>1</v>
      </c>
      <c r="BZ16" s="486">
        <f t="shared" si="1"/>
        <v>1</v>
      </c>
      <c r="CA16" s="486">
        <f t="shared" si="1"/>
        <v>1</v>
      </c>
      <c r="CB16" s="486">
        <f t="shared" si="1"/>
        <v>0.85761434857981056</v>
      </c>
      <c r="CC16" s="486">
        <f t="shared" si="1"/>
        <v>0.78260869565217395</v>
      </c>
      <c r="CE16" s="478" t="s">
        <v>759</v>
      </c>
      <c r="CF16" s="493">
        <v>15</v>
      </c>
    </row>
    <row r="17" spans="72:87" x14ac:dyDescent="0.25">
      <c r="CE17" s="467" t="s">
        <v>826</v>
      </c>
      <c r="CF17" s="494">
        <f>CF15/CF14</f>
        <v>0.85</v>
      </c>
      <c r="CH17" s="489" t="s">
        <v>759</v>
      </c>
      <c r="CI17">
        <f>VLOOKUP($CH$17,$CE$15:$CF$16,2,FALSE)</f>
        <v>15</v>
      </c>
    </row>
    <row r="19" spans="72:87" x14ac:dyDescent="0.25">
      <c r="BT19" s="467" t="s">
        <v>824</v>
      </c>
      <c r="BU19" t="b">
        <v>1</v>
      </c>
    </row>
    <row r="20" spans="72:87" x14ac:dyDescent="0.25">
      <c r="BT20" s="467" t="s">
        <v>825</v>
      </c>
      <c r="BU20" t="b">
        <v>1</v>
      </c>
    </row>
    <row r="21" spans="72:87" x14ac:dyDescent="0.25">
      <c r="BT21" s="488" t="s">
        <v>823</v>
      </c>
      <c r="BU21" t="str">
        <f>IF(AND(BU19=FALSE,BU20=FALSE),"Activa Cumplimiento de Productos o Actividades", "Cumplimiento " &amp; IF(AND(BU19=TRUE,BU20=TRUE),"Productos y Actividades",IF(BU19=TRUE,"Productos Tercer trimestre","Actividades Tercer trimestre")))</f>
        <v>Cumplimiento Productos y Actividades</v>
      </c>
    </row>
    <row r="33" spans="2:10" x14ac:dyDescent="0.25">
      <c r="B33" s="491"/>
    </row>
    <row r="42" spans="2:10" ht="15.75" thickBot="1" x14ac:dyDescent="0.3"/>
    <row r="43" spans="2:10" ht="45.75" thickBot="1" x14ac:dyDescent="0.3">
      <c r="B43" s="495" t="s">
        <v>818</v>
      </c>
      <c r="C43" s="496" t="s">
        <v>756</v>
      </c>
      <c r="F43" s="482" t="s">
        <v>8</v>
      </c>
      <c r="G43" s="771" t="s">
        <v>1362</v>
      </c>
      <c r="H43" s="772" t="s">
        <v>1364</v>
      </c>
      <c r="I43" s="772" t="s">
        <v>1363</v>
      </c>
      <c r="J43" s="772" t="s">
        <v>1185</v>
      </c>
    </row>
    <row r="44" spans="2:10" ht="16.5" thickTop="1" thickBot="1" x14ac:dyDescent="0.3">
      <c r="B44" s="498" t="s">
        <v>53</v>
      </c>
      <c r="C44" s="497" t="s">
        <v>176</v>
      </c>
      <c r="F44" s="481" t="s">
        <v>164</v>
      </c>
      <c r="G44" s="773" t="s">
        <v>791</v>
      </c>
      <c r="H44" s="775">
        <v>1</v>
      </c>
      <c r="I44" s="775">
        <v>1</v>
      </c>
      <c r="J44" s="775">
        <v>1</v>
      </c>
    </row>
    <row r="45" spans="2:10" ht="31.5" thickTop="1" thickBot="1" x14ac:dyDescent="0.3">
      <c r="F45" s="481" t="s">
        <v>278</v>
      </c>
      <c r="G45" s="773" t="s">
        <v>791</v>
      </c>
      <c r="H45" s="775">
        <v>1</v>
      </c>
      <c r="I45" s="775">
        <v>1</v>
      </c>
      <c r="J45" s="775">
        <v>1</v>
      </c>
    </row>
    <row r="46" spans="2:10" ht="45.75" thickBot="1" x14ac:dyDescent="0.3">
      <c r="F46" s="481" t="s">
        <v>365</v>
      </c>
      <c r="G46" s="773" t="s">
        <v>791</v>
      </c>
      <c r="H46" s="775">
        <v>1</v>
      </c>
      <c r="I46" s="775">
        <v>1</v>
      </c>
      <c r="J46" s="775">
        <v>1</v>
      </c>
    </row>
    <row r="47" spans="2:10" ht="30.75" thickBot="1" x14ac:dyDescent="0.3">
      <c r="F47" s="481" t="s">
        <v>67</v>
      </c>
      <c r="G47" s="773" t="s">
        <v>791</v>
      </c>
      <c r="H47" s="775">
        <v>1</v>
      </c>
      <c r="I47" s="775">
        <v>0.95</v>
      </c>
      <c r="J47" s="775">
        <v>0.95</v>
      </c>
    </row>
    <row r="48" spans="2:10" ht="30.75" thickBot="1" x14ac:dyDescent="0.3">
      <c r="F48" s="481" t="s">
        <v>76</v>
      </c>
      <c r="G48" s="773" t="s">
        <v>1359</v>
      </c>
      <c r="H48" s="775">
        <v>1</v>
      </c>
      <c r="I48" s="775">
        <v>0.57999999999999996</v>
      </c>
      <c r="J48" s="775">
        <v>0.57999999999999996</v>
      </c>
    </row>
    <row r="49" spans="6:10" ht="45.75" thickBot="1" x14ac:dyDescent="0.3">
      <c r="F49" s="481" t="s">
        <v>80</v>
      </c>
      <c r="G49" s="773" t="s">
        <v>791</v>
      </c>
      <c r="H49" s="775">
        <v>1</v>
      </c>
      <c r="I49" s="775">
        <v>1</v>
      </c>
      <c r="J49" s="775">
        <v>1</v>
      </c>
    </row>
    <row r="50" spans="6:10" ht="30.75" thickBot="1" x14ac:dyDescent="0.3">
      <c r="F50" s="481" t="s">
        <v>71</v>
      </c>
      <c r="G50" s="773" t="s">
        <v>791</v>
      </c>
      <c r="H50" s="775">
        <v>1</v>
      </c>
      <c r="I50" s="775">
        <v>0.95</v>
      </c>
      <c r="J50" s="775">
        <v>0.95</v>
      </c>
    </row>
    <row r="51" spans="6:10" ht="15.75" thickBot="1" x14ac:dyDescent="0.3">
      <c r="F51" s="481" t="s">
        <v>61</v>
      </c>
      <c r="G51" s="773" t="s">
        <v>791</v>
      </c>
      <c r="H51" s="775">
        <v>1</v>
      </c>
      <c r="I51" s="775">
        <v>0.95</v>
      </c>
      <c r="J51" s="775">
        <v>0.95</v>
      </c>
    </row>
    <row r="52" spans="6:10" ht="30.75" thickBot="1" x14ac:dyDescent="0.3">
      <c r="F52" s="481" t="s">
        <v>83</v>
      </c>
      <c r="G52" s="773" t="s">
        <v>791</v>
      </c>
      <c r="H52" s="775">
        <v>1</v>
      </c>
      <c r="I52" s="775">
        <v>1</v>
      </c>
      <c r="J52" s="775">
        <v>1</v>
      </c>
    </row>
    <row r="53" spans="6:10" ht="45.75" thickBot="1" x14ac:dyDescent="0.3">
      <c r="F53" s="481" t="s">
        <v>87</v>
      </c>
      <c r="G53" s="773" t="s">
        <v>1359</v>
      </c>
      <c r="H53" s="775">
        <v>1</v>
      </c>
      <c r="I53" s="775">
        <v>0.47</v>
      </c>
      <c r="J53" s="775">
        <v>0.47</v>
      </c>
    </row>
    <row r="54" spans="6:10" ht="15.75" thickBot="1" x14ac:dyDescent="0.3">
      <c r="F54" s="481" t="s">
        <v>43</v>
      </c>
      <c r="G54" s="773" t="s">
        <v>791</v>
      </c>
      <c r="H54" s="775">
        <v>24</v>
      </c>
      <c r="I54" s="775">
        <v>24</v>
      </c>
      <c r="J54" s="775">
        <v>1</v>
      </c>
    </row>
    <row r="55" spans="6:10" ht="30.75" thickBot="1" x14ac:dyDescent="0.3">
      <c r="F55" s="481" t="s">
        <v>99</v>
      </c>
      <c r="G55" s="773" t="s">
        <v>791</v>
      </c>
      <c r="H55" s="775">
        <v>1</v>
      </c>
      <c r="I55" s="775">
        <v>1</v>
      </c>
      <c r="J55" s="775">
        <v>1</v>
      </c>
    </row>
    <row r="56" spans="6:10" ht="30.75" thickBot="1" x14ac:dyDescent="0.3">
      <c r="F56" s="481" t="s">
        <v>155</v>
      </c>
      <c r="G56" s="773" t="s">
        <v>791</v>
      </c>
      <c r="H56" s="775">
        <v>1</v>
      </c>
      <c r="I56" s="775">
        <v>1</v>
      </c>
      <c r="J56" s="775">
        <v>1</v>
      </c>
    </row>
    <row r="57" spans="6:10" ht="30.75" thickBot="1" x14ac:dyDescent="0.3">
      <c r="F57" s="481" t="s">
        <v>338</v>
      </c>
      <c r="G57" s="773" t="s">
        <v>791</v>
      </c>
      <c r="H57" s="775">
        <v>1</v>
      </c>
      <c r="I57" s="775">
        <v>1</v>
      </c>
      <c r="J57" s="775">
        <v>1</v>
      </c>
    </row>
    <row r="58" spans="6:10" ht="15.75" thickBot="1" x14ac:dyDescent="0.3">
      <c r="F58" s="481" t="s">
        <v>120</v>
      </c>
      <c r="G58" s="773" t="s">
        <v>791</v>
      </c>
      <c r="H58" s="775">
        <v>1</v>
      </c>
      <c r="I58" s="775">
        <v>1</v>
      </c>
      <c r="J58" s="775">
        <v>1</v>
      </c>
    </row>
    <row r="59" spans="6:10" ht="45.75" thickBot="1" x14ac:dyDescent="0.3">
      <c r="F59" s="481" t="s">
        <v>116</v>
      </c>
      <c r="G59" s="773" t="s">
        <v>791</v>
      </c>
      <c r="H59" s="775">
        <v>1</v>
      </c>
      <c r="I59" s="775">
        <v>1</v>
      </c>
      <c r="J59" s="775">
        <v>1</v>
      </c>
    </row>
    <row r="60" spans="6:10" ht="45.75" thickBot="1" x14ac:dyDescent="0.3">
      <c r="F60" s="481" t="s">
        <v>250</v>
      </c>
      <c r="G60" s="773" t="s">
        <v>1359</v>
      </c>
      <c r="H60" s="775">
        <v>1</v>
      </c>
      <c r="I60" s="775">
        <v>0</v>
      </c>
      <c r="J60" s="775">
        <v>0</v>
      </c>
    </row>
    <row r="61" spans="6:10" ht="30.75" thickBot="1" x14ac:dyDescent="0.3">
      <c r="F61" s="481" t="s">
        <v>232</v>
      </c>
      <c r="G61" s="773" t="s">
        <v>791</v>
      </c>
      <c r="H61" s="775">
        <v>1</v>
      </c>
      <c r="I61" s="775">
        <v>1</v>
      </c>
      <c r="J61" s="775">
        <v>1</v>
      </c>
    </row>
    <row r="62" spans="6:10" ht="15.75" thickBot="1" x14ac:dyDescent="0.3">
      <c r="F62" s="481" t="s">
        <v>32</v>
      </c>
      <c r="G62" s="773" t="s">
        <v>791</v>
      </c>
      <c r="H62" s="775">
        <v>44</v>
      </c>
      <c r="I62" s="775">
        <v>44</v>
      </c>
      <c r="J62" s="775">
        <v>1</v>
      </c>
    </row>
    <row r="63" spans="6:10" ht="15.75" thickBot="1" x14ac:dyDescent="0.3">
      <c r="F63" s="481" t="s">
        <v>191</v>
      </c>
      <c r="G63" s="773" t="s">
        <v>1359</v>
      </c>
      <c r="H63" s="775">
        <v>1</v>
      </c>
      <c r="I63" s="775">
        <v>0.5</v>
      </c>
      <c r="J63" s="775">
        <v>0.5</v>
      </c>
    </row>
    <row r="64" spans="6:10" ht="45.75" thickBot="1" x14ac:dyDescent="0.3">
      <c r="F64" s="481" t="s">
        <v>225</v>
      </c>
      <c r="G64" s="773" t="s">
        <v>791</v>
      </c>
      <c r="H64" s="774">
        <v>4</v>
      </c>
      <c r="I64" s="774">
        <v>4</v>
      </c>
      <c r="J64" s="775">
        <v>1</v>
      </c>
    </row>
    <row r="65" spans="6:10" ht="30.75" thickBot="1" x14ac:dyDescent="0.3">
      <c r="F65" s="481" t="s">
        <v>576</v>
      </c>
      <c r="G65" s="773" t="s">
        <v>791</v>
      </c>
      <c r="H65" s="774">
        <v>2</v>
      </c>
      <c r="I65" s="774">
        <v>2</v>
      </c>
      <c r="J65" s="775">
        <v>1</v>
      </c>
    </row>
    <row r="66" spans="6:10" ht="30.75" thickBot="1" x14ac:dyDescent="0.3">
      <c r="F66" s="481" t="s">
        <v>126</v>
      </c>
      <c r="G66" s="773" t="s">
        <v>791</v>
      </c>
      <c r="H66" s="775">
        <v>1</v>
      </c>
      <c r="I66" s="775">
        <v>1</v>
      </c>
      <c r="J66" s="775">
        <v>1</v>
      </c>
    </row>
    <row r="67" spans="6:10" ht="45.75" thickBot="1" x14ac:dyDescent="0.3">
      <c r="F67" s="481" t="s">
        <v>304</v>
      </c>
      <c r="G67" s="773" t="s">
        <v>791</v>
      </c>
      <c r="H67" s="775">
        <v>1</v>
      </c>
      <c r="I67" s="775">
        <v>1</v>
      </c>
      <c r="J67" s="775">
        <v>1</v>
      </c>
    </row>
    <row r="68" spans="6:10" ht="15.75" thickBot="1" x14ac:dyDescent="0.3">
      <c r="F68" s="481" t="s">
        <v>38</v>
      </c>
      <c r="G68" s="773" t="s">
        <v>791</v>
      </c>
      <c r="H68" s="775">
        <v>24</v>
      </c>
      <c r="I68" s="775">
        <v>24</v>
      </c>
      <c r="J68" s="775">
        <v>1</v>
      </c>
    </row>
    <row r="69" spans="6:10" ht="15.75" thickBot="1" x14ac:dyDescent="0.3">
      <c r="F69" s="481" t="s">
        <v>513</v>
      </c>
      <c r="G69" s="773" t="s">
        <v>791</v>
      </c>
      <c r="H69" s="774">
        <v>26</v>
      </c>
      <c r="I69" s="774">
        <v>26</v>
      </c>
      <c r="J69" s="775">
        <v>1</v>
      </c>
    </row>
    <row r="70" spans="6:10" ht="30.75" thickBot="1" x14ac:dyDescent="0.3">
      <c r="F70" s="481" t="s">
        <v>363</v>
      </c>
      <c r="G70" s="773" t="s">
        <v>791</v>
      </c>
      <c r="H70" s="775">
        <v>0.2</v>
      </c>
      <c r="I70" s="775">
        <v>0.2</v>
      </c>
      <c r="J70" s="775">
        <v>1</v>
      </c>
    </row>
    <row r="71" spans="6:10" ht="30.75" thickBot="1" x14ac:dyDescent="0.3">
      <c r="F71" s="481" t="s">
        <v>204</v>
      </c>
      <c r="G71" s="773" t="s">
        <v>791</v>
      </c>
      <c r="H71" s="775">
        <v>0.02</v>
      </c>
      <c r="I71" s="775">
        <v>0.02</v>
      </c>
      <c r="J71" s="775">
        <v>1</v>
      </c>
    </row>
    <row r="72" spans="6:10" ht="30.75" thickBot="1" x14ac:dyDescent="0.3">
      <c r="F72" s="481" t="s">
        <v>349</v>
      </c>
      <c r="G72" s="772" t="s">
        <v>791</v>
      </c>
      <c r="H72" s="775">
        <v>1</v>
      </c>
      <c r="I72" s="775">
        <v>1</v>
      </c>
      <c r="J72" s="775">
        <v>1</v>
      </c>
    </row>
    <row r="73" spans="6:10" ht="45.75" thickBot="1" x14ac:dyDescent="0.3">
      <c r="F73" s="481" t="s">
        <v>369</v>
      </c>
      <c r="G73" s="773" t="s">
        <v>1365</v>
      </c>
      <c r="H73" s="775">
        <v>1</v>
      </c>
      <c r="I73" s="775">
        <v>0.75</v>
      </c>
      <c r="J73" s="775">
        <v>0.75</v>
      </c>
    </row>
    <row r="74" spans="6:10" ht="45.75" thickBot="1" x14ac:dyDescent="0.3">
      <c r="F74" s="481" t="s">
        <v>272</v>
      </c>
      <c r="G74" s="773" t="s">
        <v>791</v>
      </c>
      <c r="H74" s="775">
        <v>1</v>
      </c>
      <c r="I74" s="775">
        <v>1</v>
      </c>
      <c r="J74" s="775">
        <v>1</v>
      </c>
    </row>
    <row r="75" spans="6:10" ht="45.75" thickBot="1" x14ac:dyDescent="0.3">
      <c r="F75" s="481" t="s">
        <v>361</v>
      </c>
      <c r="G75" s="773" t="s">
        <v>791</v>
      </c>
      <c r="H75" s="775">
        <v>1</v>
      </c>
      <c r="I75" s="775">
        <v>1</v>
      </c>
      <c r="J75" s="775">
        <v>1</v>
      </c>
    </row>
    <row r="76" spans="6:10" ht="45.75" thickBot="1" x14ac:dyDescent="0.3">
      <c r="F76" s="481" t="s">
        <v>508</v>
      </c>
      <c r="G76" s="773" t="s">
        <v>791</v>
      </c>
      <c r="H76" s="775">
        <v>0.98</v>
      </c>
      <c r="I76" s="775">
        <v>0.96</v>
      </c>
      <c r="J76" s="775">
        <v>0.97959183673469385</v>
      </c>
    </row>
    <row r="77" spans="6:10" ht="30.75" thickBot="1" x14ac:dyDescent="0.3">
      <c r="F77" s="481" t="s">
        <v>474</v>
      </c>
      <c r="G77" s="773" t="s">
        <v>791</v>
      </c>
      <c r="H77" s="775">
        <v>1</v>
      </c>
      <c r="I77" s="775">
        <v>1</v>
      </c>
      <c r="J77" s="775">
        <v>1</v>
      </c>
    </row>
    <row r="78" spans="6:10" ht="15.75" thickBot="1" x14ac:dyDescent="0.3">
      <c r="F78" s="481" t="s">
        <v>178</v>
      </c>
      <c r="G78" s="773" t="s">
        <v>791</v>
      </c>
      <c r="H78" s="775">
        <v>1</v>
      </c>
      <c r="I78" s="775">
        <v>1</v>
      </c>
      <c r="J78" s="775">
        <v>1</v>
      </c>
    </row>
    <row r="79" spans="6:10" ht="30.75" thickBot="1" x14ac:dyDescent="0.3">
      <c r="F79" s="481" t="s">
        <v>266</v>
      </c>
      <c r="G79" s="773" t="s">
        <v>1359</v>
      </c>
      <c r="H79" s="775">
        <v>1</v>
      </c>
      <c r="I79" s="775">
        <v>0.4</v>
      </c>
      <c r="J79" s="775">
        <v>0.4</v>
      </c>
    </row>
    <row r="80" spans="6:10" ht="30.75" thickBot="1" x14ac:dyDescent="0.3">
      <c r="F80" s="481" t="s">
        <v>298</v>
      </c>
      <c r="G80" s="773" t="s">
        <v>791</v>
      </c>
      <c r="H80" s="775">
        <v>2</v>
      </c>
      <c r="I80" s="775">
        <v>2</v>
      </c>
      <c r="J80" s="775">
        <v>1</v>
      </c>
    </row>
    <row r="81" spans="6:10" ht="45.75" thickBot="1" x14ac:dyDescent="0.3">
      <c r="F81" s="481" t="s">
        <v>580</v>
      </c>
      <c r="G81" s="773" t="s">
        <v>791</v>
      </c>
      <c r="H81" s="775">
        <v>6</v>
      </c>
      <c r="I81" s="775">
        <v>6</v>
      </c>
      <c r="J81" s="775">
        <v>1</v>
      </c>
    </row>
    <row r="82" spans="6:10" ht="30.75" thickBot="1" x14ac:dyDescent="0.3">
      <c r="F82" s="481" t="s">
        <v>309</v>
      </c>
      <c r="G82" s="773" t="s">
        <v>791</v>
      </c>
      <c r="H82" s="775">
        <v>1</v>
      </c>
      <c r="I82" s="775">
        <v>1</v>
      </c>
      <c r="J82" s="775">
        <v>1</v>
      </c>
    </row>
    <row r="83" spans="6:10" ht="15.75" thickBot="1" x14ac:dyDescent="0.3">
      <c r="F83" s="481" t="s">
        <v>356</v>
      </c>
      <c r="G83" s="772" t="s">
        <v>791</v>
      </c>
      <c r="H83" s="775">
        <v>1</v>
      </c>
      <c r="I83" s="775">
        <v>1</v>
      </c>
      <c r="J83" s="775">
        <v>1</v>
      </c>
    </row>
    <row r="84" spans="6:10" ht="15.75" thickBot="1" x14ac:dyDescent="0.3">
      <c r="F84" s="481" t="s">
        <v>46</v>
      </c>
      <c r="G84" s="773" t="s">
        <v>791</v>
      </c>
      <c r="H84" s="775">
        <v>44</v>
      </c>
      <c r="I84" s="775">
        <v>44</v>
      </c>
      <c r="J84" s="775">
        <v>1</v>
      </c>
    </row>
    <row r="85" spans="6:10" ht="45.75" thickBot="1" x14ac:dyDescent="0.3">
      <c r="F85" s="481" t="s">
        <v>196</v>
      </c>
      <c r="G85" s="773" t="s">
        <v>791</v>
      </c>
      <c r="H85" s="775">
        <v>1</v>
      </c>
      <c r="I85" s="775">
        <v>1</v>
      </c>
      <c r="J85" s="775">
        <v>1</v>
      </c>
    </row>
    <row r="86" spans="6:10" ht="30.75" thickBot="1" x14ac:dyDescent="0.3">
      <c r="F86" s="481" t="s">
        <v>256</v>
      </c>
      <c r="G86" s="773" t="s">
        <v>1359</v>
      </c>
      <c r="H86" s="775">
        <v>1</v>
      </c>
      <c r="I86" s="775">
        <v>0.5</v>
      </c>
      <c r="J86" s="775">
        <v>0.5</v>
      </c>
    </row>
    <row r="87" spans="6:10" ht="45.75" thickBot="1" x14ac:dyDescent="0.3">
      <c r="F87" s="481" t="s">
        <v>240</v>
      </c>
      <c r="G87" s="773" t="s">
        <v>1359</v>
      </c>
      <c r="H87" s="775">
        <v>1</v>
      </c>
      <c r="I87" s="775">
        <v>0.35</v>
      </c>
      <c r="J87" s="775">
        <v>0.35</v>
      </c>
    </row>
    <row r="88" spans="6:10" ht="30.75" thickBot="1" x14ac:dyDescent="0.3">
      <c r="F88" s="481" t="s">
        <v>346</v>
      </c>
      <c r="G88" s="773" t="s">
        <v>791</v>
      </c>
      <c r="H88" s="775">
        <v>1</v>
      </c>
      <c r="I88" s="775">
        <v>1</v>
      </c>
      <c r="J88" s="775">
        <v>1</v>
      </c>
    </row>
    <row r="89" spans="6:10" ht="45.75" thickBot="1" x14ac:dyDescent="0.3">
      <c r="F89" s="481" t="s">
        <v>307</v>
      </c>
      <c r="G89" s="773" t="s">
        <v>791</v>
      </c>
      <c r="H89" s="775">
        <v>1</v>
      </c>
      <c r="I89" s="775">
        <v>1</v>
      </c>
      <c r="J89" s="775">
        <v>1</v>
      </c>
    </row>
    <row r="90" spans="6:10" ht="45.75" thickBot="1" x14ac:dyDescent="0.3">
      <c r="F90" s="481" t="s">
        <v>261</v>
      </c>
      <c r="G90" s="773" t="s">
        <v>791</v>
      </c>
      <c r="H90" s="775">
        <v>1</v>
      </c>
      <c r="I90" s="775">
        <v>1</v>
      </c>
      <c r="J90" s="775">
        <v>1</v>
      </c>
    </row>
    <row r="91" spans="6:10" ht="30.75" thickBot="1" x14ac:dyDescent="0.3">
      <c r="F91" s="481" t="s">
        <v>503</v>
      </c>
      <c r="G91" s="773" t="s">
        <v>791</v>
      </c>
      <c r="H91" s="774">
        <v>20</v>
      </c>
      <c r="I91" s="774">
        <v>20</v>
      </c>
      <c r="J91" s="775">
        <v>1</v>
      </c>
    </row>
    <row r="92" spans="6:10" ht="30.75" thickBot="1" x14ac:dyDescent="0.3">
      <c r="F92" s="481" t="s">
        <v>326</v>
      </c>
      <c r="G92" s="773" t="s">
        <v>791</v>
      </c>
      <c r="H92" s="775">
        <v>1</v>
      </c>
      <c r="I92" s="775">
        <v>1</v>
      </c>
      <c r="J92" s="775">
        <v>1</v>
      </c>
    </row>
    <row r="93" spans="6:10" ht="30.75" thickBot="1" x14ac:dyDescent="0.3">
      <c r="F93" s="481" t="s">
        <v>281</v>
      </c>
      <c r="G93" s="773" t="s">
        <v>791</v>
      </c>
      <c r="H93" s="775">
        <v>1</v>
      </c>
      <c r="I93" s="775">
        <v>1</v>
      </c>
      <c r="J93" s="775">
        <v>1</v>
      </c>
    </row>
    <row r="94" spans="6:10" ht="15.75" thickBot="1" x14ac:dyDescent="0.3">
      <c r="F94" s="481" t="s">
        <v>581</v>
      </c>
      <c r="G94" s="773" t="s">
        <v>791</v>
      </c>
      <c r="H94" s="775">
        <v>17</v>
      </c>
      <c r="I94" s="775">
        <v>17</v>
      </c>
      <c r="J94" s="775">
        <v>1</v>
      </c>
    </row>
    <row r="95" spans="6:10" ht="30.75" thickBot="1" x14ac:dyDescent="0.3">
      <c r="F95" s="481" t="s">
        <v>107</v>
      </c>
      <c r="G95" s="773" t="s">
        <v>1359</v>
      </c>
      <c r="H95" s="775">
        <v>1</v>
      </c>
      <c r="I95" s="775">
        <v>0</v>
      </c>
      <c r="J95" s="775">
        <v>0</v>
      </c>
    </row>
    <row r="96" spans="6:10" ht="15.75" thickBot="1" x14ac:dyDescent="0.3">
      <c r="F96" s="481" t="s">
        <v>54</v>
      </c>
      <c r="G96" s="772" t="s">
        <v>791</v>
      </c>
      <c r="H96" s="775">
        <v>1</v>
      </c>
      <c r="I96" s="775">
        <v>0.99</v>
      </c>
      <c r="J96" s="775">
        <v>0.99</v>
      </c>
    </row>
    <row r="97" spans="6:10" ht="60.75" thickBot="1" x14ac:dyDescent="0.3">
      <c r="F97" s="481" t="s">
        <v>110</v>
      </c>
      <c r="G97" s="773" t="s">
        <v>1359</v>
      </c>
      <c r="H97" s="775">
        <v>1</v>
      </c>
      <c r="I97" s="775">
        <v>0</v>
      </c>
      <c r="J97" s="775">
        <v>0</v>
      </c>
    </row>
    <row r="98" spans="6:10" ht="30.75" thickBot="1" x14ac:dyDescent="0.3">
      <c r="F98" s="481" t="s">
        <v>181</v>
      </c>
      <c r="G98" s="773" t="s">
        <v>791</v>
      </c>
      <c r="H98" s="775">
        <v>1</v>
      </c>
      <c r="I98" s="775">
        <v>1</v>
      </c>
      <c r="J98" s="775">
        <v>1</v>
      </c>
    </row>
    <row r="99" spans="6:10" ht="45.75" thickBot="1" x14ac:dyDescent="0.3">
      <c r="F99" s="481" t="s">
        <v>384</v>
      </c>
      <c r="G99" s="773" t="s">
        <v>791</v>
      </c>
      <c r="H99" s="775">
        <v>1</v>
      </c>
      <c r="I99" s="775">
        <v>1</v>
      </c>
      <c r="J99" s="775">
        <v>1</v>
      </c>
    </row>
    <row r="100" spans="6:10" ht="45.75" thickBot="1" x14ac:dyDescent="0.3">
      <c r="F100" s="481" t="s">
        <v>495</v>
      </c>
      <c r="G100" s="773" t="s">
        <v>791</v>
      </c>
      <c r="H100" s="775">
        <v>1</v>
      </c>
      <c r="I100" s="775">
        <v>1</v>
      </c>
      <c r="J100" s="775">
        <v>1</v>
      </c>
    </row>
    <row r="101" spans="6:10" ht="45.75" thickBot="1" x14ac:dyDescent="0.3">
      <c r="F101" s="481" t="s">
        <v>132</v>
      </c>
      <c r="G101" s="773" t="s">
        <v>791</v>
      </c>
      <c r="H101" s="775">
        <v>1</v>
      </c>
      <c r="I101" s="775">
        <v>1</v>
      </c>
      <c r="J101" s="775">
        <v>1</v>
      </c>
    </row>
    <row r="102" spans="6:10" ht="45.75" thickBot="1" x14ac:dyDescent="0.3">
      <c r="F102" s="481" t="s">
        <v>381</v>
      </c>
      <c r="G102" s="773" t="s">
        <v>1365</v>
      </c>
      <c r="H102" s="775">
        <v>1</v>
      </c>
      <c r="I102" s="775">
        <v>0.75</v>
      </c>
      <c r="J102" s="775">
        <v>0.75</v>
      </c>
    </row>
    <row r="103" spans="6:10" ht="60.75" thickBot="1" x14ac:dyDescent="0.3">
      <c r="F103" s="481" t="s">
        <v>314</v>
      </c>
      <c r="G103" s="773" t="s">
        <v>791</v>
      </c>
      <c r="H103" s="775">
        <v>1</v>
      </c>
      <c r="I103" s="775">
        <v>1</v>
      </c>
      <c r="J103" s="775">
        <v>1</v>
      </c>
    </row>
    <row r="104" spans="6:10" ht="45.75" thickBot="1" x14ac:dyDescent="0.3">
      <c r="F104" s="481" t="s">
        <v>335</v>
      </c>
      <c r="G104" s="773" t="s">
        <v>791</v>
      </c>
      <c r="H104" s="775">
        <v>1</v>
      </c>
      <c r="I104" s="775">
        <v>1</v>
      </c>
      <c r="J104" s="775">
        <v>1</v>
      </c>
    </row>
    <row r="105" spans="6:10" ht="15.75" thickBot="1" x14ac:dyDescent="0.3">
      <c r="F105" s="481" t="s">
        <v>25</v>
      </c>
      <c r="G105" s="773" t="s">
        <v>791</v>
      </c>
      <c r="H105" s="775">
        <v>12</v>
      </c>
      <c r="I105" s="775">
        <v>12</v>
      </c>
      <c r="J105" s="775">
        <v>1</v>
      </c>
    </row>
    <row r="106" spans="6:10" ht="30.75" thickBot="1" x14ac:dyDescent="0.3">
      <c r="F106" s="481" t="s">
        <v>344</v>
      </c>
      <c r="G106" s="773" t="s">
        <v>791</v>
      </c>
      <c r="H106" s="775">
        <v>1</v>
      </c>
      <c r="I106" s="775">
        <v>1</v>
      </c>
      <c r="J106" s="775">
        <v>1</v>
      </c>
    </row>
    <row r="107" spans="6:10" ht="30.75" thickBot="1" x14ac:dyDescent="0.3">
      <c r="F107" s="481" t="s">
        <v>182</v>
      </c>
      <c r="G107" s="773" t="s">
        <v>791</v>
      </c>
      <c r="H107" s="775">
        <v>1</v>
      </c>
      <c r="I107" s="775">
        <v>1</v>
      </c>
      <c r="J107" s="775">
        <v>1</v>
      </c>
    </row>
    <row r="108" spans="6:10" ht="15.75" thickBot="1" x14ac:dyDescent="0.3">
      <c r="F108" s="481" t="s">
        <v>179</v>
      </c>
      <c r="G108" s="773" t="s">
        <v>791</v>
      </c>
      <c r="H108" s="775">
        <v>1</v>
      </c>
      <c r="I108" s="775">
        <v>1</v>
      </c>
      <c r="J108" s="775">
        <v>1</v>
      </c>
    </row>
    <row r="109" spans="6:10" ht="15.75" thickBot="1" x14ac:dyDescent="0.3">
      <c r="F109" s="481" t="s">
        <v>180</v>
      </c>
      <c r="G109" s="773" t="s">
        <v>791</v>
      </c>
      <c r="H109" s="775">
        <v>1</v>
      </c>
      <c r="I109" s="775">
        <v>1</v>
      </c>
      <c r="J109" s="775">
        <v>1</v>
      </c>
    </row>
    <row r="110" spans="6:10" ht="15.75" thickBot="1" x14ac:dyDescent="0.3">
      <c r="F110" s="481" t="s">
        <v>485</v>
      </c>
      <c r="G110" s="773" t="s">
        <v>791</v>
      </c>
      <c r="H110" s="775">
        <v>1</v>
      </c>
      <c r="I110" s="775">
        <v>1</v>
      </c>
      <c r="J110" s="775">
        <v>1</v>
      </c>
    </row>
    <row r="111" spans="6:10" ht="30.75" thickBot="1" x14ac:dyDescent="0.3">
      <c r="F111" s="481" t="s">
        <v>331</v>
      </c>
      <c r="G111" s="773" t="s">
        <v>791</v>
      </c>
      <c r="H111" s="775">
        <v>1</v>
      </c>
      <c r="I111" s="775">
        <v>1</v>
      </c>
      <c r="J111" s="775">
        <v>1</v>
      </c>
    </row>
    <row r="112" spans="6:10" ht="15.75" thickBot="1" x14ac:dyDescent="0.3">
      <c r="F112" s="481" t="s">
        <v>321</v>
      </c>
      <c r="G112" s="773" t="s">
        <v>791</v>
      </c>
      <c r="H112" s="775">
        <v>1</v>
      </c>
      <c r="I112" s="775">
        <v>1</v>
      </c>
      <c r="J112" s="775">
        <v>1</v>
      </c>
    </row>
    <row r="113" spans="6:10" ht="45.75" thickBot="1" x14ac:dyDescent="0.3">
      <c r="F113" s="481" t="s">
        <v>318</v>
      </c>
      <c r="G113" s="773" t="s">
        <v>791</v>
      </c>
      <c r="H113" s="775">
        <v>1</v>
      </c>
      <c r="I113" s="775">
        <v>1</v>
      </c>
      <c r="J113" s="775">
        <v>1</v>
      </c>
    </row>
    <row r="114" spans="6:10" ht="30.75" thickBot="1" x14ac:dyDescent="0.3">
      <c r="F114" s="481" t="s">
        <v>177</v>
      </c>
      <c r="G114" s="773" t="s">
        <v>791</v>
      </c>
      <c r="H114" s="775">
        <v>17</v>
      </c>
      <c r="I114" s="775">
        <v>17</v>
      </c>
      <c r="J114" s="775">
        <v>1</v>
      </c>
    </row>
    <row r="115" spans="6:10" ht="30.75" thickBot="1" x14ac:dyDescent="0.3">
      <c r="F115" s="481" t="s">
        <v>104</v>
      </c>
      <c r="G115" s="773" t="s">
        <v>791</v>
      </c>
      <c r="H115" s="775">
        <v>2</v>
      </c>
      <c r="I115" s="775">
        <v>2</v>
      </c>
      <c r="J115" s="775">
        <v>1</v>
      </c>
    </row>
    <row r="116" spans="6:10" ht="45.75" thickBot="1" x14ac:dyDescent="0.3">
      <c r="F116" s="481" t="s">
        <v>211</v>
      </c>
      <c r="G116" s="773" t="s">
        <v>791</v>
      </c>
      <c r="H116" s="774">
        <v>2</v>
      </c>
      <c r="I116" s="774">
        <v>2</v>
      </c>
      <c r="J116" s="775">
        <v>1</v>
      </c>
    </row>
    <row r="117" spans="6:10" ht="45.75" thickBot="1" x14ac:dyDescent="0.3">
      <c r="F117" s="481" t="s">
        <v>833</v>
      </c>
      <c r="G117" s="773" t="s">
        <v>791</v>
      </c>
      <c r="H117" s="775">
        <v>1</v>
      </c>
      <c r="I117" s="775">
        <v>1</v>
      </c>
      <c r="J117" s="775">
        <v>1</v>
      </c>
    </row>
  </sheetData>
  <conditionalFormatting pivot="1" sqref="J44:J117">
    <cfRule type="iconSet" priority="1">
      <iconSet iconSet="3TrafficLights2">
        <cfvo type="percent" val="0"/>
        <cfvo type="num" val="0.6"/>
        <cfvo type="num" val="0.8"/>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95250</xdr:colOff>
                    <xdr:row>16</xdr:row>
                    <xdr:rowOff>57150</xdr:rowOff>
                  </from>
                  <to>
                    <xdr:col>8</xdr:col>
                    <xdr:colOff>819150</xdr:colOff>
                    <xdr:row>17</xdr:row>
                    <xdr:rowOff>161925</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8</xdr:col>
                    <xdr:colOff>1000125</xdr:colOff>
                    <xdr:row>16</xdr:row>
                    <xdr:rowOff>76200</xdr:rowOff>
                  </from>
                  <to>
                    <xdr:col>9</xdr:col>
                    <xdr:colOff>647700</xdr:colOff>
                    <xdr:row>17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5:BV88"/>
  <sheetViews>
    <sheetView showGridLines="0" zoomScaleNormal="100" workbookViewId="0">
      <selection activeCell="Z76" sqref="Z76:Z80"/>
    </sheetView>
  </sheetViews>
  <sheetFormatPr baseColWidth="10" defaultRowHeight="15" x14ac:dyDescent="0.25"/>
  <cols>
    <col min="1" max="1" width="29.75" customWidth="1"/>
    <col min="2" max="2" width="40.5" customWidth="1"/>
    <col min="3" max="3" width="38.625" customWidth="1"/>
    <col min="4" max="4" width="26.375" customWidth="1"/>
    <col min="5" max="5" width="30.75" customWidth="1"/>
    <col min="6" max="6" width="8.375" customWidth="1"/>
    <col min="7" max="7" width="31.625" customWidth="1"/>
    <col min="8" max="10" width="12" customWidth="1"/>
    <col min="11" max="12" width="31.625" customWidth="1"/>
    <col min="17" max="27" width="18.875" customWidth="1"/>
    <col min="28" max="29" width="20.625" customWidth="1"/>
    <col min="30" max="30" width="29" customWidth="1"/>
    <col min="31" max="31" width="41.875" customWidth="1"/>
    <col min="32" max="37" width="20.625" customWidth="1"/>
    <col min="38" max="38" width="21.5" customWidth="1"/>
    <col min="39" max="39" width="29.125" customWidth="1"/>
    <col min="40" max="40" width="21.5" customWidth="1"/>
    <col min="41" max="41" width="56.625" customWidth="1"/>
    <col min="42" max="42" width="19.875" customWidth="1"/>
    <col min="43" max="43" width="21.125" customWidth="1"/>
    <col min="44" max="44" width="26.125" customWidth="1"/>
    <col min="45" max="45" width="19.875" customWidth="1"/>
    <col min="46" max="46" width="22.375" customWidth="1"/>
    <col min="47" max="47" width="23.875" customWidth="1"/>
    <col min="48" max="48" width="14" customWidth="1"/>
    <col min="49" max="49" width="28.75" customWidth="1"/>
    <col min="50" max="50" width="18.875" customWidth="1"/>
    <col min="51" max="51" width="57.875" customWidth="1"/>
    <col min="52" max="53" width="14" customWidth="1"/>
    <col min="54" max="54" width="29.5" customWidth="1"/>
    <col min="55" max="55" width="21.125" customWidth="1"/>
    <col min="56" max="56" width="23.625" customWidth="1"/>
    <col min="57" max="57" width="25.125" customWidth="1"/>
    <col min="58" max="58" width="0" hidden="1" customWidth="1"/>
    <col min="59" max="60" width="30.75" hidden="1" customWidth="1"/>
    <col min="61" max="61" width="26.875" hidden="1" customWidth="1"/>
    <col min="62" max="63" width="25.75" hidden="1" customWidth="1"/>
    <col min="64" max="64" width="30.75" hidden="1" customWidth="1"/>
    <col min="65" max="65" width="22.125" hidden="1" customWidth="1"/>
    <col min="66" max="66" width="28.375" hidden="1" customWidth="1"/>
    <col min="67" max="68" width="25.75" hidden="1" customWidth="1"/>
    <col min="69" max="69" width="27.25" hidden="1" customWidth="1"/>
    <col min="71" max="71" width="13.375" bestFit="1" customWidth="1"/>
  </cols>
  <sheetData>
    <row r="5" spans="1:74" ht="15.75" thickBot="1" x14ac:dyDescent="0.3"/>
    <row r="6" spans="1:74" ht="78.75" customHeight="1" thickBot="1" x14ac:dyDescent="0.3">
      <c r="A6" s="2" t="s">
        <v>386</v>
      </c>
      <c r="B6" s="2" t="s">
        <v>387</v>
      </c>
      <c r="C6" s="2" t="s">
        <v>4</v>
      </c>
      <c r="D6" s="3" t="s">
        <v>5</v>
      </c>
      <c r="E6" s="4" t="s">
        <v>6</v>
      </c>
      <c r="F6" s="5" t="s">
        <v>7</v>
      </c>
      <c r="G6" s="5" t="s">
        <v>8</v>
      </c>
      <c r="H6" s="6" t="s">
        <v>9</v>
      </c>
      <c r="I6" s="7" t="s">
        <v>10</v>
      </c>
      <c r="J6" s="7" t="s">
        <v>11</v>
      </c>
      <c r="K6" s="7" t="s">
        <v>12</v>
      </c>
      <c r="L6" s="6" t="s">
        <v>13</v>
      </c>
      <c r="M6" s="8" t="s">
        <v>14</v>
      </c>
      <c r="N6" s="8" t="s">
        <v>15</v>
      </c>
      <c r="O6" s="8" t="s">
        <v>16</v>
      </c>
      <c r="P6" s="8" t="s">
        <v>17</v>
      </c>
      <c r="Q6" s="749" t="s">
        <v>1203</v>
      </c>
      <c r="R6" s="695" t="s">
        <v>1204</v>
      </c>
      <c r="S6" s="695" t="s">
        <v>1205</v>
      </c>
      <c r="T6" s="695" t="s">
        <v>458</v>
      </c>
      <c r="U6" s="695" t="s">
        <v>399</v>
      </c>
      <c r="V6" s="695" t="s">
        <v>459</v>
      </c>
      <c r="W6" s="695" t="s">
        <v>1183</v>
      </c>
      <c r="X6" s="695" t="s">
        <v>1206</v>
      </c>
      <c r="Y6" s="695" t="s">
        <v>1207</v>
      </c>
      <c r="Z6" s="660" t="s">
        <v>1352</v>
      </c>
      <c r="AA6" s="660" t="s">
        <v>1358</v>
      </c>
      <c r="AB6" s="591" t="s">
        <v>1194</v>
      </c>
      <c r="AC6" s="591" t="s">
        <v>1195</v>
      </c>
      <c r="AD6" s="591" t="s">
        <v>1196</v>
      </c>
      <c r="AE6" s="591" t="s">
        <v>1197</v>
      </c>
      <c r="AF6" s="591" t="s">
        <v>1198</v>
      </c>
      <c r="AG6" s="591" t="s">
        <v>1199</v>
      </c>
      <c r="AH6" s="591" t="s">
        <v>1200</v>
      </c>
      <c r="AI6" s="591" t="s">
        <v>1201</v>
      </c>
      <c r="AJ6" s="591" t="s">
        <v>1202</v>
      </c>
      <c r="AK6" s="660" t="s">
        <v>1351</v>
      </c>
      <c r="AL6" s="514" t="s">
        <v>832</v>
      </c>
      <c r="AM6" s="514" t="s">
        <v>1034</v>
      </c>
      <c r="AN6" s="514" t="s">
        <v>831</v>
      </c>
      <c r="AO6" s="514" t="s">
        <v>1045</v>
      </c>
      <c r="AP6" s="514" t="s">
        <v>1046</v>
      </c>
      <c r="AQ6" s="514" t="s">
        <v>1047</v>
      </c>
      <c r="AR6" s="514" t="s">
        <v>1036</v>
      </c>
      <c r="AS6" s="514" t="s">
        <v>1168</v>
      </c>
      <c r="AT6" s="514" t="s">
        <v>1169</v>
      </c>
      <c r="AU6" s="575" t="s">
        <v>1184</v>
      </c>
      <c r="AV6" s="229" t="s">
        <v>543</v>
      </c>
      <c r="AW6" s="229" t="s">
        <v>762</v>
      </c>
      <c r="AX6" s="229" t="s">
        <v>460</v>
      </c>
      <c r="AY6" s="229" t="s">
        <v>1039</v>
      </c>
      <c r="AZ6" s="229" t="s">
        <v>1040</v>
      </c>
      <c r="BA6" s="229" t="s">
        <v>1041</v>
      </c>
      <c r="BB6" s="308" t="s">
        <v>1035</v>
      </c>
      <c r="BC6" s="308" t="s">
        <v>1042</v>
      </c>
      <c r="BD6" s="308" t="s">
        <v>1043</v>
      </c>
      <c r="BE6" s="587" t="s">
        <v>1044</v>
      </c>
      <c r="BF6" s="9" t="s">
        <v>7</v>
      </c>
      <c r="BG6" s="10" t="s">
        <v>18</v>
      </c>
      <c r="BH6" s="11" t="s">
        <v>19</v>
      </c>
      <c r="BI6" s="302" t="s">
        <v>20</v>
      </c>
      <c r="BJ6" s="302" t="s">
        <v>21</v>
      </c>
      <c r="BK6" s="296" t="s">
        <v>752</v>
      </c>
      <c r="BL6" s="11" t="s">
        <v>22</v>
      </c>
      <c r="BM6" s="80" t="s">
        <v>462</v>
      </c>
      <c r="BN6" s="80" t="s">
        <v>464</v>
      </c>
      <c r="BO6" s="80" t="s">
        <v>749</v>
      </c>
      <c r="BP6" s="296" t="s">
        <v>751</v>
      </c>
      <c r="BQ6" s="97" t="s">
        <v>750</v>
      </c>
      <c r="BS6" s="1"/>
      <c r="BT6" s="1"/>
      <c r="BU6" s="1"/>
      <c r="BV6" s="1"/>
    </row>
    <row r="7" spans="1:74" ht="76.5" customHeight="1" thickBot="1" x14ac:dyDescent="0.3">
      <c r="A7" s="57" t="s">
        <v>388</v>
      </c>
      <c r="B7" s="58" t="s">
        <v>389</v>
      </c>
      <c r="C7" s="52" t="s">
        <v>23</v>
      </c>
      <c r="D7" s="223" t="s">
        <v>526</v>
      </c>
      <c r="E7" s="53" t="s">
        <v>24</v>
      </c>
      <c r="F7" s="326">
        <v>1</v>
      </c>
      <c r="G7" s="328" t="s">
        <v>25</v>
      </c>
      <c r="H7" s="309">
        <v>0.2</v>
      </c>
      <c r="I7" s="315">
        <v>12</v>
      </c>
      <c r="J7" s="309" t="s">
        <v>26</v>
      </c>
      <c r="K7" s="309" t="s">
        <v>27</v>
      </c>
      <c r="L7" s="324" t="s">
        <v>28</v>
      </c>
      <c r="M7" s="350">
        <v>3</v>
      </c>
      <c r="N7" s="350">
        <v>6</v>
      </c>
      <c r="O7" s="350">
        <v>9</v>
      </c>
      <c r="P7" s="511">
        <v>12</v>
      </c>
      <c r="Q7" s="702">
        <f>Producto[[#This Row],[4° TRIM]]</f>
        <v>12</v>
      </c>
      <c r="R7" s="688">
        <f>IFERROR(Q7/Producto[[#This Row],[4° TRIM]],0)*Producto[[#This Row],[% Ponderación Producto]]</f>
        <v>0.2</v>
      </c>
      <c r="S7" s="718">
        <v>12</v>
      </c>
      <c r="T7" s="718" t="s">
        <v>1272</v>
      </c>
      <c r="U7" s="609" t="s">
        <v>1273</v>
      </c>
      <c r="V7" s="687" t="s">
        <v>601</v>
      </c>
      <c r="W7" s="689">
        <f>IFERROR((S7/Q7),0)</f>
        <v>1</v>
      </c>
      <c r="X7" s="683" t="str">
        <f>+IF(AND(W7&gt;=0%,W7&lt;=60%),"MALO",IF(AND(W7&gt;=61%,W7&lt;=80%),"REGULAR",IF(AND(W7&gt;=81%,W7&lt;95%),"BUENO","EXCELENTE")))</f>
        <v>EXCELENTE</v>
      </c>
      <c r="Y7" s="682" t="s">
        <v>1170</v>
      </c>
      <c r="Z7" s="75">
        <f>Producto[[#This Row],[Cumplimiento (S7/Q7)]]*Producto[[#This Row],[% Ponderación Producto]]</f>
        <v>0.2</v>
      </c>
      <c r="AA7" s="75"/>
      <c r="AB7" s="596">
        <f>Producto[[#This Row],[3° TRIM]]</f>
        <v>9</v>
      </c>
      <c r="AC7" s="657">
        <f>IFERROR(AB7/Producto[[#This Row],[3° TRIM]],0)*Producto[[#This Row],[% Ponderación Producto]]</f>
        <v>0.2</v>
      </c>
      <c r="AD7" s="604">
        <v>9</v>
      </c>
      <c r="AE7" s="604" t="s">
        <v>1052</v>
      </c>
      <c r="AF7" s="609" t="s">
        <v>1057</v>
      </c>
      <c r="AG7" s="604" t="s">
        <v>601</v>
      </c>
      <c r="AH7" s="658">
        <f>IFERROR((AD7/AB7),0)</f>
        <v>1</v>
      </c>
      <c r="AI7" s="652" t="str">
        <f>+IF(AND(AH7&gt;=0%,AH7&lt;=60%),"MALO",IF(AND(AH7&gt;=61%,AH7&lt;=80%),"REGULAR",IF(AND(AH7&gt;=81%,AH7&lt;95%),"BUENO","EXCELENTE")))</f>
        <v>EXCELENTE</v>
      </c>
      <c r="AJ7" s="650" t="str">
        <f>IF(AH7&gt;0,"EN EJECUCIÓN","SIN EJECUTAR")</f>
        <v>EN EJECUCIÓN</v>
      </c>
      <c r="AK7" s="651">
        <f>AH7*Producto[[#This Row],[% Ponderación Producto]]</f>
        <v>0.2</v>
      </c>
      <c r="AL7" s="529">
        <f t="shared" ref="AL7:AL38" si="0">N7</f>
        <v>6</v>
      </c>
      <c r="AM7" s="232">
        <f>IFERROR(AL7/N7,0)*H7</f>
        <v>0.2</v>
      </c>
      <c r="AN7" s="529">
        <v>6</v>
      </c>
      <c r="AO7" s="529" t="s">
        <v>963</v>
      </c>
      <c r="AP7" s="529" t="s">
        <v>964</v>
      </c>
      <c r="AQ7" s="529"/>
      <c r="AR7" s="569">
        <f>IFERROR((AN7/AL7),0)</f>
        <v>1</v>
      </c>
      <c r="AS7" s="568" t="str">
        <f>+IF(AND(AR7&gt;=0%,AR7&lt;=60%),"MALO",IF(AND(AR7&gt;=61%,AR7&lt;=80%),"REGULAR",IF(AND(AR7&gt;=81%,AR7&lt;95%),"BUENO","EXCELENTE")))</f>
        <v>EXCELENTE</v>
      </c>
      <c r="AT7" s="566" t="str">
        <f>IF(AR7&gt;0,"EN EJECUCIÓN","SIN EJECUTAR")</f>
        <v>EN EJECUCIÓN</v>
      </c>
      <c r="AU7" s="567">
        <f>AR7*H7</f>
        <v>0.2</v>
      </c>
      <c r="AV7" s="306">
        <f>M7</f>
        <v>3</v>
      </c>
      <c r="AW7" s="232">
        <f t="shared" ref="AW7:AW38" si="1">IFERROR(AV7/M7,0)*H7</f>
        <v>0.2</v>
      </c>
      <c r="AX7" s="306">
        <v>3</v>
      </c>
      <c r="AY7" s="306" t="s">
        <v>591</v>
      </c>
      <c r="AZ7" s="306" t="s">
        <v>592</v>
      </c>
      <c r="BA7" s="306" t="s">
        <v>601</v>
      </c>
      <c r="BB7" s="342">
        <f>IFERROR((AX7/AV7),0)</f>
        <v>1</v>
      </c>
      <c r="BC7" s="321" t="str">
        <f>+IF(AND(BB7&gt;=0%,BB7&lt;=60%),"MALO",IF(AND(BB7&gt;=61%,BB7&lt;=80%),"REGULAR",IF(AND(BB7&gt;=81%,BB7&lt;95%),"BUENO","EXCELENTE")))</f>
        <v>EXCELENTE</v>
      </c>
      <c r="BD7" s="350" t="str">
        <f>IF(BB7&gt;0,"EN EJECUCIÓN","SIN EJECUTAR")</f>
        <v>EN EJECUCIÓN</v>
      </c>
      <c r="BE7" s="586">
        <f t="shared" ref="BE7:BE38" si="2">BB7*H7</f>
        <v>0.2</v>
      </c>
      <c r="BF7" s="12">
        <v>1</v>
      </c>
      <c r="BG7" s="13" t="s">
        <v>29</v>
      </c>
      <c r="BH7" s="300">
        <v>0.5</v>
      </c>
      <c r="BI7" s="303">
        <v>43101</v>
      </c>
      <c r="BJ7" s="22">
        <v>43465</v>
      </c>
      <c r="BK7" s="301">
        <f>$H$7*BH7</f>
        <v>0.1</v>
      </c>
      <c r="BL7" s="404" t="s">
        <v>28</v>
      </c>
      <c r="BM7" s="269">
        <v>1</v>
      </c>
      <c r="BN7" s="237" t="s">
        <v>602</v>
      </c>
      <c r="BO7" s="81">
        <f>BM7*BH7</f>
        <v>0.5</v>
      </c>
      <c r="BP7" s="14">
        <f t="shared" ref="BP7:BP13" si="3">BK7*BM7</f>
        <v>0.1</v>
      </c>
      <c r="BQ7" s="84">
        <f>BO7*H7</f>
        <v>0.1</v>
      </c>
      <c r="BS7" s="1"/>
      <c r="BT7" s="1"/>
      <c r="BU7" s="1"/>
      <c r="BV7" s="1"/>
    </row>
    <row r="8" spans="1:74" ht="76.5" customHeight="1" thickBot="1" x14ac:dyDescent="0.3">
      <c r="A8" s="57" t="s">
        <v>388</v>
      </c>
      <c r="B8" s="58" t="s">
        <v>389</v>
      </c>
      <c r="C8" s="52" t="s">
        <v>23</v>
      </c>
      <c r="D8" s="223" t="s">
        <v>526</v>
      </c>
      <c r="E8" s="53" t="s">
        <v>24</v>
      </c>
      <c r="F8" s="326">
        <v>2</v>
      </c>
      <c r="G8" s="328" t="s">
        <v>32</v>
      </c>
      <c r="H8" s="309">
        <v>0.2</v>
      </c>
      <c r="I8" s="315">
        <v>44</v>
      </c>
      <c r="J8" s="309" t="s">
        <v>33</v>
      </c>
      <c r="K8" s="309" t="s">
        <v>34</v>
      </c>
      <c r="L8" s="324" t="s">
        <v>28</v>
      </c>
      <c r="M8" s="350">
        <v>11</v>
      </c>
      <c r="N8" s="350">
        <v>22</v>
      </c>
      <c r="O8" s="350">
        <v>33</v>
      </c>
      <c r="P8" s="511">
        <v>44</v>
      </c>
      <c r="Q8" s="702">
        <f>Producto[[#This Row],[4° TRIM]]</f>
        <v>44</v>
      </c>
      <c r="R8" s="686">
        <f>IFERROR(Q8/Producto[[#This Row],[4° TRIM]],0)*Producto[[#This Row],[% Ponderación Producto]]</f>
        <v>0.2</v>
      </c>
      <c r="S8" s="718">
        <v>44</v>
      </c>
      <c r="T8" s="718" t="s">
        <v>1274</v>
      </c>
      <c r="U8" s="610" t="s">
        <v>1058</v>
      </c>
      <c r="V8" s="687"/>
      <c r="W8" s="686">
        <f>IFERROR((S8/Q8),0)</f>
        <v>1</v>
      </c>
      <c r="X8" s="686" t="str">
        <f>+IF(AND(W8&gt;=0%,W8&lt;=60%),"MALO",IF(AND(W8&gt;=61%,W8&lt;=80%),"REGULAR",IF(AND(W8&gt;=81%,W8&lt;95%),"BUENO","EXCELENTE")))</f>
        <v>EXCELENTE</v>
      </c>
      <c r="Y8" s="687" t="s">
        <v>1170</v>
      </c>
      <c r="Z8" s="748">
        <f>Producto[[#This Row],[Cumplimiento (S7/Q7)]]*Producto[[#This Row],[% Ponderación Producto]]</f>
        <v>0.2</v>
      </c>
      <c r="AA8" s="751"/>
      <c r="AB8" s="596">
        <f>Producto[[#This Row],[3° TRIM]]</f>
        <v>33</v>
      </c>
      <c r="AC8" s="654">
        <f>IFERROR(AB8/Producto[[#This Row],[3° TRIM]],0)*Producto[[#This Row],[% Ponderación Producto]]</f>
        <v>0.2</v>
      </c>
      <c r="AD8" s="604">
        <v>33</v>
      </c>
      <c r="AE8" s="604" t="s">
        <v>1053</v>
      </c>
      <c r="AF8" s="610" t="s">
        <v>1058</v>
      </c>
      <c r="AG8" s="611" t="s">
        <v>601</v>
      </c>
      <c r="AH8" s="658">
        <f>IFERROR((AD8/AB8),0)</f>
        <v>1</v>
      </c>
      <c r="AI8" s="652" t="str">
        <f>+IF(AND(AH8&gt;=0%,AH8&lt;=60%),"MALO",IF(AND(AH8&gt;=61%,AH8&lt;=80%),"REGULAR",IF(AND(AH8&gt;=81%,AH8&lt;95%),"BUENO","EXCELENTE")))</f>
        <v>EXCELENTE</v>
      </c>
      <c r="AJ8" s="650" t="str">
        <f t="shared" ref="AJ8:AJ71" si="4">IF(AH8&gt;0,"EN EJECUCIÓN","SIN EJECUTAR")</f>
        <v>EN EJECUCIÓN</v>
      </c>
      <c r="AK8" s="651">
        <f>AH8*Producto[[#This Row],[% Ponderación Producto]]</f>
        <v>0.2</v>
      </c>
      <c r="AL8" s="529">
        <f t="shared" si="0"/>
        <v>22</v>
      </c>
      <c r="AM8" s="232">
        <f t="shared" ref="AM8:AM38" si="5">IFERROR(AL8/N8,0)*H8</f>
        <v>0.2</v>
      </c>
      <c r="AN8" s="529">
        <v>22</v>
      </c>
      <c r="AO8" s="529" t="s">
        <v>965</v>
      </c>
      <c r="AP8" s="529" t="s">
        <v>966</v>
      </c>
      <c r="AQ8" s="529"/>
      <c r="AR8" s="569">
        <f t="shared" ref="AR8:AR71" si="6">IFERROR((AN8/AL8),0)</f>
        <v>1</v>
      </c>
      <c r="AS8" s="568" t="str">
        <f t="shared" ref="AS8:AS71" si="7">+IF(AND(AR8&gt;=0%,AR8&lt;=60%),"MALO",IF(AND(AR8&gt;=61%,AR8&lt;=80%),"REGULAR",IF(AND(AR8&gt;=81%,AR8&lt;95%),"BUENO","EXCELENTE")))</f>
        <v>EXCELENTE</v>
      </c>
      <c r="AT8" s="566" t="str">
        <f t="shared" ref="AT8:AT71" si="8">IF(AR8&gt;0,"EN EJECUCIÓN","SIN EJECUTAR")</f>
        <v>EN EJECUCIÓN</v>
      </c>
      <c r="AU8" s="567">
        <f t="shared" ref="AU8:AU38" si="9">AR8*H8</f>
        <v>0.2</v>
      </c>
      <c r="AV8" s="306">
        <v>11</v>
      </c>
      <c r="AW8" s="232">
        <f t="shared" si="1"/>
        <v>0.2</v>
      </c>
      <c r="AX8" s="306">
        <v>11</v>
      </c>
      <c r="AY8" s="306" t="s">
        <v>593</v>
      </c>
      <c r="AZ8" s="306" t="s">
        <v>594</v>
      </c>
      <c r="BA8" s="306" t="s">
        <v>601</v>
      </c>
      <c r="BB8" s="342">
        <f t="shared" ref="BB8:BB37" si="10">IFERROR((AX8/AV8),0)</f>
        <v>1</v>
      </c>
      <c r="BC8" s="321" t="str">
        <f t="shared" ref="BC8:BC37" si="11">+IF(AND(BB8&gt;=0%,BB8&lt;=60%),"MALO",IF(AND(BB8&gt;=61%,BB8&lt;=80%),"REGULAR",IF(AND(BB8&gt;=81%,BB8&lt;95%),"BUENO","EXCELENTE")))</f>
        <v>EXCELENTE</v>
      </c>
      <c r="BD8" s="350" t="str">
        <f t="shared" ref="BD8:BD38" si="12">IF(BB8&gt;0,"EN EJECUCIÓN","SIN EJECUTAR")</f>
        <v>EN EJECUCIÓN</v>
      </c>
      <c r="BE8" s="586">
        <f t="shared" si="2"/>
        <v>0.2</v>
      </c>
      <c r="BF8" s="12">
        <v>1</v>
      </c>
      <c r="BG8" s="13" t="s">
        <v>35</v>
      </c>
      <c r="BH8" s="14">
        <v>0.5</v>
      </c>
      <c r="BI8" s="303">
        <v>43101</v>
      </c>
      <c r="BJ8" s="22">
        <v>43465</v>
      </c>
      <c r="BK8" s="14">
        <f>$H$8*BH8</f>
        <v>0.1</v>
      </c>
      <c r="BL8" s="404" t="s">
        <v>28</v>
      </c>
      <c r="BM8" s="269">
        <v>1</v>
      </c>
      <c r="BN8" s="238" t="s">
        <v>602</v>
      </c>
      <c r="BO8" s="81">
        <f>BM8*BH8</f>
        <v>0.5</v>
      </c>
      <c r="BP8" s="14">
        <f t="shared" si="3"/>
        <v>0.1</v>
      </c>
      <c r="BQ8" s="84">
        <f>BO8*H8</f>
        <v>0.1</v>
      </c>
      <c r="BS8" s="1"/>
      <c r="BT8" s="1"/>
      <c r="BU8" s="1"/>
      <c r="BV8" s="1"/>
    </row>
    <row r="9" spans="1:74" ht="76.5" customHeight="1" thickBot="1" x14ac:dyDescent="0.3">
      <c r="A9" s="57" t="s">
        <v>388</v>
      </c>
      <c r="B9" s="58" t="s">
        <v>389</v>
      </c>
      <c r="C9" s="52" t="s">
        <v>23</v>
      </c>
      <c r="D9" s="223" t="s">
        <v>526</v>
      </c>
      <c r="E9" s="53" t="s">
        <v>24</v>
      </c>
      <c r="F9" s="326">
        <v>3</v>
      </c>
      <c r="G9" s="328" t="s">
        <v>38</v>
      </c>
      <c r="H9" s="309">
        <v>0.2</v>
      </c>
      <c r="I9" s="315">
        <v>24</v>
      </c>
      <c r="J9" s="309" t="s">
        <v>33</v>
      </c>
      <c r="K9" s="309" t="s">
        <v>39</v>
      </c>
      <c r="L9" s="324" t="s">
        <v>28</v>
      </c>
      <c r="M9" s="350">
        <v>6</v>
      </c>
      <c r="N9" s="350">
        <v>12</v>
      </c>
      <c r="O9" s="350">
        <v>18</v>
      </c>
      <c r="P9" s="511">
        <v>24</v>
      </c>
      <c r="Q9" s="702">
        <f>Producto[[#This Row],[4° TRIM]]</f>
        <v>24</v>
      </c>
      <c r="R9" s="686">
        <f>IFERROR(Q9/Producto[[#This Row],[4° TRIM]],0)*Producto[[#This Row],[% Ponderación Producto]]</f>
        <v>0.2</v>
      </c>
      <c r="S9" s="718">
        <v>24</v>
      </c>
      <c r="T9" s="718" t="s">
        <v>1275</v>
      </c>
      <c r="U9" s="610" t="s">
        <v>1058</v>
      </c>
      <c r="V9" s="687"/>
      <c r="W9" s="686">
        <f t="shared" ref="W9:W38" si="13">IFERROR((S9/Q9),0)</f>
        <v>1</v>
      </c>
      <c r="X9" s="686" t="str">
        <f t="shared" ref="X9:X38" si="14">+IF(AND(W9&gt;=0%,W9&lt;=60%),"MALO",IF(AND(W9&gt;=61%,W9&lt;=80%),"REGULAR",IF(AND(W9&gt;=81%,W9&lt;95%),"BUENO","EXCELENTE")))</f>
        <v>EXCELENTE</v>
      </c>
      <c r="Y9" s="687" t="s">
        <v>1170</v>
      </c>
      <c r="Z9" s="748">
        <f>Producto[[#This Row],[Cumplimiento (S7/Q7)]]*Producto[[#This Row],[% Ponderación Producto]]</f>
        <v>0.2</v>
      </c>
      <c r="AA9" s="751"/>
      <c r="AB9" s="596">
        <f>Producto[[#This Row],[3° TRIM]]</f>
        <v>18</v>
      </c>
      <c r="AC9" s="654">
        <f>IFERROR(AB9/Producto[[#This Row],[3° TRIM]],0)*Producto[[#This Row],[% Ponderación Producto]]</f>
        <v>0.2</v>
      </c>
      <c r="AD9" s="604">
        <v>18</v>
      </c>
      <c r="AE9" s="604" t="s">
        <v>1054</v>
      </c>
      <c r="AF9" s="612" t="s">
        <v>1059</v>
      </c>
      <c r="AG9" s="604" t="s">
        <v>601</v>
      </c>
      <c r="AH9" s="658">
        <f>IFERROR((AD9/AB9),0)</f>
        <v>1</v>
      </c>
      <c r="AI9" s="652" t="str">
        <f>+IF(AND(AH9&gt;=0%,AH9&lt;=60%),"MALO",IF(AND(AH9&gt;=61%,AH9&lt;=80%),"REGULAR",IF(AND(AH9&gt;=81%,AH9&lt;95%),"BUENO","EXCELENTE")))</f>
        <v>EXCELENTE</v>
      </c>
      <c r="AJ9" s="650" t="str">
        <f t="shared" si="4"/>
        <v>EN EJECUCIÓN</v>
      </c>
      <c r="AK9" s="651">
        <f>AH9*Producto[[#This Row],[% Ponderación Producto]]</f>
        <v>0.2</v>
      </c>
      <c r="AL9" s="529">
        <f t="shared" si="0"/>
        <v>12</v>
      </c>
      <c r="AM9" s="232">
        <f t="shared" si="5"/>
        <v>0.2</v>
      </c>
      <c r="AN9" s="529">
        <v>12</v>
      </c>
      <c r="AO9" s="529" t="s">
        <v>967</v>
      </c>
      <c r="AP9" s="529" t="s">
        <v>968</v>
      </c>
      <c r="AQ9" s="529"/>
      <c r="AR9" s="569">
        <f t="shared" si="6"/>
        <v>1</v>
      </c>
      <c r="AS9" s="568" t="str">
        <f t="shared" si="7"/>
        <v>EXCELENTE</v>
      </c>
      <c r="AT9" s="566" t="str">
        <f t="shared" si="8"/>
        <v>EN EJECUCIÓN</v>
      </c>
      <c r="AU9" s="567">
        <f t="shared" si="9"/>
        <v>0.2</v>
      </c>
      <c r="AV9" s="403">
        <v>6</v>
      </c>
      <c r="AW9" s="232">
        <f t="shared" si="1"/>
        <v>0.2</v>
      </c>
      <c r="AX9" s="403">
        <v>6</v>
      </c>
      <c r="AY9" s="403" t="s">
        <v>595</v>
      </c>
      <c r="AZ9" s="403" t="s">
        <v>596</v>
      </c>
      <c r="BA9" s="403" t="s">
        <v>601</v>
      </c>
      <c r="BB9" s="342">
        <f t="shared" si="10"/>
        <v>1</v>
      </c>
      <c r="BC9" s="321" t="str">
        <f t="shared" si="11"/>
        <v>EXCELENTE</v>
      </c>
      <c r="BD9" s="350" t="str">
        <f t="shared" si="12"/>
        <v>EN EJECUCIÓN</v>
      </c>
      <c r="BE9" s="586">
        <f t="shared" si="2"/>
        <v>0.2</v>
      </c>
      <c r="BF9" s="12">
        <v>1</v>
      </c>
      <c r="BG9" s="13" t="s">
        <v>40</v>
      </c>
      <c r="BH9" s="14">
        <v>0.4</v>
      </c>
      <c r="BI9" s="303">
        <v>43101</v>
      </c>
      <c r="BJ9" s="22">
        <v>43465</v>
      </c>
      <c r="BK9" s="14">
        <f>$H$9*BH9</f>
        <v>8.0000000000000016E-2</v>
      </c>
      <c r="BL9" s="454" t="s">
        <v>28</v>
      </c>
      <c r="BM9" s="269">
        <v>1</v>
      </c>
      <c r="BN9" s="268" t="s">
        <v>602</v>
      </c>
      <c r="BO9" s="81">
        <f t="shared" ref="BO9:BO32" si="15">BM9*BH9</f>
        <v>0.4</v>
      </c>
      <c r="BP9" s="14">
        <f t="shared" si="3"/>
        <v>8.0000000000000016E-2</v>
      </c>
      <c r="BQ9" s="84">
        <f>BO9*$H$9</f>
        <v>8.0000000000000016E-2</v>
      </c>
      <c r="BS9" s="1"/>
      <c r="BT9" s="1"/>
      <c r="BU9" s="1"/>
      <c r="BV9" s="1"/>
    </row>
    <row r="10" spans="1:74" ht="76.5" customHeight="1" thickBot="1" x14ac:dyDescent="0.3">
      <c r="A10" s="57" t="s">
        <v>388</v>
      </c>
      <c r="B10" s="58" t="s">
        <v>389</v>
      </c>
      <c r="C10" s="52" t="s">
        <v>23</v>
      </c>
      <c r="D10" s="223" t="s">
        <v>526</v>
      </c>
      <c r="E10" s="53" t="s">
        <v>24</v>
      </c>
      <c r="F10" s="326">
        <v>4</v>
      </c>
      <c r="G10" s="328" t="s">
        <v>43</v>
      </c>
      <c r="H10" s="309">
        <v>0.2</v>
      </c>
      <c r="I10" s="315">
        <v>24</v>
      </c>
      <c r="J10" s="309" t="s">
        <v>33</v>
      </c>
      <c r="K10" s="309" t="s">
        <v>44</v>
      </c>
      <c r="L10" s="324" t="s">
        <v>28</v>
      </c>
      <c r="M10" s="350">
        <v>6</v>
      </c>
      <c r="N10" s="350">
        <v>12</v>
      </c>
      <c r="O10" s="350">
        <v>18</v>
      </c>
      <c r="P10" s="511">
        <v>24</v>
      </c>
      <c r="Q10" s="702">
        <f>Producto[[#This Row],[4° TRIM]]</f>
        <v>24</v>
      </c>
      <c r="R10" s="686">
        <f>IFERROR(Q10/Producto[[#This Row],[4° TRIM]],0)*Producto[[#This Row],[% Ponderación Producto]]</f>
        <v>0.2</v>
      </c>
      <c r="S10" s="718">
        <v>24</v>
      </c>
      <c r="T10" s="718" t="s">
        <v>1276</v>
      </c>
      <c r="U10" s="610" t="s">
        <v>1058</v>
      </c>
      <c r="V10" s="687"/>
      <c r="W10" s="686">
        <f t="shared" si="13"/>
        <v>1</v>
      </c>
      <c r="X10" s="686" t="str">
        <f t="shared" si="14"/>
        <v>EXCELENTE</v>
      </c>
      <c r="Y10" s="687" t="s">
        <v>1170</v>
      </c>
      <c r="Z10" s="748">
        <f>Producto[[#This Row],[Cumplimiento (S7/Q7)]]*Producto[[#This Row],[% Ponderación Producto]]</f>
        <v>0.2</v>
      </c>
      <c r="AA10" s="751"/>
      <c r="AB10" s="596">
        <f>Producto[[#This Row],[3° TRIM]]</f>
        <v>18</v>
      </c>
      <c r="AC10" s="654">
        <f>IFERROR(AB10/Producto[[#This Row],[3° TRIM]],0)*Producto[[#This Row],[% Ponderación Producto]]</f>
        <v>0.2</v>
      </c>
      <c r="AD10" s="604">
        <v>18</v>
      </c>
      <c r="AE10" s="604" t="s">
        <v>1055</v>
      </c>
      <c r="AF10" s="612" t="s">
        <v>1060</v>
      </c>
      <c r="AG10" s="604" t="s">
        <v>601</v>
      </c>
      <c r="AH10" s="658">
        <f>IFERROR((AD10/AB10),0)</f>
        <v>1</v>
      </c>
      <c r="AI10" s="652" t="str">
        <f>+IF(AND(AH10&gt;=0%,AH10&lt;=60%),"MALO",IF(AND(AH10&gt;=61%,AH10&lt;=80%),"REGULAR",IF(AND(AH10&gt;=81%,AH10&lt;95%),"BUENO","EXCELENTE")))</f>
        <v>EXCELENTE</v>
      </c>
      <c r="AJ10" s="650" t="str">
        <f t="shared" si="4"/>
        <v>EN EJECUCIÓN</v>
      </c>
      <c r="AK10" s="651">
        <f>AH10*Producto[[#This Row],[% Ponderación Producto]]</f>
        <v>0.2</v>
      </c>
      <c r="AL10" s="529">
        <f t="shared" si="0"/>
        <v>12</v>
      </c>
      <c r="AM10" s="232">
        <f t="shared" si="5"/>
        <v>0.2</v>
      </c>
      <c r="AN10" s="529">
        <v>12</v>
      </c>
      <c r="AO10" s="529" t="s">
        <v>969</v>
      </c>
      <c r="AP10" s="529" t="s">
        <v>970</v>
      </c>
      <c r="AQ10" s="529"/>
      <c r="AR10" s="569">
        <f t="shared" si="6"/>
        <v>1</v>
      </c>
      <c r="AS10" s="568" t="str">
        <f t="shared" si="7"/>
        <v>EXCELENTE</v>
      </c>
      <c r="AT10" s="566" t="str">
        <f t="shared" si="8"/>
        <v>EN EJECUCIÓN</v>
      </c>
      <c r="AU10" s="567">
        <f t="shared" si="9"/>
        <v>0.2</v>
      </c>
      <c r="AV10" s="403">
        <v>6</v>
      </c>
      <c r="AW10" s="232">
        <f t="shared" si="1"/>
        <v>0.2</v>
      </c>
      <c r="AX10" s="403">
        <v>6</v>
      </c>
      <c r="AY10" s="403" t="s">
        <v>597</v>
      </c>
      <c r="AZ10" s="403" t="s">
        <v>598</v>
      </c>
      <c r="BA10" s="306" t="s">
        <v>601</v>
      </c>
      <c r="BB10" s="342">
        <f t="shared" si="10"/>
        <v>1</v>
      </c>
      <c r="BC10" s="321" t="str">
        <f t="shared" si="11"/>
        <v>EXCELENTE</v>
      </c>
      <c r="BD10" s="350" t="str">
        <f t="shared" si="12"/>
        <v>EN EJECUCIÓN</v>
      </c>
      <c r="BE10" s="586">
        <f t="shared" si="2"/>
        <v>0.2</v>
      </c>
      <c r="BF10" s="12">
        <v>1</v>
      </c>
      <c r="BG10" s="13" t="s">
        <v>45</v>
      </c>
      <c r="BH10" s="300">
        <v>0.5</v>
      </c>
      <c r="BI10" s="22">
        <v>43101</v>
      </c>
      <c r="BJ10" s="22">
        <v>43465</v>
      </c>
      <c r="BK10" s="301">
        <f>$H$10*BH10</f>
        <v>0.1</v>
      </c>
      <c r="BL10" s="404" t="s">
        <v>28</v>
      </c>
      <c r="BM10" s="269">
        <v>1</v>
      </c>
      <c r="BN10" s="268" t="s">
        <v>602</v>
      </c>
      <c r="BO10" s="81">
        <f t="shared" si="15"/>
        <v>0.5</v>
      </c>
      <c r="BP10" s="14">
        <f t="shared" si="3"/>
        <v>0.1</v>
      </c>
      <c r="BQ10" s="84">
        <f>BO10*$H$10</f>
        <v>0.1</v>
      </c>
      <c r="BS10" s="1"/>
      <c r="BT10" s="1"/>
      <c r="BU10" s="1"/>
      <c r="BV10" s="1"/>
    </row>
    <row r="11" spans="1:74" ht="76.5" customHeight="1" thickBot="1" x14ac:dyDescent="0.3">
      <c r="A11" s="57" t="s">
        <v>388</v>
      </c>
      <c r="B11" s="58" t="s">
        <v>389</v>
      </c>
      <c r="C11" s="52" t="s">
        <v>23</v>
      </c>
      <c r="D11" s="223" t="s">
        <v>526</v>
      </c>
      <c r="E11" s="53" t="s">
        <v>24</v>
      </c>
      <c r="F11" s="326">
        <v>5</v>
      </c>
      <c r="G11" s="328" t="s">
        <v>46</v>
      </c>
      <c r="H11" s="309">
        <v>0.2</v>
      </c>
      <c r="I11" s="315">
        <v>44</v>
      </c>
      <c r="J11" s="309" t="s">
        <v>47</v>
      </c>
      <c r="K11" s="309" t="s">
        <v>48</v>
      </c>
      <c r="L11" s="324" t="s">
        <v>28</v>
      </c>
      <c r="M11" s="350">
        <v>11</v>
      </c>
      <c r="N11" s="350">
        <v>22</v>
      </c>
      <c r="O11" s="350">
        <v>33</v>
      </c>
      <c r="P11" s="511">
        <v>44</v>
      </c>
      <c r="Q11" s="702">
        <f>Producto[[#This Row],[4° TRIM]]</f>
        <v>44</v>
      </c>
      <c r="R11" s="686">
        <f>IFERROR(Q11/Producto[[#This Row],[4° TRIM]],0)*Producto[[#This Row],[% Ponderación Producto]]</f>
        <v>0.2</v>
      </c>
      <c r="S11" s="718">
        <v>44</v>
      </c>
      <c r="T11" s="718" t="s">
        <v>1056</v>
      </c>
      <c r="U11" s="718" t="s">
        <v>1277</v>
      </c>
      <c r="V11" s="687"/>
      <c r="W11" s="686">
        <f t="shared" si="13"/>
        <v>1</v>
      </c>
      <c r="X11" s="686" t="str">
        <f t="shared" si="14"/>
        <v>EXCELENTE</v>
      </c>
      <c r="Y11" s="687" t="s">
        <v>1170</v>
      </c>
      <c r="Z11" s="748">
        <f>Producto[[#This Row],[Cumplimiento (S7/Q7)]]*Producto[[#This Row],[% Ponderación Producto]]</f>
        <v>0.2</v>
      </c>
      <c r="AA11" s="751"/>
      <c r="AB11" s="596">
        <f>Producto[[#This Row],[3° TRIM]]</f>
        <v>33</v>
      </c>
      <c r="AC11" s="654">
        <f>IFERROR(AB11/Producto[[#This Row],[3° TRIM]],0)*Producto[[#This Row],[% Ponderación Producto]]</f>
        <v>0.2</v>
      </c>
      <c r="AD11" s="604">
        <v>33</v>
      </c>
      <c r="AE11" s="604" t="s">
        <v>1056</v>
      </c>
      <c r="AF11" s="604" t="s">
        <v>1061</v>
      </c>
      <c r="AG11" s="604" t="s">
        <v>601</v>
      </c>
      <c r="AH11" s="658">
        <f>IFERROR((AD11/AB11),0)</f>
        <v>1</v>
      </c>
      <c r="AI11" s="652" t="str">
        <f t="shared" ref="AI11:AI71" si="16">+IF(AND(AH11&gt;=0%,AH11&lt;=60%),"MALO",IF(AND(AH11&gt;=61%,AH11&lt;=80%),"REGULAR",IF(AND(AH11&gt;=81%,AH11&lt;95%),"BUENO","EXCELENTE")))</f>
        <v>EXCELENTE</v>
      </c>
      <c r="AJ11" s="650" t="str">
        <f t="shared" si="4"/>
        <v>EN EJECUCIÓN</v>
      </c>
      <c r="AK11" s="651">
        <f>AH11*Producto[[#This Row],[% Ponderación Producto]]</f>
        <v>0.2</v>
      </c>
      <c r="AL11" s="529">
        <f t="shared" si="0"/>
        <v>22</v>
      </c>
      <c r="AM11" s="232">
        <f t="shared" si="5"/>
        <v>0.2</v>
      </c>
      <c r="AN11" s="529">
        <v>22</v>
      </c>
      <c r="AO11" s="529" t="s">
        <v>971</v>
      </c>
      <c r="AP11" s="529" t="s">
        <v>972</v>
      </c>
      <c r="AQ11" s="529"/>
      <c r="AR11" s="569">
        <f t="shared" si="6"/>
        <v>1</v>
      </c>
      <c r="AS11" s="568" t="str">
        <f t="shared" si="7"/>
        <v>EXCELENTE</v>
      </c>
      <c r="AT11" s="566" t="str">
        <f t="shared" si="8"/>
        <v>EN EJECUCIÓN</v>
      </c>
      <c r="AU11" s="567">
        <f t="shared" si="9"/>
        <v>0.2</v>
      </c>
      <c r="AV11" s="403">
        <v>11</v>
      </c>
      <c r="AW11" s="232">
        <f t="shared" si="1"/>
        <v>0.2</v>
      </c>
      <c r="AX11" s="403">
        <v>11</v>
      </c>
      <c r="AY11" s="403" t="s">
        <v>599</v>
      </c>
      <c r="AZ11" s="403" t="s">
        <v>600</v>
      </c>
      <c r="BA11" s="306" t="s">
        <v>601</v>
      </c>
      <c r="BB11" s="479">
        <f t="shared" si="10"/>
        <v>1</v>
      </c>
      <c r="BC11" s="321" t="str">
        <f t="shared" si="11"/>
        <v>EXCELENTE</v>
      </c>
      <c r="BD11" s="350" t="str">
        <f t="shared" si="12"/>
        <v>EN EJECUCIÓN</v>
      </c>
      <c r="BE11" s="586">
        <f t="shared" si="2"/>
        <v>0.2</v>
      </c>
      <c r="BF11" s="12">
        <v>1</v>
      </c>
      <c r="BG11" s="13" t="s">
        <v>49</v>
      </c>
      <c r="BH11" s="300">
        <v>0.5</v>
      </c>
      <c r="BI11" s="22">
        <v>43101</v>
      </c>
      <c r="BJ11" s="22">
        <v>43465</v>
      </c>
      <c r="BK11" s="301">
        <f>$H$11*BH11</f>
        <v>0.1</v>
      </c>
      <c r="BL11" s="404" t="s">
        <v>28</v>
      </c>
      <c r="BM11" s="269">
        <v>1</v>
      </c>
      <c r="BN11" s="268" t="s">
        <v>602</v>
      </c>
      <c r="BO11" s="81">
        <f t="shared" si="15"/>
        <v>0.5</v>
      </c>
      <c r="BP11" s="14">
        <f t="shared" si="3"/>
        <v>0.1</v>
      </c>
      <c r="BQ11" s="84">
        <f>BO11*$H$11</f>
        <v>0.1</v>
      </c>
      <c r="BS11" s="1"/>
      <c r="BT11" s="1"/>
      <c r="BU11" s="1"/>
      <c r="BV11" s="1"/>
    </row>
    <row r="12" spans="1:74" ht="76.5" customHeight="1" thickBot="1" x14ac:dyDescent="0.3">
      <c r="A12" s="57" t="s">
        <v>388</v>
      </c>
      <c r="B12" s="58" t="s">
        <v>389</v>
      </c>
      <c r="C12" s="16" t="s">
        <v>52</v>
      </c>
      <c r="D12" s="223" t="s">
        <v>527</v>
      </c>
      <c r="E12" s="399" t="s">
        <v>53</v>
      </c>
      <c r="F12" s="327">
        <v>1</v>
      </c>
      <c r="G12" s="399" t="s">
        <v>54</v>
      </c>
      <c r="H12" s="469">
        <v>1</v>
      </c>
      <c r="I12" s="387">
        <v>100</v>
      </c>
      <c r="J12" s="318" t="s">
        <v>184</v>
      </c>
      <c r="K12" s="399" t="s">
        <v>55</v>
      </c>
      <c r="L12" s="318" t="s">
        <v>56</v>
      </c>
      <c r="M12" s="418">
        <v>0.25</v>
      </c>
      <c r="N12" s="418">
        <v>0.5</v>
      </c>
      <c r="O12" s="418">
        <v>0.75</v>
      </c>
      <c r="P12" s="224">
        <v>1</v>
      </c>
      <c r="Q12" s="705">
        <f>Producto[[#This Row],[4° TRIM]]</f>
        <v>1</v>
      </c>
      <c r="R12" s="686">
        <f>IFERROR(Q12/Producto[[#This Row],[4° TRIM]],0)*Producto[[#This Row],[% Ponderación Producto]]</f>
        <v>1</v>
      </c>
      <c r="S12" s="733">
        <v>0.99</v>
      </c>
      <c r="T12" s="686"/>
      <c r="U12" s="614" t="s">
        <v>1284</v>
      </c>
      <c r="V12" s="733" t="s">
        <v>1285</v>
      </c>
      <c r="W12" s="686">
        <f t="shared" si="13"/>
        <v>0.99</v>
      </c>
      <c r="X12" s="686" t="str">
        <f t="shared" si="14"/>
        <v>EXCELENTE</v>
      </c>
      <c r="Y12" s="696" t="s">
        <v>1170</v>
      </c>
      <c r="Z12" s="748">
        <f>Producto[[#This Row],[Cumplimiento (S7/Q7)]]*Producto[[#This Row],[% Ponderación Producto]]</f>
        <v>0.99</v>
      </c>
      <c r="AA12" s="751"/>
      <c r="AB12" s="613">
        <f>Producto[[#This Row],[3° TRIM]]</f>
        <v>0.75</v>
      </c>
      <c r="AC12" s="657">
        <f>IFERROR(AB12/Producto[[#This Row],[3° TRIM]],0)*Producto[[#This Row],[% Ponderación Producto]]</f>
        <v>1</v>
      </c>
      <c r="AD12" s="607">
        <v>0.64</v>
      </c>
      <c r="AE12" s="614" t="s">
        <v>1122</v>
      </c>
      <c r="AF12" s="614" t="s">
        <v>1062</v>
      </c>
      <c r="AG12" s="589"/>
      <c r="AH12" s="658">
        <f t="shared" ref="AH12:AH70" si="17">IFERROR((AD12/AB12),0)</f>
        <v>0.85333333333333339</v>
      </c>
      <c r="AI12" s="652" t="str">
        <f>+IF(AND(AH12&gt;=0%,AH12&lt;=60%),"MALO",IF(AND(AH12&gt;=61%,AH12&lt;=80%),"REGULAR",IF(AND(AH12&gt;=81%,AH12&lt;95%),"BUENO","EXCELENTE")))</f>
        <v>BUENO</v>
      </c>
      <c r="AJ12" s="650" t="str">
        <f t="shared" si="4"/>
        <v>EN EJECUCIÓN</v>
      </c>
      <c r="AK12" s="651">
        <f>AH12*Producto[[#This Row],[% Ponderación Producto]]</f>
        <v>0.85333333333333339</v>
      </c>
      <c r="AL12" s="530">
        <f t="shared" si="0"/>
        <v>0.5</v>
      </c>
      <c r="AM12" s="232">
        <f t="shared" si="5"/>
        <v>1</v>
      </c>
      <c r="AN12" s="531">
        <v>0.46</v>
      </c>
      <c r="AO12" s="531" t="s">
        <v>874</v>
      </c>
      <c r="AP12" s="531" t="s">
        <v>875</v>
      </c>
      <c r="AQ12" s="531"/>
      <c r="AR12" s="569">
        <f t="shared" si="6"/>
        <v>0.92</v>
      </c>
      <c r="AS12" s="568" t="str">
        <f t="shared" si="7"/>
        <v>BUENO</v>
      </c>
      <c r="AT12" s="566" t="str">
        <f t="shared" si="8"/>
        <v>EN EJECUCIÓN</v>
      </c>
      <c r="AU12" s="567">
        <f t="shared" si="9"/>
        <v>0.92</v>
      </c>
      <c r="AV12" s="307">
        <v>0.25</v>
      </c>
      <c r="AW12" s="232">
        <f t="shared" si="1"/>
        <v>1</v>
      </c>
      <c r="AX12" s="307">
        <v>0.25</v>
      </c>
      <c r="AY12" s="270" t="s">
        <v>603</v>
      </c>
      <c r="AZ12" s="270" t="s">
        <v>604</v>
      </c>
      <c r="BA12" s="307" t="s">
        <v>601</v>
      </c>
      <c r="BB12" s="479">
        <f t="shared" si="10"/>
        <v>1</v>
      </c>
      <c r="BC12" s="321" t="str">
        <f t="shared" si="11"/>
        <v>EXCELENTE</v>
      </c>
      <c r="BD12" s="350" t="str">
        <f t="shared" si="12"/>
        <v>EN EJECUCIÓN</v>
      </c>
      <c r="BE12" s="586">
        <f t="shared" si="2"/>
        <v>1</v>
      </c>
      <c r="BF12" s="12">
        <v>1</v>
      </c>
      <c r="BG12" s="13" t="s">
        <v>57</v>
      </c>
      <c r="BH12" s="14">
        <v>1</v>
      </c>
      <c r="BI12" s="22">
        <v>43101</v>
      </c>
      <c r="BJ12" s="22">
        <v>43465</v>
      </c>
      <c r="BK12" s="14">
        <f>$H$12*BH12</f>
        <v>1</v>
      </c>
      <c r="BL12" s="15" t="s">
        <v>58</v>
      </c>
      <c r="BM12" s="269">
        <v>1</v>
      </c>
      <c r="BN12" s="240" t="s">
        <v>605</v>
      </c>
      <c r="BO12" s="81">
        <f t="shared" si="15"/>
        <v>1</v>
      </c>
      <c r="BP12" s="14">
        <f t="shared" si="3"/>
        <v>1</v>
      </c>
      <c r="BQ12" s="84">
        <f>BO12*$H$12</f>
        <v>1</v>
      </c>
      <c r="BS12" s="1"/>
      <c r="BT12" s="1"/>
      <c r="BU12" s="1"/>
      <c r="BV12" s="1"/>
    </row>
    <row r="13" spans="1:74" ht="79.5" customHeight="1" thickBot="1" x14ac:dyDescent="0.3">
      <c r="A13" s="57" t="s">
        <v>388</v>
      </c>
      <c r="B13" s="58" t="s">
        <v>389</v>
      </c>
      <c r="C13" s="53" t="s">
        <v>23</v>
      </c>
      <c r="D13" s="223" t="s">
        <v>527</v>
      </c>
      <c r="E13" s="53" t="s">
        <v>59</v>
      </c>
      <c r="F13" s="326">
        <v>1</v>
      </c>
      <c r="G13" s="395" t="s">
        <v>580</v>
      </c>
      <c r="H13" s="470">
        <v>7.1400000000000005E-2</v>
      </c>
      <c r="I13" s="392">
        <v>6</v>
      </c>
      <c r="J13" s="393" t="s">
        <v>91</v>
      </c>
      <c r="K13" s="393" t="s">
        <v>582</v>
      </c>
      <c r="L13" s="394" t="s">
        <v>60</v>
      </c>
      <c r="M13" s="406">
        <v>2</v>
      </c>
      <c r="N13" s="406">
        <v>4</v>
      </c>
      <c r="O13" s="406">
        <v>6</v>
      </c>
      <c r="P13" s="351">
        <v>6</v>
      </c>
      <c r="Q13" s="702">
        <v>6</v>
      </c>
      <c r="R13" s="686">
        <f>IFERROR(Q13/Producto[[#This Row],[4° TRIM]],0)*Producto[[#This Row],[% Ponderación Producto]]</f>
        <v>7.1400000000000005E-2</v>
      </c>
      <c r="S13" s="743">
        <v>6</v>
      </c>
      <c r="T13" s="732" t="s">
        <v>1305</v>
      </c>
      <c r="U13" s="687"/>
      <c r="V13" s="687"/>
      <c r="W13" s="686">
        <f>IFERROR((S13/Q13),0)</f>
        <v>1</v>
      </c>
      <c r="X13" s="686" t="str">
        <f t="shared" si="14"/>
        <v>EXCELENTE</v>
      </c>
      <c r="Y13" s="687" t="s">
        <v>1170</v>
      </c>
      <c r="Z13" s="748">
        <f>Producto[[#This Row],[Cumplimiento (S7/Q7)]]*Producto[[#This Row],[% Ponderación Producto]]</f>
        <v>7.1400000000000005E-2</v>
      </c>
      <c r="AA13" s="751"/>
      <c r="AB13" s="596">
        <f>Producto[[#This Row],[3° TRIM]]</f>
        <v>6</v>
      </c>
      <c r="AC13" s="654">
        <f>IFERROR(AB13/Producto[[#This Row],[3° TRIM]],0)*Producto[[#This Row],[% Ponderación Producto]]</f>
        <v>7.1400000000000005E-2</v>
      </c>
      <c r="AD13" s="647">
        <v>6</v>
      </c>
      <c r="AE13" s="647" t="s">
        <v>1162</v>
      </c>
      <c r="AF13" s="647" t="s">
        <v>1163</v>
      </c>
      <c r="AG13" s="588"/>
      <c r="AH13" s="658">
        <f>IFERROR((AD13/AB13),0)</f>
        <v>1</v>
      </c>
      <c r="AI13" s="652" t="str">
        <f t="shared" si="16"/>
        <v>EXCELENTE</v>
      </c>
      <c r="AJ13" s="650" t="str">
        <f t="shared" si="4"/>
        <v>EN EJECUCIÓN</v>
      </c>
      <c r="AK13" s="651">
        <f>AH13*Producto[[#This Row],[% Ponderación Producto]]</f>
        <v>7.1400000000000005E-2</v>
      </c>
      <c r="AL13" s="529">
        <f t="shared" si="0"/>
        <v>4</v>
      </c>
      <c r="AM13" s="232">
        <f t="shared" si="5"/>
        <v>7.1400000000000005E-2</v>
      </c>
      <c r="AN13" s="529">
        <v>4</v>
      </c>
      <c r="AO13" s="529" t="s">
        <v>1012</v>
      </c>
      <c r="AP13" s="529" t="s">
        <v>1013</v>
      </c>
      <c r="AQ13" s="529" t="s">
        <v>1014</v>
      </c>
      <c r="AR13" s="569">
        <f t="shared" si="6"/>
        <v>1</v>
      </c>
      <c r="AS13" s="568" t="str">
        <f t="shared" si="7"/>
        <v>EXCELENTE</v>
      </c>
      <c r="AT13" s="566" t="str">
        <f t="shared" si="8"/>
        <v>EN EJECUCIÓN</v>
      </c>
      <c r="AU13" s="567">
        <f t="shared" si="9"/>
        <v>7.1400000000000005E-2</v>
      </c>
      <c r="AV13" s="448">
        <f>M13</f>
        <v>2</v>
      </c>
      <c r="AW13" s="232">
        <f t="shared" si="1"/>
        <v>7.1400000000000005E-2</v>
      </c>
      <c r="AX13" s="448">
        <v>2</v>
      </c>
      <c r="AY13" s="307" t="s">
        <v>664</v>
      </c>
      <c r="AZ13" s="307" t="s">
        <v>665</v>
      </c>
      <c r="BA13" s="307" t="s">
        <v>601</v>
      </c>
      <c r="BB13" s="342">
        <f t="shared" si="10"/>
        <v>1</v>
      </c>
      <c r="BC13" s="321" t="str">
        <f t="shared" si="11"/>
        <v>EXCELENTE</v>
      </c>
      <c r="BD13" s="350" t="str">
        <f t="shared" si="12"/>
        <v>EN EJECUCIÓN</v>
      </c>
      <c r="BE13" s="586">
        <f t="shared" si="2"/>
        <v>7.1400000000000005E-2</v>
      </c>
      <c r="BF13" s="12">
        <v>1</v>
      </c>
      <c r="BG13" s="265" t="s">
        <v>583</v>
      </c>
      <c r="BH13" s="263">
        <v>0.9</v>
      </c>
      <c r="BI13" s="264">
        <v>43132</v>
      </c>
      <c r="BJ13" s="22">
        <v>43373</v>
      </c>
      <c r="BK13" s="14">
        <f>$H$13*BH13</f>
        <v>6.4260000000000012E-2</v>
      </c>
      <c r="BL13" s="318" t="s">
        <v>60</v>
      </c>
      <c r="BM13" s="275">
        <v>1</v>
      </c>
      <c r="BN13" s="237" t="s">
        <v>666</v>
      </c>
      <c r="BO13" s="81">
        <f>BM13*BH13</f>
        <v>0.9</v>
      </c>
      <c r="BP13" s="14">
        <f t="shared" si="3"/>
        <v>6.4260000000000012E-2</v>
      </c>
      <c r="BQ13" s="84">
        <f>BO13*$H$13</f>
        <v>6.4260000000000012E-2</v>
      </c>
    </row>
    <row r="14" spans="1:74" ht="79.5" customHeight="1" thickBot="1" x14ac:dyDescent="0.3">
      <c r="A14" s="57" t="s">
        <v>388</v>
      </c>
      <c r="B14" s="58" t="s">
        <v>389</v>
      </c>
      <c r="C14" s="53" t="s">
        <v>23</v>
      </c>
      <c r="D14" s="223" t="s">
        <v>527</v>
      </c>
      <c r="E14" s="53" t="s">
        <v>59</v>
      </c>
      <c r="F14" s="398">
        <v>2</v>
      </c>
      <c r="G14" s="400" t="s">
        <v>581</v>
      </c>
      <c r="H14" s="470">
        <v>7.1400000000000005E-2</v>
      </c>
      <c r="I14" s="387">
        <v>17</v>
      </c>
      <c r="J14" s="318" t="s">
        <v>91</v>
      </c>
      <c r="K14" s="318" t="s">
        <v>585</v>
      </c>
      <c r="L14" s="318" t="s">
        <v>60</v>
      </c>
      <c r="M14" s="405">
        <v>5</v>
      </c>
      <c r="N14" s="405">
        <v>10</v>
      </c>
      <c r="O14" s="405">
        <v>17</v>
      </c>
      <c r="P14" s="504">
        <v>17</v>
      </c>
      <c r="Q14" s="703">
        <v>17</v>
      </c>
      <c r="R14" s="717">
        <f>IFERROR(Q14/Producto[[#This Row],[4° TRIM]],0)*Producto[[#This Row],[% Ponderación Producto]]</f>
        <v>7.1400000000000005E-2</v>
      </c>
      <c r="S14" s="743">
        <v>17</v>
      </c>
      <c r="T14" s="732" t="s">
        <v>1305</v>
      </c>
      <c r="U14" s="685"/>
      <c r="V14" s="685"/>
      <c r="W14" s="717">
        <f t="shared" si="13"/>
        <v>1</v>
      </c>
      <c r="X14" s="717" t="str">
        <f t="shared" si="14"/>
        <v>EXCELENTE</v>
      </c>
      <c r="Y14" s="685" t="s">
        <v>1170</v>
      </c>
      <c r="Z14" s="753">
        <f>Producto[[#This Row],[Cumplimiento (S7/Q7)]]*Producto[[#This Row],[% Ponderación Producto]]</f>
        <v>7.1400000000000005E-2</v>
      </c>
      <c r="AA14" s="753"/>
      <c r="AB14" s="237">
        <f>Producto[[#This Row],[3° TRIM]]</f>
        <v>17</v>
      </c>
      <c r="AC14" s="661">
        <f>IFERROR(AB14/Producto[[#This Row],[3° TRIM]],0)*Producto[[#This Row],[% Ponderación Producto]]</f>
        <v>7.1400000000000005E-2</v>
      </c>
      <c r="AD14" s="645">
        <v>17</v>
      </c>
      <c r="AE14" s="645" t="s">
        <v>1164</v>
      </c>
      <c r="AF14" s="645" t="s">
        <v>1165</v>
      </c>
      <c r="AG14" s="590"/>
      <c r="AH14" s="658">
        <f t="shared" si="17"/>
        <v>1</v>
      </c>
      <c r="AI14" s="652" t="str">
        <f t="shared" si="16"/>
        <v>EXCELENTE</v>
      </c>
      <c r="AJ14" s="650" t="str">
        <f t="shared" si="4"/>
        <v>EN EJECUCIÓN</v>
      </c>
      <c r="AK14" s="651">
        <f>AH14*Producto[[#This Row],[% Ponderación Producto]]</f>
        <v>7.1400000000000005E-2</v>
      </c>
      <c r="AL14" s="529">
        <f t="shared" si="0"/>
        <v>10</v>
      </c>
      <c r="AM14" s="232">
        <f t="shared" si="5"/>
        <v>7.1400000000000005E-2</v>
      </c>
      <c r="AN14" s="532">
        <v>5</v>
      </c>
      <c r="AO14" s="532" t="s">
        <v>1015</v>
      </c>
      <c r="AP14" s="532" t="s">
        <v>1016</v>
      </c>
      <c r="AQ14" s="532" t="s">
        <v>1017</v>
      </c>
      <c r="AR14" s="569">
        <f t="shared" si="6"/>
        <v>0.5</v>
      </c>
      <c r="AS14" s="568" t="str">
        <f t="shared" si="7"/>
        <v>MALO</v>
      </c>
      <c r="AT14" s="566" t="str">
        <f t="shared" si="8"/>
        <v>EN EJECUCIÓN</v>
      </c>
      <c r="AU14" s="567">
        <f t="shared" si="9"/>
        <v>3.5700000000000003E-2</v>
      </c>
      <c r="AV14" s="445">
        <f>M14</f>
        <v>5</v>
      </c>
      <c r="AW14" s="232">
        <f t="shared" si="1"/>
        <v>7.1400000000000005E-2</v>
      </c>
      <c r="AX14" s="445">
        <v>5</v>
      </c>
      <c r="AY14" s="423" t="s">
        <v>667</v>
      </c>
      <c r="AZ14" s="423" t="s">
        <v>668</v>
      </c>
      <c r="BA14" s="423" t="s">
        <v>601</v>
      </c>
      <c r="BB14" s="342">
        <f t="shared" si="10"/>
        <v>1</v>
      </c>
      <c r="BC14" s="321" t="str">
        <f t="shared" si="11"/>
        <v>EXCELENTE</v>
      </c>
      <c r="BD14" s="350" t="str">
        <f t="shared" si="12"/>
        <v>EN EJECUCIÓN</v>
      </c>
      <c r="BE14" s="586">
        <f t="shared" si="2"/>
        <v>7.1400000000000005E-2</v>
      </c>
      <c r="BF14" s="12">
        <v>1</v>
      </c>
      <c r="BG14" s="262" t="s">
        <v>586</v>
      </c>
      <c r="BH14" s="263">
        <v>0.5</v>
      </c>
      <c r="BI14" s="264">
        <v>43160</v>
      </c>
      <c r="BJ14" s="264">
        <v>43281</v>
      </c>
      <c r="BK14" s="14">
        <f>$H$14*BH14</f>
        <v>3.5700000000000003E-2</v>
      </c>
      <c r="BL14" s="318" t="s">
        <v>60</v>
      </c>
      <c r="BM14" s="275">
        <v>1</v>
      </c>
      <c r="BN14" s="237" t="s">
        <v>669</v>
      </c>
      <c r="BO14" s="81">
        <f t="shared" si="15"/>
        <v>0.5</v>
      </c>
      <c r="BP14" s="14">
        <f t="shared" ref="BP14:BP20" si="18">BK14*BM14</f>
        <v>3.5700000000000003E-2</v>
      </c>
      <c r="BQ14" s="84">
        <f>BO14*$H$14</f>
        <v>3.5700000000000003E-2</v>
      </c>
    </row>
    <row r="15" spans="1:74" ht="79.5" customHeight="1" thickBot="1" x14ac:dyDescent="0.3">
      <c r="A15" s="57" t="s">
        <v>388</v>
      </c>
      <c r="B15" s="58" t="s">
        <v>390</v>
      </c>
      <c r="C15" s="52" t="s">
        <v>23</v>
      </c>
      <c r="D15" s="223" t="s">
        <v>528</v>
      </c>
      <c r="E15" s="53" t="s">
        <v>59</v>
      </c>
      <c r="F15" s="326">
        <v>3</v>
      </c>
      <c r="G15" s="395" t="s">
        <v>61</v>
      </c>
      <c r="H15" s="470">
        <v>7.1400000000000005E-2</v>
      </c>
      <c r="I15" s="316">
        <v>100</v>
      </c>
      <c r="J15" s="317" t="s">
        <v>184</v>
      </c>
      <c r="K15" s="317" t="s">
        <v>62</v>
      </c>
      <c r="L15" s="325" t="s">
        <v>293</v>
      </c>
      <c r="M15" s="312">
        <v>0.5</v>
      </c>
      <c r="N15" s="312">
        <v>1</v>
      </c>
      <c r="O15" s="729">
        <v>1</v>
      </c>
      <c r="P15" s="746">
        <v>1</v>
      </c>
      <c r="Q15" s="705">
        <f>Producto[[#This Row],[4° TRIM]]</f>
        <v>1</v>
      </c>
      <c r="R15" s="686">
        <f>IFERROR(Q15/Producto[[#This Row],[4° TRIM]],0)*Producto[[#This Row],[% Ponderación Producto]]</f>
        <v>7.1400000000000005E-2</v>
      </c>
      <c r="S15" s="733">
        <v>0.95</v>
      </c>
      <c r="T15" s="732" t="s">
        <v>1145</v>
      </c>
      <c r="U15" s="732" t="s">
        <v>1146</v>
      </c>
      <c r="V15" s="732" t="s">
        <v>1147</v>
      </c>
      <c r="W15" s="686">
        <f t="shared" si="13"/>
        <v>0.95</v>
      </c>
      <c r="X15" s="686" t="str">
        <f t="shared" si="14"/>
        <v>EXCELENTE</v>
      </c>
      <c r="Y15" s="687" t="s">
        <v>1350</v>
      </c>
      <c r="Z15" s="748">
        <f>Producto[[#This Row],[Cumplimiento (S7/Q7)]]*Producto[[#This Row],[% Ponderación Producto]]</f>
        <v>6.7830000000000001E-2</v>
      </c>
      <c r="AA15" s="751"/>
      <c r="AB15" s="613">
        <f>Producto[[#This Row],[2° TRIM]]</f>
        <v>1</v>
      </c>
      <c r="AC15" s="657">
        <f>IFERROR(AB15/Producto[[#This Row],[3° TRIM]],0)*Producto[[#This Row],[% Ponderación Producto]]</f>
        <v>7.1400000000000005E-2</v>
      </c>
      <c r="AD15" s="628">
        <v>0.8</v>
      </c>
      <c r="AE15" s="627" t="s">
        <v>1145</v>
      </c>
      <c r="AF15" s="627" t="s">
        <v>1146</v>
      </c>
      <c r="AG15" s="627" t="s">
        <v>1147</v>
      </c>
      <c r="AH15" s="658">
        <f t="shared" si="17"/>
        <v>0.8</v>
      </c>
      <c r="AI15" s="652" t="str">
        <f t="shared" si="16"/>
        <v>REGULAR</v>
      </c>
      <c r="AJ15" s="650" t="str">
        <f t="shared" si="4"/>
        <v>EN EJECUCIÓN</v>
      </c>
      <c r="AK15" s="651">
        <f>AH15*Producto[[#This Row],[% Ponderación Producto]]</f>
        <v>5.7120000000000004E-2</v>
      </c>
      <c r="AL15" s="530">
        <f t="shared" si="0"/>
        <v>1</v>
      </c>
      <c r="AM15" s="232">
        <f t="shared" si="5"/>
        <v>7.1400000000000005E-2</v>
      </c>
      <c r="AN15" s="531">
        <v>0.8</v>
      </c>
      <c r="AO15" s="529" t="s">
        <v>973</v>
      </c>
      <c r="AP15" s="529" t="s">
        <v>974</v>
      </c>
      <c r="AQ15" s="529" t="s">
        <v>975</v>
      </c>
      <c r="AR15" s="569">
        <f t="shared" si="6"/>
        <v>0.8</v>
      </c>
      <c r="AS15" s="568" t="str">
        <f t="shared" si="7"/>
        <v>REGULAR</v>
      </c>
      <c r="AT15" s="566" t="str">
        <f t="shared" si="8"/>
        <v>EN EJECUCIÓN</v>
      </c>
      <c r="AU15" s="567">
        <f t="shared" si="9"/>
        <v>5.7120000000000004E-2</v>
      </c>
      <c r="AV15" s="307">
        <v>0.5</v>
      </c>
      <c r="AW15" s="232">
        <f t="shared" si="1"/>
        <v>7.1400000000000005E-2</v>
      </c>
      <c r="AX15" s="307">
        <v>0.5</v>
      </c>
      <c r="AY15" s="306" t="s">
        <v>774</v>
      </c>
      <c r="AZ15" s="306" t="s">
        <v>775</v>
      </c>
      <c r="BA15" s="306"/>
      <c r="BB15" s="342">
        <f t="shared" si="10"/>
        <v>1</v>
      </c>
      <c r="BC15" s="321" t="str">
        <f t="shared" si="11"/>
        <v>EXCELENTE</v>
      </c>
      <c r="BD15" s="350" t="str">
        <f t="shared" si="12"/>
        <v>EN EJECUCIÓN</v>
      </c>
      <c r="BE15" s="586">
        <f t="shared" si="2"/>
        <v>7.1400000000000005E-2</v>
      </c>
      <c r="BF15" s="12">
        <v>1</v>
      </c>
      <c r="BG15" s="150" t="s">
        <v>63</v>
      </c>
      <c r="BH15" s="14">
        <v>0.4</v>
      </c>
      <c r="BI15" s="22">
        <v>43132</v>
      </c>
      <c r="BJ15" s="22">
        <v>43189</v>
      </c>
      <c r="BK15" s="14">
        <f>$H$15*BH15</f>
        <v>2.8560000000000002E-2</v>
      </c>
      <c r="BL15" s="15" t="s">
        <v>64</v>
      </c>
      <c r="BM15" s="239"/>
      <c r="BN15" s="239"/>
      <c r="BO15" s="81">
        <f t="shared" si="15"/>
        <v>0</v>
      </c>
      <c r="BP15" s="14">
        <f t="shared" si="18"/>
        <v>0</v>
      </c>
      <c r="BQ15" s="84">
        <f>BO15*$H$15</f>
        <v>0</v>
      </c>
    </row>
    <row r="16" spans="1:74" ht="180" customHeight="1" thickBot="1" x14ac:dyDescent="0.3">
      <c r="A16" s="57" t="s">
        <v>388</v>
      </c>
      <c r="B16" s="58" t="s">
        <v>390</v>
      </c>
      <c r="C16" s="52" t="s">
        <v>23</v>
      </c>
      <c r="D16" s="223" t="s">
        <v>528</v>
      </c>
      <c r="E16" s="53" t="s">
        <v>59</v>
      </c>
      <c r="F16" s="313">
        <v>4</v>
      </c>
      <c r="G16" s="314" t="s">
        <v>67</v>
      </c>
      <c r="H16" s="446">
        <v>7.1400000000000005E-2</v>
      </c>
      <c r="I16" s="315">
        <v>100</v>
      </c>
      <c r="J16" s="309" t="s">
        <v>184</v>
      </c>
      <c r="K16" s="309" t="s">
        <v>294</v>
      </c>
      <c r="L16" s="309" t="s">
        <v>293</v>
      </c>
      <c r="M16" s="310">
        <v>0.5</v>
      </c>
      <c r="N16" s="310">
        <v>1</v>
      </c>
      <c r="O16" s="729">
        <v>1</v>
      </c>
      <c r="P16" s="311">
        <v>1</v>
      </c>
      <c r="Q16" s="705">
        <f>Producto[[#This Row],[4° TRIM]]</f>
        <v>1</v>
      </c>
      <c r="R16" s="686">
        <f>IFERROR(Q16/Producto[[#This Row],[4° TRIM]],0)*Producto[[#This Row],[% Ponderación Producto]]</f>
        <v>7.1400000000000005E-2</v>
      </c>
      <c r="S16" s="733">
        <v>0.95</v>
      </c>
      <c r="T16" s="733" t="s">
        <v>1287</v>
      </c>
      <c r="U16" s="733" t="s">
        <v>1288</v>
      </c>
      <c r="V16" s="733" t="s">
        <v>1289</v>
      </c>
      <c r="W16" s="686">
        <f t="shared" si="13"/>
        <v>0.95</v>
      </c>
      <c r="X16" s="686" t="str">
        <f t="shared" si="14"/>
        <v>EXCELENTE</v>
      </c>
      <c r="Y16" s="696" t="s">
        <v>1350</v>
      </c>
      <c r="Z16" s="748">
        <f>Producto[[#This Row],[Cumplimiento (S7/Q7)]]*Producto[[#This Row],[% Ponderación Producto]]</f>
        <v>6.7830000000000001E-2</v>
      </c>
      <c r="AA16" s="751"/>
      <c r="AB16" s="613">
        <f>Producto[[#This Row],[3° TRIM]]</f>
        <v>1</v>
      </c>
      <c r="AC16" s="657">
        <f>IFERROR(AB16/Producto[[#This Row],[3° TRIM]],0)*Producto[[#This Row],[% Ponderación Producto]]</f>
        <v>7.1400000000000005E-2</v>
      </c>
      <c r="AD16" s="628">
        <v>0.95</v>
      </c>
      <c r="AE16" s="628" t="s">
        <v>1148</v>
      </c>
      <c r="AF16" s="628" t="s">
        <v>1149</v>
      </c>
      <c r="AG16" s="628" t="s">
        <v>1150</v>
      </c>
      <c r="AH16" s="658">
        <f t="shared" si="17"/>
        <v>0.95</v>
      </c>
      <c r="AI16" s="652" t="str">
        <f t="shared" si="16"/>
        <v>EXCELENTE</v>
      </c>
      <c r="AJ16" s="650" t="str">
        <f t="shared" si="4"/>
        <v>EN EJECUCIÓN</v>
      </c>
      <c r="AK16" s="651">
        <f>AH16*Producto[[#This Row],[% Ponderación Producto]]</f>
        <v>6.7830000000000001E-2</v>
      </c>
      <c r="AL16" s="530">
        <f t="shared" si="0"/>
        <v>1</v>
      </c>
      <c r="AM16" s="232">
        <f t="shared" si="5"/>
        <v>7.1400000000000005E-2</v>
      </c>
      <c r="AN16" s="531">
        <v>0.84</v>
      </c>
      <c r="AO16" s="531" t="s">
        <v>977</v>
      </c>
      <c r="AP16" s="531" t="s">
        <v>978</v>
      </c>
      <c r="AQ16" s="559"/>
      <c r="AR16" s="569">
        <f t="shared" si="6"/>
        <v>0.84</v>
      </c>
      <c r="AS16" s="568" t="str">
        <f t="shared" si="7"/>
        <v>BUENO</v>
      </c>
      <c r="AT16" s="566" t="str">
        <f t="shared" si="8"/>
        <v>EN EJECUCIÓN</v>
      </c>
      <c r="AU16" s="567">
        <f t="shared" si="9"/>
        <v>5.9976000000000002E-2</v>
      </c>
      <c r="AV16" s="307">
        <f t="shared" ref="AV16:AV21" si="19">M16</f>
        <v>0.5</v>
      </c>
      <c r="AW16" s="232">
        <f t="shared" si="1"/>
        <v>7.1400000000000005E-2</v>
      </c>
      <c r="AX16" s="307">
        <v>0.5</v>
      </c>
      <c r="AY16" s="307" t="s">
        <v>776</v>
      </c>
      <c r="AZ16" s="307" t="s">
        <v>777</v>
      </c>
      <c r="BA16" s="307"/>
      <c r="BB16" s="342">
        <f t="shared" si="10"/>
        <v>1</v>
      </c>
      <c r="BC16" s="321" t="str">
        <f t="shared" si="11"/>
        <v>EXCELENTE</v>
      </c>
      <c r="BD16" s="350" t="str">
        <f t="shared" si="12"/>
        <v>EN EJECUCIÓN</v>
      </c>
      <c r="BE16" s="586">
        <f t="shared" si="2"/>
        <v>7.1400000000000005E-2</v>
      </c>
      <c r="BF16" s="12">
        <v>1</v>
      </c>
      <c r="BG16" s="13" t="s">
        <v>295</v>
      </c>
      <c r="BH16" s="14">
        <v>0.2</v>
      </c>
      <c r="BI16" s="22">
        <v>43132</v>
      </c>
      <c r="BJ16" s="22">
        <v>43189</v>
      </c>
      <c r="BK16" s="14">
        <f>$H$16*BH16</f>
        <v>1.4280000000000001E-2</v>
      </c>
      <c r="BL16" s="15" t="s">
        <v>68</v>
      </c>
      <c r="BM16" s="239"/>
      <c r="BN16" s="239"/>
      <c r="BO16" s="81">
        <f t="shared" si="15"/>
        <v>0</v>
      </c>
      <c r="BP16" s="14">
        <f t="shared" si="18"/>
        <v>0</v>
      </c>
      <c r="BQ16" s="84">
        <f>BO16*$H$16</f>
        <v>0</v>
      </c>
    </row>
    <row r="17" spans="1:74" ht="79.5" customHeight="1" thickBot="1" x14ac:dyDescent="0.3">
      <c r="A17" s="57" t="s">
        <v>388</v>
      </c>
      <c r="B17" s="58" t="s">
        <v>390</v>
      </c>
      <c r="C17" s="52" t="s">
        <v>23</v>
      </c>
      <c r="D17" s="223" t="s">
        <v>528</v>
      </c>
      <c r="E17" s="53" t="s">
        <v>59</v>
      </c>
      <c r="F17" s="398">
        <v>5</v>
      </c>
      <c r="G17" s="399" t="s">
        <v>71</v>
      </c>
      <c r="H17" s="402">
        <v>7.1400000000000005E-2</v>
      </c>
      <c r="I17" s="387">
        <v>100</v>
      </c>
      <c r="J17" s="318" t="s">
        <v>184</v>
      </c>
      <c r="K17" s="318" t="s">
        <v>72</v>
      </c>
      <c r="L17" s="318" t="s">
        <v>293</v>
      </c>
      <c r="M17" s="396">
        <v>0.5</v>
      </c>
      <c r="N17" s="396">
        <v>1</v>
      </c>
      <c r="O17" s="729">
        <v>1</v>
      </c>
      <c r="P17" s="397">
        <v>1</v>
      </c>
      <c r="Q17" s="705">
        <f>Producto[[#This Row],[4° TRIM]]</f>
        <v>1</v>
      </c>
      <c r="R17" s="686">
        <f>IFERROR(Q17/Producto[[#This Row],[4° TRIM]],0)*Producto[[#This Row],[% Ponderación Producto]]</f>
        <v>7.1400000000000005E-2</v>
      </c>
      <c r="S17" s="733">
        <v>0.95</v>
      </c>
      <c r="T17" s="733" t="s">
        <v>979</v>
      </c>
      <c r="U17" s="733" t="s">
        <v>980</v>
      </c>
      <c r="V17" s="733" t="s">
        <v>981</v>
      </c>
      <c r="W17" s="686">
        <f t="shared" si="13"/>
        <v>0.95</v>
      </c>
      <c r="X17" s="686" t="str">
        <f t="shared" si="14"/>
        <v>EXCELENTE</v>
      </c>
      <c r="Y17" s="696" t="s">
        <v>1350</v>
      </c>
      <c r="Z17" s="748">
        <f>Producto[[#This Row],[Cumplimiento (S7/Q7)]]*Producto[[#This Row],[% Ponderación Producto]]</f>
        <v>6.7830000000000001E-2</v>
      </c>
      <c r="AA17" s="751"/>
      <c r="AB17" s="613">
        <f>Producto[[#This Row],[3° TRIM]]</f>
        <v>1</v>
      </c>
      <c r="AC17" s="657">
        <f>IFERROR(AB17/Producto[[#This Row],[3° TRIM]],0)*Producto[[#This Row],[% Ponderación Producto]]</f>
        <v>7.1400000000000005E-2</v>
      </c>
      <c r="AD17" s="628">
        <v>0.95</v>
      </c>
      <c r="AE17" s="628" t="s">
        <v>979</v>
      </c>
      <c r="AF17" s="628" t="s">
        <v>980</v>
      </c>
      <c r="AG17" s="628" t="s">
        <v>981</v>
      </c>
      <c r="AH17" s="658">
        <f t="shared" si="17"/>
        <v>0.95</v>
      </c>
      <c r="AI17" s="652" t="str">
        <f t="shared" si="16"/>
        <v>EXCELENTE</v>
      </c>
      <c r="AJ17" s="650" t="str">
        <f t="shared" si="4"/>
        <v>EN EJECUCIÓN</v>
      </c>
      <c r="AK17" s="651">
        <f>AH17*Producto[[#This Row],[% Ponderación Producto]]</f>
        <v>6.7830000000000001E-2</v>
      </c>
      <c r="AL17" s="530">
        <f t="shared" si="0"/>
        <v>1</v>
      </c>
      <c r="AM17" s="232">
        <f t="shared" si="5"/>
        <v>7.1400000000000005E-2</v>
      </c>
      <c r="AN17" s="531">
        <v>0.95</v>
      </c>
      <c r="AO17" s="531" t="s">
        <v>979</v>
      </c>
      <c r="AP17" s="531" t="s">
        <v>980</v>
      </c>
      <c r="AQ17" s="531" t="s">
        <v>981</v>
      </c>
      <c r="AR17" s="569">
        <f t="shared" si="6"/>
        <v>0.95</v>
      </c>
      <c r="AS17" s="568" t="str">
        <f t="shared" si="7"/>
        <v>EXCELENTE</v>
      </c>
      <c r="AT17" s="566" t="str">
        <f t="shared" si="8"/>
        <v>EN EJECUCIÓN</v>
      </c>
      <c r="AU17" s="567">
        <f t="shared" si="9"/>
        <v>6.7830000000000001E-2</v>
      </c>
      <c r="AV17" s="307">
        <f t="shared" si="19"/>
        <v>0.5</v>
      </c>
      <c r="AW17" s="232">
        <f t="shared" si="1"/>
        <v>7.1400000000000005E-2</v>
      </c>
      <c r="AX17" s="307">
        <v>0.5</v>
      </c>
      <c r="AY17" s="307" t="s">
        <v>779</v>
      </c>
      <c r="AZ17" s="307" t="s">
        <v>780</v>
      </c>
      <c r="BA17" s="307"/>
      <c r="BB17" s="342">
        <f t="shared" si="10"/>
        <v>1</v>
      </c>
      <c r="BC17" s="321" t="str">
        <f t="shared" si="11"/>
        <v>EXCELENTE</v>
      </c>
      <c r="BD17" s="350" t="str">
        <f t="shared" si="12"/>
        <v>EN EJECUCIÓN</v>
      </c>
      <c r="BE17" s="586">
        <f t="shared" si="2"/>
        <v>7.1400000000000005E-2</v>
      </c>
      <c r="BF17" s="12">
        <v>1</v>
      </c>
      <c r="BG17" s="13" t="s">
        <v>73</v>
      </c>
      <c r="BH17" s="14">
        <v>0.5</v>
      </c>
      <c r="BI17" s="22">
        <v>43132</v>
      </c>
      <c r="BJ17" s="22">
        <v>43189</v>
      </c>
      <c r="BK17" s="14">
        <f>$H$17*BH17</f>
        <v>3.5700000000000003E-2</v>
      </c>
      <c r="BL17" s="15" t="s">
        <v>74</v>
      </c>
      <c r="BM17" s="239"/>
      <c r="BN17" s="239"/>
      <c r="BO17" s="81">
        <f t="shared" si="15"/>
        <v>0</v>
      </c>
      <c r="BP17" s="14">
        <f t="shared" si="18"/>
        <v>0</v>
      </c>
      <c r="BQ17" s="84">
        <f>BO17*$H$17</f>
        <v>0</v>
      </c>
    </row>
    <row r="18" spans="1:74" ht="79.5" customHeight="1" thickBot="1" x14ac:dyDescent="0.3">
      <c r="A18" s="57" t="s">
        <v>388</v>
      </c>
      <c r="B18" s="58" t="s">
        <v>390</v>
      </c>
      <c r="C18" s="52" t="s">
        <v>23</v>
      </c>
      <c r="D18" s="223" t="s">
        <v>528</v>
      </c>
      <c r="E18" s="53" t="s">
        <v>59</v>
      </c>
      <c r="F18" s="398">
        <v>6</v>
      </c>
      <c r="G18" s="399" t="s">
        <v>76</v>
      </c>
      <c r="H18" s="402">
        <v>7.1400000000000005E-2</v>
      </c>
      <c r="I18" s="387">
        <v>100</v>
      </c>
      <c r="J18" s="318" t="s">
        <v>184</v>
      </c>
      <c r="K18" s="318" t="s">
        <v>72</v>
      </c>
      <c r="L18" s="318" t="s">
        <v>293</v>
      </c>
      <c r="M18" s="396">
        <v>0.2</v>
      </c>
      <c r="N18" s="396">
        <v>1</v>
      </c>
      <c r="O18" s="729">
        <v>1</v>
      </c>
      <c r="P18" s="397">
        <v>1</v>
      </c>
      <c r="Q18" s="705">
        <f>Producto[[#This Row],[4° TRIM]]</f>
        <v>1</v>
      </c>
      <c r="R18" s="686">
        <f>IFERROR(Q18/Producto[[#This Row],[4° TRIM]],0)*Producto[[#This Row],[% Ponderación Producto]]</f>
        <v>7.1400000000000005E-2</v>
      </c>
      <c r="S18" s="733">
        <v>0.57999999999999996</v>
      </c>
      <c r="T18" s="733" t="s">
        <v>1290</v>
      </c>
      <c r="U18" s="733" t="s">
        <v>1146</v>
      </c>
      <c r="V18" s="733" t="s">
        <v>1291</v>
      </c>
      <c r="W18" s="686">
        <f t="shared" si="13"/>
        <v>0.57999999999999996</v>
      </c>
      <c r="X18" s="686" t="str">
        <f t="shared" si="14"/>
        <v>MALO</v>
      </c>
      <c r="Y18" s="696" t="s">
        <v>1350</v>
      </c>
      <c r="Z18" s="748">
        <f>Producto[[#This Row],[Cumplimiento (S7/Q7)]]*Producto[[#This Row],[% Ponderación Producto]]</f>
        <v>4.1411999999999997E-2</v>
      </c>
      <c r="AA18" s="751"/>
      <c r="AB18" s="613">
        <f>Producto[[#This Row],[3° TRIM]]</f>
        <v>1</v>
      </c>
      <c r="AC18" s="657">
        <f>IFERROR(AB18/Producto[[#This Row],[3° TRIM]],0)*Producto[[#This Row],[% Ponderación Producto]]</f>
        <v>7.1400000000000005E-2</v>
      </c>
      <c r="AD18" s="628">
        <v>0.57999999999999996</v>
      </c>
      <c r="AE18" s="628" t="s">
        <v>1151</v>
      </c>
      <c r="AF18" s="628" t="s">
        <v>1146</v>
      </c>
      <c r="AG18" s="628" t="s">
        <v>1152</v>
      </c>
      <c r="AH18" s="658">
        <f t="shared" si="17"/>
        <v>0.57999999999999996</v>
      </c>
      <c r="AI18" s="652" t="str">
        <f t="shared" si="16"/>
        <v>MALO</v>
      </c>
      <c r="AJ18" s="650" t="str">
        <f t="shared" si="4"/>
        <v>EN EJECUCIÓN</v>
      </c>
      <c r="AK18" s="651">
        <f>AH18*Producto[[#This Row],[% Ponderación Producto]]</f>
        <v>4.1411999999999997E-2</v>
      </c>
      <c r="AL18" s="530">
        <f t="shared" si="0"/>
        <v>1</v>
      </c>
      <c r="AM18" s="232">
        <f t="shared" si="5"/>
        <v>7.1400000000000005E-2</v>
      </c>
      <c r="AN18" s="531">
        <v>0.57999999999999996</v>
      </c>
      <c r="AO18" s="531" t="s">
        <v>983</v>
      </c>
      <c r="AP18" s="531" t="s">
        <v>984</v>
      </c>
      <c r="AQ18" s="531" t="s">
        <v>985</v>
      </c>
      <c r="AR18" s="569">
        <f t="shared" si="6"/>
        <v>0.57999999999999996</v>
      </c>
      <c r="AS18" s="568" t="str">
        <f t="shared" si="7"/>
        <v>MALO</v>
      </c>
      <c r="AT18" s="566" t="str">
        <f t="shared" si="8"/>
        <v>EN EJECUCIÓN</v>
      </c>
      <c r="AU18" s="567">
        <f t="shared" si="9"/>
        <v>4.1411999999999997E-2</v>
      </c>
      <c r="AV18" s="307">
        <f t="shared" si="19"/>
        <v>0.2</v>
      </c>
      <c r="AW18" s="232">
        <f t="shared" si="1"/>
        <v>7.1400000000000005E-2</v>
      </c>
      <c r="AX18" s="307">
        <v>0.18</v>
      </c>
      <c r="AY18" s="307" t="s">
        <v>781</v>
      </c>
      <c r="AZ18" s="307" t="s">
        <v>782</v>
      </c>
      <c r="BA18" s="307" t="s">
        <v>783</v>
      </c>
      <c r="BB18" s="342">
        <f t="shared" si="10"/>
        <v>0.89999999999999991</v>
      </c>
      <c r="BC18" s="321" t="str">
        <f t="shared" si="11"/>
        <v>BUENO</v>
      </c>
      <c r="BD18" s="350" t="str">
        <f t="shared" si="12"/>
        <v>EN EJECUCIÓN</v>
      </c>
      <c r="BE18" s="586">
        <f t="shared" si="2"/>
        <v>6.4259999999999998E-2</v>
      </c>
      <c r="BF18" s="12">
        <v>1</v>
      </c>
      <c r="BG18" s="13" t="s">
        <v>77</v>
      </c>
      <c r="BH18" s="14">
        <v>0.2</v>
      </c>
      <c r="BI18" s="286">
        <v>43132</v>
      </c>
      <c r="BJ18" s="286">
        <v>43189</v>
      </c>
      <c r="BK18" s="14">
        <f>$H$18*BH18</f>
        <v>1.4280000000000001E-2</v>
      </c>
      <c r="BL18" s="15" t="s">
        <v>78</v>
      </c>
      <c r="BM18" s="239"/>
      <c r="BN18" s="239"/>
      <c r="BO18" s="81">
        <f t="shared" si="15"/>
        <v>0</v>
      </c>
      <c r="BP18" s="14">
        <f t="shared" si="18"/>
        <v>0</v>
      </c>
      <c r="BQ18" s="84">
        <f>BO18*$H$18</f>
        <v>0</v>
      </c>
    </row>
    <row r="19" spans="1:74" ht="79.5" customHeight="1" thickBot="1" x14ac:dyDescent="0.3">
      <c r="A19" s="57" t="s">
        <v>388</v>
      </c>
      <c r="B19" s="58" t="s">
        <v>390</v>
      </c>
      <c r="C19" s="52" t="s">
        <v>23</v>
      </c>
      <c r="D19" s="223" t="s">
        <v>528</v>
      </c>
      <c r="E19" s="53" t="s">
        <v>59</v>
      </c>
      <c r="F19" s="398">
        <v>7</v>
      </c>
      <c r="G19" s="399" t="s">
        <v>80</v>
      </c>
      <c r="H19" s="402">
        <v>7.1400000000000005E-2</v>
      </c>
      <c r="I19" s="387">
        <v>100</v>
      </c>
      <c r="J19" s="318" t="s">
        <v>184</v>
      </c>
      <c r="K19" s="318" t="s">
        <v>81</v>
      </c>
      <c r="L19" s="318" t="s">
        <v>293</v>
      </c>
      <c r="M19" s="396">
        <v>0.5</v>
      </c>
      <c r="N19" s="396">
        <v>1</v>
      </c>
      <c r="O19" s="729">
        <v>1</v>
      </c>
      <c r="P19" s="397">
        <v>1</v>
      </c>
      <c r="Q19" s="705">
        <f>Producto[[#This Row],[4° TRIM]]</f>
        <v>1</v>
      </c>
      <c r="R19" s="686">
        <f>IFERROR(Q19/Producto[[#This Row],[4° TRIM]],0)*Producto[[#This Row],[% Ponderación Producto]]</f>
        <v>7.1400000000000005E-2</v>
      </c>
      <c r="S19" s="733">
        <v>1</v>
      </c>
      <c r="T19" s="733" t="s">
        <v>1153</v>
      </c>
      <c r="U19" s="733" t="s">
        <v>1146</v>
      </c>
      <c r="V19" s="733" t="s">
        <v>1154</v>
      </c>
      <c r="W19" s="686">
        <f t="shared" si="13"/>
        <v>1</v>
      </c>
      <c r="X19" s="686" t="str">
        <f t="shared" si="14"/>
        <v>EXCELENTE</v>
      </c>
      <c r="Y19" s="696" t="s">
        <v>1170</v>
      </c>
      <c r="Z19" s="748">
        <f>Producto[[#This Row],[Cumplimiento (S7/Q7)]]*Producto[[#This Row],[% Ponderación Producto]]</f>
        <v>7.1400000000000005E-2</v>
      </c>
      <c r="AA19" s="751"/>
      <c r="AB19" s="613">
        <f>Producto[[#This Row],[3° TRIM]]</f>
        <v>1</v>
      </c>
      <c r="AC19" s="657">
        <f>IFERROR(AB19/Producto[[#This Row],[3° TRIM]],0)*Producto[[#This Row],[% Ponderación Producto]]</f>
        <v>7.1400000000000005E-2</v>
      </c>
      <c r="AD19" s="628">
        <v>0.99</v>
      </c>
      <c r="AE19" s="628" t="s">
        <v>1153</v>
      </c>
      <c r="AF19" s="628" t="s">
        <v>1146</v>
      </c>
      <c r="AG19" s="628" t="s">
        <v>1154</v>
      </c>
      <c r="AH19" s="658">
        <f t="shared" si="17"/>
        <v>0.99</v>
      </c>
      <c r="AI19" s="652" t="str">
        <f t="shared" si="16"/>
        <v>EXCELENTE</v>
      </c>
      <c r="AJ19" s="650" t="str">
        <f t="shared" si="4"/>
        <v>EN EJECUCIÓN</v>
      </c>
      <c r="AK19" s="651">
        <f>AH19*Producto[[#This Row],[% Ponderación Producto]]</f>
        <v>7.0685999999999999E-2</v>
      </c>
      <c r="AL19" s="530">
        <f t="shared" si="0"/>
        <v>1</v>
      </c>
      <c r="AM19" s="232">
        <f t="shared" si="5"/>
        <v>7.1400000000000005E-2</v>
      </c>
      <c r="AN19" s="531">
        <v>0.99</v>
      </c>
      <c r="AO19" s="531" t="s">
        <v>987</v>
      </c>
      <c r="AP19" s="531" t="s">
        <v>988</v>
      </c>
      <c r="AQ19" s="531" t="s">
        <v>989</v>
      </c>
      <c r="AR19" s="569">
        <f t="shared" si="6"/>
        <v>0.99</v>
      </c>
      <c r="AS19" s="568" t="str">
        <f t="shared" si="7"/>
        <v>EXCELENTE</v>
      </c>
      <c r="AT19" s="566" t="str">
        <f t="shared" si="8"/>
        <v>EN EJECUCIÓN</v>
      </c>
      <c r="AU19" s="567">
        <f t="shared" si="9"/>
        <v>7.0685999999999999E-2</v>
      </c>
      <c r="AV19" s="307">
        <f t="shared" si="19"/>
        <v>0.5</v>
      </c>
      <c r="AW19" s="232">
        <f t="shared" si="1"/>
        <v>7.1400000000000005E-2</v>
      </c>
      <c r="AX19" s="307">
        <v>0.5</v>
      </c>
      <c r="AY19" s="307" t="s">
        <v>785</v>
      </c>
      <c r="AZ19" s="307" t="s">
        <v>786</v>
      </c>
      <c r="BA19" s="307"/>
      <c r="BB19" s="342">
        <f t="shared" si="10"/>
        <v>1</v>
      </c>
      <c r="BC19" s="321" t="str">
        <f t="shared" si="11"/>
        <v>EXCELENTE</v>
      </c>
      <c r="BD19" s="351" t="str">
        <f t="shared" si="12"/>
        <v>EN EJECUCIÓN</v>
      </c>
      <c r="BE19" s="586">
        <f t="shared" si="2"/>
        <v>7.1400000000000005E-2</v>
      </c>
      <c r="BF19" s="12">
        <v>1</v>
      </c>
      <c r="BG19" s="216" t="s">
        <v>520</v>
      </c>
      <c r="BH19" s="14">
        <v>0.8</v>
      </c>
      <c r="BI19" s="22">
        <v>43132</v>
      </c>
      <c r="BJ19" s="22">
        <v>43250</v>
      </c>
      <c r="BK19" s="14">
        <f>$H$19*BH19</f>
        <v>5.7120000000000004E-2</v>
      </c>
      <c r="BL19" s="15" t="s">
        <v>74</v>
      </c>
      <c r="BM19" s="239"/>
      <c r="BN19" s="239"/>
      <c r="BO19" s="81">
        <f t="shared" si="15"/>
        <v>0</v>
      </c>
      <c r="BP19" s="14">
        <f t="shared" si="18"/>
        <v>0</v>
      </c>
      <c r="BQ19" s="84">
        <f>BO19*$H$19</f>
        <v>0</v>
      </c>
    </row>
    <row r="20" spans="1:74" ht="79.5" customHeight="1" thickBot="1" x14ac:dyDescent="0.3">
      <c r="A20" s="57" t="s">
        <v>388</v>
      </c>
      <c r="B20" s="58" t="s">
        <v>390</v>
      </c>
      <c r="C20" s="52" t="s">
        <v>23</v>
      </c>
      <c r="D20" s="223" t="s">
        <v>528</v>
      </c>
      <c r="E20" s="53" t="s">
        <v>59</v>
      </c>
      <c r="F20" s="398">
        <v>8</v>
      </c>
      <c r="G20" s="399" t="s">
        <v>83</v>
      </c>
      <c r="H20" s="402">
        <v>7.1400000000000005E-2</v>
      </c>
      <c r="I20" s="387">
        <v>100</v>
      </c>
      <c r="J20" s="318" t="s">
        <v>184</v>
      </c>
      <c r="K20" s="318" t="s">
        <v>296</v>
      </c>
      <c r="L20" s="318" t="s">
        <v>293</v>
      </c>
      <c r="M20" s="396">
        <v>0.3</v>
      </c>
      <c r="N20" s="396">
        <v>1</v>
      </c>
      <c r="O20" s="729">
        <v>1</v>
      </c>
      <c r="P20" s="397">
        <v>1</v>
      </c>
      <c r="Q20" s="705">
        <f>Producto[[#This Row],[4° TRIM]]</f>
        <v>1</v>
      </c>
      <c r="R20" s="686">
        <f>IFERROR(Q20/Producto[[#This Row],[4° TRIM]],0)*Producto[[#This Row],[% Ponderación Producto]]</f>
        <v>7.1400000000000005E-2</v>
      </c>
      <c r="S20" s="733">
        <v>1</v>
      </c>
      <c r="T20" s="733" t="s">
        <v>1155</v>
      </c>
      <c r="U20" s="733" t="s">
        <v>1156</v>
      </c>
      <c r="V20" s="733"/>
      <c r="W20" s="686">
        <f>IFERROR((S20/Q20),0)</f>
        <v>1</v>
      </c>
      <c r="X20" s="686" t="str">
        <f t="shared" si="14"/>
        <v>EXCELENTE</v>
      </c>
      <c r="Y20" s="696" t="s">
        <v>1170</v>
      </c>
      <c r="Z20" s="748">
        <f>Producto[[#This Row],[Cumplimiento (S7/Q7)]]*Producto[[#This Row],[% Ponderación Producto]]</f>
        <v>7.1400000000000005E-2</v>
      </c>
      <c r="AA20" s="751"/>
      <c r="AB20" s="613">
        <f>Producto[[#This Row],[3° TRIM]]</f>
        <v>1</v>
      </c>
      <c r="AC20" s="657">
        <f>IFERROR(AB20/Producto[[#This Row],[3° TRIM]],0)*Producto[[#This Row],[% Ponderación Producto]]</f>
        <v>7.1400000000000005E-2</v>
      </c>
      <c r="AD20" s="628">
        <v>1</v>
      </c>
      <c r="AE20" s="628" t="s">
        <v>1155</v>
      </c>
      <c r="AF20" s="628" t="s">
        <v>1156</v>
      </c>
      <c r="AG20" s="628"/>
      <c r="AH20" s="658">
        <f t="shared" si="17"/>
        <v>1</v>
      </c>
      <c r="AI20" s="652" t="str">
        <f t="shared" si="16"/>
        <v>EXCELENTE</v>
      </c>
      <c r="AJ20" s="650" t="str">
        <f t="shared" si="4"/>
        <v>EN EJECUCIÓN</v>
      </c>
      <c r="AK20" s="651">
        <f>AH20*Producto[[#This Row],[% Ponderación Producto]]</f>
        <v>7.1400000000000005E-2</v>
      </c>
      <c r="AL20" s="530">
        <f t="shared" si="0"/>
        <v>1</v>
      </c>
      <c r="AM20" s="232">
        <f t="shared" si="5"/>
        <v>7.1400000000000005E-2</v>
      </c>
      <c r="AN20" s="531">
        <v>0.99</v>
      </c>
      <c r="AO20" s="531" t="s">
        <v>991</v>
      </c>
      <c r="AP20" s="531" t="s">
        <v>992</v>
      </c>
      <c r="AQ20" s="531" t="s">
        <v>993</v>
      </c>
      <c r="AR20" s="569">
        <f t="shared" si="6"/>
        <v>0.99</v>
      </c>
      <c r="AS20" s="568" t="str">
        <f t="shared" si="7"/>
        <v>EXCELENTE</v>
      </c>
      <c r="AT20" s="566" t="str">
        <f t="shared" si="8"/>
        <v>EN EJECUCIÓN</v>
      </c>
      <c r="AU20" s="567">
        <f t="shared" si="9"/>
        <v>7.0685999999999999E-2</v>
      </c>
      <c r="AV20" s="307">
        <f t="shared" si="19"/>
        <v>0.3</v>
      </c>
      <c r="AW20" s="232">
        <f t="shared" si="1"/>
        <v>7.1400000000000005E-2</v>
      </c>
      <c r="AX20" s="307">
        <v>0.2</v>
      </c>
      <c r="AY20" s="307" t="s">
        <v>787</v>
      </c>
      <c r="AZ20" s="307" t="s">
        <v>788</v>
      </c>
      <c r="BA20" s="307"/>
      <c r="BB20" s="342">
        <f t="shared" si="10"/>
        <v>0.66666666666666674</v>
      </c>
      <c r="BC20" s="321" t="str">
        <f t="shared" si="11"/>
        <v>REGULAR</v>
      </c>
      <c r="BD20" s="287" t="str">
        <f t="shared" si="12"/>
        <v>EN EJECUCIÓN</v>
      </c>
      <c r="BE20" s="586">
        <f t="shared" si="2"/>
        <v>4.760000000000001E-2</v>
      </c>
      <c r="BF20" s="12">
        <v>1</v>
      </c>
      <c r="BG20" s="13" t="s">
        <v>84</v>
      </c>
      <c r="BH20" s="14">
        <v>0.3</v>
      </c>
      <c r="BI20" s="22">
        <v>43132</v>
      </c>
      <c r="BJ20" s="22">
        <v>43190</v>
      </c>
      <c r="BK20" s="14">
        <f>$H$20*BH20</f>
        <v>2.1420000000000002E-2</v>
      </c>
      <c r="BL20" s="15" t="s">
        <v>85</v>
      </c>
      <c r="BM20" s="239"/>
      <c r="BN20" s="239"/>
      <c r="BO20" s="81">
        <f t="shared" si="15"/>
        <v>0</v>
      </c>
      <c r="BP20" s="14">
        <f t="shared" si="18"/>
        <v>0</v>
      </c>
      <c r="BQ20" s="84">
        <f>BO20*$H$20</f>
        <v>0</v>
      </c>
    </row>
    <row r="21" spans="1:74" ht="79.5" customHeight="1" thickBot="1" x14ac:dyDescent="0.3">
      <c r="A21" s="57" t="s">
        <v>388</v>
      </c>
      <c r="B21" s="58" t="s">
        <v>390</v>
      </c>
      <c r="C21" s="52" t="s">
        <v>23</v>
      </c>
      <c r="D21" s="223" t="s">
        <v>528</v>
      </c>
      <c r="E21" s="53" t="s">
        <v>59</v>
      </c>
      <c r="F21" s="398">
        <v>9</v>
      </c>
      <c r="G21" s="399" t="s">
        <v>87</v>
      </c>
      <c r="H21" s="402">
        <v>7.1400000000000005E-2</v>
      </c>
      <c r="I21" s="387">
        <v>100</v>
      </c>
      <c r="J21" s="318" t="s">
        <v>184</v>
      </c>
      <c r="K21" s="318" t="s">
        <v>88</v>
      </c>
      <c r="L21" s="318" t="s">
        <v>293</v>
      </c>
      <c r="M21" s="396">
        <v>0.5</v>
      </c>
      <c r="N21" s="396">
        <v>1</v>
      </c>
      <c r="O21" s="729">
        <v>1</v>
      </c>
      <c r="P21" s="397">
        <v>1</v>
      </c>
      <c r="Q21" s="705">
        <f>Producto[[#This Row],[4° TRIM]]</f>
        <v>1</v>
      </c>
      <c r="R21" s="686">
        <f>IFERROR(Q21/Producto[[#This Row],[4° TRIM]],0)*Producto[[#This Row],[% Ponderación Producto]]</f>
        <v>7.1400000000000005E-2</v>
      </c>
      <c r="S21" s="733">
        <v>0.47</v>
      </c>
      <c r="T21" s="733" t="s">
        <v>1292</v>
      </c>
      <c r="U21" s="733" t="s">
        <v>1293</v>
      </c>
      <c r="V21" s="733" t="s">
        <v>1294</v>
      </c>
      <c r="W21" s="686">
        <f t="shared" si="13"/>
        <v>0.47</v>
      </c>
      <c r="X21" s="686" t="str">
        <f t="shared" si="14"/>
        <v>MALO</v>
      </c>
      <c r="Y21" s="696" t="s">
        <v>1350</v>
      </c>
      <c r="Z21" s="748">
        <f>Producto[[#This Row],[Cumplimiento (S7/Q7)]]*Producto[[#This Row],[% Ponderación Producto]]</f>
        <v>3.3557999999999998E-2</v>
      </c>
      <c r="AA21" s="751"/>
      <c r="AB21" s="613">
        <f>Producto[[#This Row],[3° TRIM]]</f>
        <v>1</v>
      </c>
      <c r="AC21" s="657">
        <f>IFERROR(AB21/Producto[[#This Row],[3° TRIM]],0)*Producto[[#This Row],[% Ponderación Producto]]</f>
        <v>7.1400000000000005E-2</v>
      </c>
      <c r="AD21" s="628">
        <v>0.16</v>
      </c>
      <c r="AE21" s="628" t="s">
        <v>1157</v>
      </c>
      <c r="AF21" s="628" t="s">
        <v>1158</v>
      </c>
      <c r="AG21" s="628" t="s">
        <v>1159</v>
      </c>
      <c r="AH21" s="658">
        <f t="shared" si="17"/>
        <v>0.16</v>
      </c>
      <c r="AI21" s="652" t="str">
        <f t="shared" si="16"/>
        <v>MALO</v>
      </c>
      <c r="AJ21" s="650" t="str">
        <f t="shared" si="4"/>
        <v>EN EJECUCIÓN</v>
      </c>
      <c r="AK21" s="651">
        <f>AH21*Producto[[#This Row],[% Ponderación Producto]]</f>
        <v>1.1424000000000002E-2</v>
      </c>
      <c r="AL21" s="530">
        <f t="shared" si="0"/>
        <v>1</v>
      </c>
      <c r="AM21" s="232">
        <f t="shared" si="5"/>
        <v>7.1400000000000005E-2</v>
      </c>
      <c r="AN21" s="531">
        <v>0.16</v>
      </c>
      <c r="AO21" s="531" t="s">
        <v>1008</v>
      </c>
      <c r="AP21" s="531" t="s">
        <v>1009</v>
      </c>
      <c r="AQ21" s="531" t="s">
        <v>1010</v>
      </c>
      <c r="AR21" s="569">
        <f t="shared" si="6"/>
        <v>0.16</v>
      </c>
      <c r="AS21" s="568" t="str">
        <f t="shared" si="7"/>
        <v>MALO</v>
      </c>
      <c r="AT21" s="566" t="str">
        <f t="shared" si="8"/>
        <v>EN EJECUCIÓN</v>
      </c>
      <c r="AU21" s="567">
        <f t="shared" si="9"/>
        <v>1.1424000000000002E-2</v>
      </c>
      <c r="AV21" s="307">
        <f t="shared" si="19"/>
        <v>0.5</v>
      </c>
      <c r="AW21" s="232">
        <f t="shared" si="1"/>
        <v>7.1400000000000005E-2</v>
      </c>
      <c r="AX21" s="307">
        <v>0</v>
      </c>
      <c r="AY21" s="307" t="s">
        <v>789</v>
      </c>
      <c r="AZ21" s="307" t="s">
        <v>790</v>
      </c>
      <c r="BA21" s="447"/>
      <c r="BB21" s="321">
        <f t="shared" si="10"/>
        <v>0</v>
      </c>
      <c r="BC21" s="321" t="str">
        <f t="shared" si="11"/>
        <v>MALO</v>
      </c>
      <c r="BD21" s="350" t="str">
        <f t="shared" si="12"/>
        <v>SIN EJECUTAR</v>
      </c>
      <c r="BE21" s="586">
        <f t="shared" si="2"/>
        <v>0</v>
      </c>
      <c r="BF21" s="12">
        <v>1</v>
      </c>
      <c r="BG21" s="13" t="s">
        <v>89</v>
      </c>
      <c r="BH21" s="14">
        <v>0.3</v>
      </c>
      <c r="BI21" s="22">
        <v>43132</v>
      </c>
      <c r="BJ21" s="22">
        <v>43281</v>
      </c>
      <c r="BK21" s="14">
        <f>$H$21*BH21</f>
        <v>2.1420000000000002E-2</v>
      </c>
      <c r="BL21" s="15" t="s">
        <v>68</v>
      </c>
      <c r="BM21" s="239"/>
      <c r="BN21" s="239"/>
      <c r="BO21" s="81">
        <f t="shared" si="15"/>
        <v>0</v>
      </c>
      <c r="BP21" s="14">
        <f>BK21*BM21</f>
        <v>0</v>
      </c>
      <c r="BQ21" s="84">
        <f>BO21*$H$21</f>
        <v>0</v>
      </c>
    </row>
    <row r="22" spans="1:74" ht="79.5" customHeight="1" thickBot="1" x14ac:dyDescent="0.3">
      <c r="A22" s="57" t="s">
        <v>388</v>
      </c>
      <c r="B22" s="58" t="s">
        <v>389</v>
      </c>
      <c r="C22" s="52" t="s">
        <v>23</v>
      </c>
      <c r="D22" s="223" t="s">
        <v>529</v>
      </c>
      <c r="E22" s="53" t="s">
        <v>59</v>
      </c>
      <c r="F22" s="326">
        <v>10</v>
      </c>
      <c r="G22" s="395" t="s">
        <v>298</v>
      </c>
      <c r="H22" s="401">
        <v>7.1400000000000005E-2</v>
      </c>
      <c r="I22" s="392">
        <v>2</v>
      </c>
      <c r="J22" s="393" t="s">
        <v>91</v>
      </c>
      <c r="K22" s="393" t="s">
        <v>299</v>
      </c>
      <c r="L22" s="394" t="s">
        <v>92</v>
      </c>
      <c r="M22" s="350">
        <v>1</v>
      </c>
      <c r="N22" s="350">
        <v>0</v>
      </c>
      <c r="O22" s="350">
        <v>2</v>
      </c>
      <c r="P22" s="351">
        <v>2</v>
      </c>
      <c r="Q22" s="702">
        <v>2</v>
      </c>
      <c r="R22" s="686">
        <f>IFERROR(Q22/Producto[[#This Row],[4° TRIM]],0)*Producto[[#This Row],[% Ponderación Producto]]</f>
        <v>7.1400000000000005E-2</v>
      </c>
      <c r="S22" s="743">
        <v>2</v>
      </c>
      <c r="T22" s="687" t="s">
        <v>1305</v>
      </c>
      <c r="U22" s="732" t="s">
        <v>1172</v>
      </c>
      <c r="V22" s="687"/>
      <c r="W22" s="686">
        <f t="shared" si="13"/>
        <v>1</v>
      </c>
      <c r="X22" s="686" t="str">
        <f t="shared" si="14"/>
        <v>EXCELENTE</v>
      </c>
      <c r="Y22" s="687" t="s">
        <v>1170</v>
      </c>
      <c r="Z22" s="748">
        <f>Producto[[#This Row],[Cumplimiento (S7/Q7)]]*Producto[[#This Row],[% Ponderación Producto]]</f>
        <v>7.1400000000000005E-2</v>
      </c>
      <c r="AA22" s="751"/>
      <c r="AB22" s="596">
        <f>Producto[[#This Row],[3° TRIM]]</f>
        <v>2</v>
      </c>
      <c r="AC22" s="654">
        <f>IFERROR(AB22/Producto[[#This Row],[3° TRIM]],0)*Producto[[#This Row],[% Ponderación Producto]]</f>
        <v>7.1400000000000005E-2</v>
      </c>
      <c r="AD22" s="655">
        <v>2</v>
      </c>
      <c r="AE22" s="655" t="s">
        <v>1171</v>
      </c>
      <c r="AF22" s="655" t="s">
        <v>1172</v>
      </c>
      <c r="AG22" s="655" t="s">
        <v>724</v>
      </c>
      <c r="AH22" s="658">
        <f t="shared" si="17"/>
        <v>1</v>
      </c>
      <c r="AI22" s="652" t="str">
        <f t="shared" si="16"/>
        <v>EXCELENTE</v>
      </c>
      <c r="AJ22" s="650" t="str">
        <f t="shared" si="4"/>
        <v>EN EJECUCIÓN</v>
      </c>
      <c r="AK22" s="651">
        <f>AH22*Producto[[#This Row],[% Ponderación Producto]]</f>
        <v>7.1400000000000005E-2</v>
      </c>
      <c r="AL22" s="563">
        <f t="shared" si="0"/>
        <v>0</v>
      </c>
      <c r="AM22" s="232">
        <f t="shared" si="5"/>
        <v>0</v>
      </c>
      <c r="AN22" s="529">
        <v>1</v>
      </c>
      <c r="AO22" s="529" t="s">
        <v>1018</v>
      </c>
      <c r="AP22" s="529" t="s">
        <v>1019</v>
      </c>
      <c r="AQ22" s="529"/>
      <c r="AR22" s="569">
        <v>1</v>
      </c>
      <c r="AS22" s="568" t="str">
        <f t="shared" si="7"/>
        <v>EXCELENTE</v>
      </c>
      <c r="AT22" s="566" t="str">
        <f t="shared" si="8"/>
        <v>EN EJECUCIÓN</v>
      </c>
      <c r="AU22" s="567">
        <f t="shared" si="9"/>
        <v>7.1400000000000005E-2</v>
      </c>
      <c r="AV22" s="403">
        <v>1</v>
      </c>
      <c r="AW22" s="232">
        <f t="shared" si="1"/>
        <v>7.1400000000000005E-2</v>
      </c>
      <c r="AX22" s="403">
        <v>0</v>
      </c>
      <c r="AY22" s="403" t="s">
        <v>606</v>
      </c>
      <c r="AZ22" s="403" t="s">
        <v>601</v>
      </c>
      <c r="BA22" s="403" t="s">
        <v>607</v>
      </c>
      <c r="BB22" s="342">
        <f>IFERROR((AX22/AV22),0)</f>
        <v>0</v>
      </c>
      <c r="BC22" s="321" t="str">
        <f t="shared" si="11"/>
        <v>MALO</v>
      </c>
      <c r="BD22" s="350" t="str">
        <f t="shared" si="12"/>
        <v>SIN EJECUTAR</v>
      </c>
      <c r="BE22" s="586">
        <f t="shared" si="2"/>
        <v>0</v>
      </c>
      <c r="BF22" s="12">
        <v>1</v>
      </c>
      <c r="BG22" s="13" t="s">
        <v>93</v>
      </c>
      <c r="BH22" s="14">
        <v>0.25</v>
      </c>
      <c r="BI22" s="22">
        <v>43115</v>
      </c>
      <c r="BJ22" s="22">
        <v>43146</v>
      </c>
      <c r="BK22" s="14">
        <f>$H$22*BH22</f>
        <v>1.7850000000000001E-2</v>
      </c>
      <c r="BL22" s="15" t="s">
        <v>94</v>
      </c>
      <c r="BM22" s="271">
        <v>1</v>
      </c>
      <c r="BN22" s="237" t="s">
        <v>608</v>
      </c>
      <c r="BO22" s="81">
        <f t="shared" si="15"/>
        <v>0.25</v>
      </c>
      <c r="BP22" s="14">
        <f>BK22*BM22</f>
        <v>1.7850000000000001E-2</v>
      </c>
      <c r="BQ22" s="84">
        <f>BO22*$H$22</f>
        <v>1.7850000000000001E-2</v>
      </c>
    </row>
    <row r="23" spans="1:74" ht="79.5" customHeight="1" thickBot="1" x14ac:dyDescent="0.3">
      <c r="A23" s="57" t="s">
        <v>388</v>
      </c>
      <c r="B23" s="58" t="s">
        <v>389</v>
      </c>
      <c r="C23" s="52" t="s">
        <v>23</v>
      </c>
      <c r="D23" s="223" t="s">
        <v>529</v>
      </c>
      <c r="E23" s="53" t="s">
        <v>59</v>
      </c>
      <c r="F23" s="326">
        <v>11</v>
      </c>
      <c r="G23" s="501" t="s">
        <v>99</v>
      </c>
      <c r="H23" s="446">
        <v>7.1400000000000005E-2</v>
      </c>
      <c r="I23" s="315">
        <v>1</v>
      </c>
      <c r="J23" s="309" t="s">
        <v>100</v>
      </c>
      <c r="K23" s="309" t="s">
        <v>101</v>
      </c>
      <c r="L23" s="324" t="s">
        <v>92</v>
      </c>
      <c r="M23" s="350">
        <v>0</v>
      </c>
      <c r="N23" s="350">
        <v>1</v>
      </c>
      <c r="O23" s="742">
        <v>0</v>
      </c>
      <c r="P23" s="351">
        <v>1</v>
      </c>
      <c r="Q23" s="702">
        <v>1</v>
      </c>
      <c r="R23" s="686">
        <f>IFERROR(Q23/Producto[[#This Row],[4° TRIM]],0)*Producto[[#This Row],[% Ponderación Producto]]</f>
        <v>7.1400000000000005E-2</v>
      </c>
      <c r="S23" s="743">
        <v>1</v>
      </c>
      <c r="T23" s="732" t="s">
        <v>1063</v>
      </c>
      <c r="U23" s="732" t="s">
        <v>1172</v>
      </c>
      <c r="V23" s="687"/>
      <c r="W23" s="686">
        <f t="shared" si="13"/>
        <v>1</v>
      </c>
      <c r="X23" s="686" t="str">
        <f t="shared" si="14"/>
        <v>EXCELENTE</v>
      </c>
      <c r="Y23" s="687" t="s">
        <v>1170</v>
      </c>
      <c r="Z23" s="748">
        <f>Producto[[#This Row],[Cumplimiento (S7/Q7)]]*Producto[[#This Row],[% Ponderación Producto]]</f>
        <v>7.1400000000000005E-2</v>
      </c>
      <c r="AA23" s="751"/>
      <c r="AB23" s="596">
        <f>Producto[[#This Row],[3° TRIM]]</f>
        <v>0</v>
      </c>
      <c r="AC23" s="654">
        <f>IFERROR(AB23/Producto[[#This Row],[3° TRIM]],0)*Producto[[#This Row],[% Ponderación Producto]]</f>
        <v>0</v>
      </c>
      <c r="AD23" s="588">
        <v>1</v>
      </c>
      <c r="AE23" s="588" t="s">
        <v>1063</v>
      </c>
      <c r="AF23" s="588"/>
      <c r="AG23" s="588"/>
      <c r="AH23" s="658">
        <f t="shared" si="17"/>
        <v>0</v>
      </c>
      <c r="AI23" s="652" t="str">
        <f t="shared" si="16"/>
        <v>MALO</v>
      </c>
      <c r="AJ23" s="650" t="s">
        <v>1170</v>
      </c>
      <c r="AK23" s="651">
        <f>AH23*Producto[[#This Row],[% Ponderación Producto]]</f>
        <v>0</v>
      </c>
      <c r="AL23" s="529">
        <f t="shared" si="0"/>
        <v>1</v>
      </c>
      <c r="AM23" s="232">
        <f t="shared" si="5"/>
        <v>7.1400000000000005E-2</v>
      </c>
      <c r="AN23" s="529">
        <v>1</v>
      </c>
      <c r="AO23" s="529" t="s">
        <v>1020</v>
      </c>
      <c r="AP23" s="529" t="s">
        <v>1021</v>
      </c>
      <c r="AQ23" s="529"/>
      <c r="AR23" s="569">
        <f t="shared" si="6"/>
        <v>1</v>
      </c>
      <c r="AS23" s="568" t="str">
        <f t="shared" si="7"/>
        <v>EXCELENTE</v>
      </c>
      <c r="AT23" s="566" t="s">
        <v>1170</v>
      </c>
      <c r="AU23" s="567">
        <f t="shared" si="9"/>
        <v>7.1400000000000005E-2</v>
      </c>
      <c r="AV23" s="503">
        <v>0</v>
      </c>
      <c r="AW23" s="232">
        <f t="shared" si="1"/>
        <v>0</v>
      </c>
      <c r="AX23" s="503">
        <v>0</v>
      </c>
      <c r="AY23" s="503" t="s">
        <v>601</v>
      </c>
      <c r="AZ23" s="503" t="s">
        <v>601</v>
      </c>
      <c r="BA23" s="503" t="s">
        <v>601</v>
      </c>
      <c r="BB23" s="419">
        <f>IFERROR((AX23/AV23),0)</f>
        <v>0</v>
      </c>
      <c r="BC23" s="321" t="s">
        <v>792</v>
      </c>
      <c r="BD23" s="350" t="str">
        <f t="shared" si="12"/>
        <v>SIN EJECUTAR</v>
      </c>
      <c r="BE23" s="586">
        <f t="shared" si="2"/>
        <v>0</v>
      </c>
      <c r="BF23" s="12">
        <v>1</v>
      </c>
      <c r="BG23" s="13" t="s">
        <v>102</v>
      </c>
      <c r="BH23" s="14">
        <v>0.6</v>
      </c>
      <c r="BI23" s="22">
        <v>43160</v>
      </c>
      <c r="BJ23" s="22">
        <v>43236</v>
      </c>
      <c r="BK23" s="14">
        <f>$H$23*BH23</f>
        <v>4.2840000000000003E-2</v>
      </c>
      <c r="BL23" s="15" t="s">
        <v>92</v>
      </c>
      <c r="BM23" s="271">
        <v>0.1</v>
      </c>
      <c r="BN23" s="237" t="s">
        <v>609</v>
      </c>
      <c r="BO23" s="81">
        <f t="shared" si="15"/>
        <v>0.06</v>
      </c>
      <c r="BP23" s="14">
        <f>BK23*BM23</f>
        <v>4.2840000000000005E-3</v>
      </c>
      <c r="BQ23" s="84">
        <f>BO23*$H$23</f>
        <v>4.2840000000000005E-3</v>
      </c>
    </row>
    <row r="24" spans="1:74" ht="111" thickBot="1" x14ac:dyDescent="0.3">
      <c r="A24" s="57" t="s">
        <v>388</v>
      </c>
      <c r="B24" s="58" t="s">
        <v>389</v>
      </c>
      <c r="C24" s="52" t="s">
        <v>23</v>
      </c>
      <c r="D24" s="223" t="s">
        <v>529</v>
      </c>
      <c r="E24" s="53" t="s">
        <v>59</v>
      </c>
      <c r="F24" s="326">
        <v>12</v>
      </c>
      <c r="G24" s="501" t="s">
        <v>104</v>
      </c>
      <c r="H24" s="446">
        <v>7.1400000000000005E-2</v>
      </c>
      <c r="I24" s="315">
        <v>2</v>
      </c>
      <c r="J24" s="309" t="s">
        <v>100</v>
      </c>
      <c r="K24" s="309" t="s">
        <v>105</v>
      </c>
      <c r="L24" s="324" t="s">
        <v>92</v>
      </c>
      <c r="M24" s="350">
        <v>0</v>
      </c>
      <c r="N24" s="350">
        <v>1</v>
      </c>
      <c r="O24" s="350">
        <v>2</v>
      </c>
      <c r="P24" s="351">
        <v>2</v>
      </c>
      <c r="Q24" s="702">
        <v>2</v>
      </c>
      <c r="R24" s="686">
        <f>IFERROR(Q24/Producto[[#This Row],[4° TRIM]],0)*Producto[[#This Row],[% Ponderación Producto]]</f>
        <v>7.1400000000000005E-2</v>
      </c>
      <c r="S24" s="743">
        <v>2</v>
      </c>
      <c r="T24" s="732" t="s">
        <v>1063</v>
      </c>
      <c r="U24" s="732" t="s">
        <v>1172</v>
      </c>
      <c r="V24" s="687"/>
      <c r="W24" s="686">
        <f t="shared" si="13"/>
        <v>1</v>
      </c>
      <c r="X24" s="686" t="str">
        <f t="shared" si="14"/>
        <v>EXCELENTE</v>
      </c>
      <c r="Y24" s="687" t="s">
        <v>1170</v>
      </c>
      <c r="Z24" s="748">
        <f>Producto[[#This Row],[Cumplimiento (S7/Q7)]]*Producto[[#This Row],[% Ponderación Producto]]</f>
        <v>7.1400000000000005E-2</v>
      </c>
      <c r="AA24" s="751"/>
      <c r="AB24" s="596">
        <f>Producto[[#This Row],[3° TRIM]]</f>
        <v>2</v>
      </c>
      <c r="AC24" s="654">
        <f>IFERROR(AB24/Producto[[#This Row],[3° TRIM]],0)*Producto[[#This Row],[% Ponderación Producto]]</f>
        <v>7.1400000000000005E-2</v>
      </c>
      <c r="AD24" s="655">
        <v>2</v>
      </c>
      <c r="AE24" s="655" t="s">
        <v>1173</v>
      </c>
      <c r="AF24" s="655" t="s">
        <v>1172</v>
      </c>
      <c r="AG24" s="655" t="s">
        <v>724</v>
      </c>
      <c r="AH24" s="658">
        <f t="shared" si="17"/>
        <v>1</v>
      </c>
      <c r="AI24" s="652" t="str">
        <f t="shared" si="16"/>
        <v>EXCELENTE</v>
      </c>
      <c r="AJ24" s="650" t="str">
        <f t="shared" si="4"/>
        <v>EN EJECUCIÓN</v>
      </c>
      <c r="AK24" s="651">
        <f>AH24*Producto[[#This Row],[% Ponderación Producto]]</f>
        <v>7.1400000000000005E-2</v>
      </c>
      <c r="AL24" s="529">
        <f t="shared" si="0"/>
        <v>1</v>
      </c>
      <c r="AM24" s="232">
        <f t="shared" si="5"/>
        <v>7.1400000000000005E-2</v>
      </c>
      <c r="AN24" s="564">
        <v>1</v>
      </c>
      <c r="AO24" s="529" t="s">
        <v>1027</v>
      </c>
      <c r="AP24" s="529" t="s">
        <v>1021</v>
      </c>
      <c r="AQ24" s="529"/>
      <c r="AR24" s="569">
        <f t="shared" si="6"/>
        <v>1</v>
      </c>
      <c r="AS24" s="568" t="str">
        <f t="shared" si="7"/>
        <v>EXCELENTE</v>
      </c>
      <c r="AT24" s="566" t="str">
        <f t="shared" si="8"/>
        <v>EN EJECUCIÓN</v>
      </c>
      <c r="AU24" s="567">
        <f t="shared" si="9"/>
        <v>7.1400000000000005E-2</v>
      </c>
      <c r="AV24" s="503">
        <v>0</v>
      </c>
      <c r="AW24" s="232">
        <f t="shared" si="1"/>
        <v>0</v>
      </c>
      <c r="AX24" s="503">
        <v>0</v>
      </c>
      <c r="AY24" s="503" t="s">
        <v>601</v>
      </c>
      <c r="AZ24" s="503" t="s">
        <v>601</v>
      </c>
      <c r="BA24" s="503" t="s">
        <v>601</v>
      </c>
      <c r="BB24" s="419">
        <f t="shared" si="10"/>
        <v>0</v>
      </c>
      <c r="BC24" s="480" t="s">
        <v>792</v>
      </c>
      <c r="BD24" s="350" t="str">
        <f t="shared" si="12"/>
        <v>SIN EJECUTAR</v>
      </c>
      <c r="BE24" s="586">
        <f t="shared" si="2"/>
        <v>0</v>
      </c>
      <c r="BF24" s="12">
        <v>1</v>
      </c>
      <c r="BG24" s="15" t="s">
        <v>106</v>
      </c>
      <c r="BH24" s="14">
        <v>0.5</v>
      </c>
      <c r="BI24" s="22">
        <v>43221</v>
      </c>
      <c r="BJ24" s="22">
        <v>43250</v>
      </c>
      <c r="BK24" s="14"/>
      <c r="BL24" s="15" t="s">
        <v>94</v>
      </c>
      <c r="BM24" s="239"/>
      <c r="BN24" s="239"/>
      <c r="BO24" s="81">
        <f t="shared" si="15"/>
        <v>0</v>
      </c>
      <c r="BP24" s="14"/>
      <c r="BQ24" s="84">
        <f>BO24*$H$24</f>
        <v>0</v>
      </c>
    </row>
    <row r="25" spans="1:74" ht="79.5" customHeight="1" thickBot="1" x14ac:dyDescent="0.3">
      <c r="A25" s="57" t="s">
        <v>388</v>
      </c>
      <c r="B25" s="58" t="s">
        <v>389</v>
      </c>
      <c r="C25" s="52" t="s">
        <v>23</v>
      </c>
      <c r="D25" s="223" t="s">
        <v>529</v>
      </c>
      <c r="E25" s="53" t="s">
        <v>59</v>
      </c>
      <c r="F25" s="326">
        <v>13</v>
      </c>
      <c r="G25" s="501" t="s">
        <v>107</v>
      </c>
      <c r="H25" s="446">
        <v>7.1400000000000005E-2</v>
      </c>
      <c r="I25" s="315">
        <v>1</v>
      </c>
      <c r="J25" s="309" t="s">
        <v>100</v>
      </c>
      <c r="K25" s="309" t="s">
        <v>108</v>
      </c>
      <c r="L25" s="324" t="s">
        <v>92</v>
      </c>
      <c r="M25" s="350">
        <v>0</v>
      </c>
      <c r="N25" s="350">
        <v>0</v>
      </c>
      <c r="O25" s="350">
        <v>1</v>
      </c>
      <c r="P25" s="351">
        <v>1</v>
      </c>
      <c r="Q25" s="702">
        <f>Producto[[#This Row],[4° TRIM]]</f>
        <v>1</v>
      </c>
      <c r="R25" s="686">
        <f>IFERROR(Q25/Producto[[#This Row],[4° TRIM]],0)*Producto[[#This Row],[% Ponderación Producto]]</f>
        <v>7.1400000000000005E-2</v>
      </c>
      <c r="S25" s="687">
        <v>0</v>
      </c>
      <c r="T25" s="732" t="s">
        <v>1344</v>
      </c>
      <c r="U25" s="732" t="s">
        <v>1345</v>
      </c>
      <c r="V25" s="687"/>
      <c r="W25" s="686">
        <f t="shared" si="13"/>
        <v>0</v>
      </c>
      <c r="X25" s="686" t="str">
        <f t="shared" si="14"/>
        <v>MALO</v>
      </c>
      <c r="Y25" s="687" t="s">
        <v>759</v>
      </c>
      <c r="Z25" s="748">
        <f>Producto[[#This Row],[Cumplimiento (S7/Q7)]]*Producto[[#This Row],[% Ponderación Producto]]</f>
        <v>0</v>
      </c>
      <c r="AA25" s="751"/>
      <c r="AB25" s="596">
        <f>Producto[[#This Row],[3° TRIM]]</f>
        <v>1</v>
      </c>
      <c r="AC25" s="654">
        <f>IFERROR(AB25/Producto[[#This Row],[3° TRIM]],0)*Producto[[#This Row],[% Ponderación Producto]]</f>
        <v>7.1400000000000005E-2</v>
      </c>
      <c r="AD25" s="655">
        <v>0</v>
      </c>
      <c r="AE25" s="655" t="s">
        <v>1174</v>
      </c>
      <c r="AF25" s="655" t="s">
        <v>1175</v>
      </c>
      <c r="AG25" s="655" t="s">
        <v>1176</v>
      </c>
      <c r="AH25" s="658">
        <f t="shared" si="17"/>
        <v>0</v>
      </c>
      <c r="AI25" s="652" t="str">
        <f t="shared" si="16"/>
        <v>MALO</v>
      </c>
      <c r="AJ25" s="650" t="str">
        <f t="shared" si="4"/>
        <v>SIN EJECUTAR</v>
      </c>
      <c r="AK25" s="651">
        <f>AH25*Producto[[#This Row],[% Ponderación Producto]]</f>
        <v>0</v>
      </c>
      <c r="AL25" s="563">
        <f t="shared" si="0"/>
        <v>0</v>
      </c>
      <c r="AM25" s="232">
        <f t="shared" si="5"/>
        <v>0</v>
      </c>
      <c r="AN25" s="529">
        <v>0</v>
      </c>
      <c r="AO25" s="529" t="s">
        <v>1029</v>
      </c>
      <c r="AP25" s="529" t="s">
        <v>1029</v>
      </c>
      <c r="AQ25" s="529"/>
      <c r="AR25" s="569">
        <f t="shared" si="6"/>
        <v>0</v>
      </c>
      <c r="AS25" s="568" t="s">
        <v>792</v>
      </c>
      <c r="AT25" s="566" t="str">
        <f t="shared" si="8"/>
        <v>SIN EJECUTAR</v>
      </c>
      <c r="AU25" s="567">
        <f t="shared" si="9"/>
        <v>0</v>
      </c>
      <c r="AV25" s="503">
        <v>0</v>
      </c>
      <c r="AW25" s="232">
        <f t="shared" si="1"/>
        <v>0</v>
      </c>
      <c r="AX25" s="503">
        <v>0</v>
      </c>
      <c r="AY25" s="503" t="s">
        <v>601</v>
      </c>
      <c r="AZ25" s="503" t="s">
        <v>601</v>
      </c>
      <c r="BA25" s="503" t="s">
        <v>601</v>
      </c>
      <c r="BB25" s="342">
        <f t="shared" si="10"/>
        <v>0</v>
      </c>
      <c r="BC25" s="480" t="s">
        <v>792</v>
      </c>
      <c r="BD25" s="350" t="str">
        <f t="shared" si="12"/>
        <v>SIN EJECUTAR</v>
      </c>
      <c r="BE25" s="586">
        <f t="shared" si="2"/>
        <v>0</v>
      </c>
      <c r="BF25" s="12">
        <v>1</v>
      </c>
      <c r="BG25" s="13" t="s">
        <v>109</v>
      </c>
      <c r="BH25" s="14">
        <v>0.5</v>
      </c>
      <c r="BI25" s="22">
        <v>43138</v>
      </c>
      <c r="BJ25" s="22">
        <v>43313</v>
      </c>
      <c r="BK25" s="14">
        <f>$H$25*BH25</f>
        <v>3.5700000000000003E-2</v>
      </c>
      <c r="BL25" s="15" t="s">
        <v>92</v>
      </c>
      <c r="BM25" s="271">
        <v>0</v>
      </c>
      <c r="BN25" s="238" t="s">
        <v>694</v>
      </c>
      <c r="BO25" s="81">
        <f t="shared" si="15"/>
        <v>0</v>
      </c>
      <c r="BP25" s="14">
        <f>BK25*BM25</f>
        <v>0</v>
      </c>
      <c r="BQ25" s="84">
        <f>BO25*$H$25</f>
        <v>0</v>
      </c>
    </row>
    <row r="26" spans="1:74" ht="75.75" customHeight="1" thickBot="1" x14ac:dyDescent="0.3">
      <c r="A26" s="57" t="s">
        <v>388</v>
      </c>
      <c r="B26" s="58" t="s">
        <v>389</v>
      </c>
      <c r="C26" s="52" t="s">
        <v>23</v>
      </c>
      <c r="D26" s="223" t="s">
        <v>529</v>
      </c>
      <c r="E26" s="53" t="s">
        <v>59</v>
      </c>
      <c r="F26" s="326">
        <v>14</v>
      </c>
      <c r="G26" s="501" t="s">
        <v>110</v>
      </c>
      <c r="H26" s="446">
        <v>7.1800000000000003E-2</v>
      </c>
      <c r="I26" s="315">
        <v>1</v>
      </c>
      <c r="J26" s="309" t="s">
        <v>100</v>
      </c>
      <c r="K26" s="309" t="s">
        <v>111</v>
      </c>
      <c r="L26" s="324" t="s">
        <v>92</v>
      </c>
      <c r="M26" s="350">
        <v>0</v>
      </c>
      <c r="N26" s="350">
        <v>0</v>
      </c>
      <c r="O26" s="350">
        <v>0</v>
      </c>
      <c r="P26" s="351">
        <v>1</v>
      </c>
      <c r="Q26" s="702">
        <f>Producto[[#This Row],[4° TRIM]]</f>
        <v>1</v>
      </c>
      <c r="R26" s="686">
        <f>IFERROR(Q26/Producto[[#This Row],[4° TRIM]],0)*Producto[[#This Row],[% Ponderación Producto]]</f>
        <v>7.1800000000000003E-2</v>
      </c>
      <c r="S26" s="687">
        <v>0</v>
      </c>
      <c r="T26" s="732" t="s">
        <v>1346</v>
      </c>
      <c r="U26" s="732" t="s">
        <v>1347</v>
      </c>
      <c r="V26" s="687"/>
      <c r="W26" s="686">
        <f t="shared" si="13"/>
        <v>0</v>
      </c>
      <c r="X26" s="686" t="str">
        <f t="shared" si="14"/>
        <v>MALO</v>
      </c>
      <c r="Y26" s="687" t="s">
        <v>759</v>
      </c>
      <c r="Z26" s="748">
        <f>Producto[[#This Row],[Cumplimiento (S7/Q7)]]*Producto[[#This Row],[% Ponderación Producto]]</f>
        <v>0</v>
      </c>
      <c r="AA26" s="751"/>
      <c r="AB26" s="596">
        <f>Producto[[#This Row],[3° TRIM]]</f>
        <v>0</v>
      </c>
      <c r="AC26" s="654">
        <f>IFERROR(AB26/Producto[[#This Row],[3° TRIM]],0)*Producto[[#This Row],[% Ponderación Producto]]</f>
        <v>0</v>
      </c>
      <c r="AD26" s="655">
        <v>0</v>
      </c>
      <c r="AE26" s="655" t="s">
        <v>1177</v>
      </c>
      <c r="AF26" s="655" t="s">
        <v>1178</v>
      </c>
      <c r="AG26" s="655"/>
      <c r="AH26" s="658">
        <f t="shared" si="17"/>
        <v>0</v>
      </c>
      <c r="AI26" s="652" t="s">
        <v>792</v>
      </c>
      <c r="AJ26" s="650" t="str">
        <f>IF(AH26&gt;0,"EN EJECUCIÓN","SIN EJECUTAR")</f>
        <v>SIN EJECUTAR</v>
      </c>
      <c r="AK26" s="651">
        <f>AH26*Producto[[#This Row],[% Ponderación Producto]]</f>
        <v>0</v>
      </c>
      <c r="AL26" s="563">
        <f t="shared" si="0"/>
        <v>0</v>
      </c>
      <c r="AM26" s="232">
        <f t="shared" si="5"/>
        <v>0</v>
      </c>
      <c r="AN26" s="529">
        <v>0</v>
      </c>
      <c r="AO26" s="529" t="s">
        <v>1029</v>
      </c>
      <c r="AP26" s="529" t="s">
        <v>1029</v>
      </c>
      <c r="AQ26" s="529"/>
      <c r="AR26" s="569">
        <f t="shared" si="6"/>
        <v>0</v>
      </c>
      <c r="AS26" s="577" t="s">
        <v>792</v>
      </c>
      <c r="AT26" s="566" t="str">
        <f t="shared" si="8"/>
        <v>SIN EJECUTAR</v>
      </c>
      <c r="AU26" s="567">
        <f t="shared" si="9"/>
        <v>0</v>
      </c>
      <c r="AV26" s="503">
        <v>0</v>
      </c>
      <c r="AW26" s="232">
        <f t="shared" si="1"/>
        <v>0</v>
      </c>
      <c r="AX26" s="503">
        <v>0</v>
      </c>
      <c r="AY26" s="503" t="s">
        <v>601</v>
      </c>
      <c r="AZ26" s="503" t="s">
        <v>601</v>
      </c>
      <c r="BA26" s="503" t="s">
        <v>601</v>
      </c>
      <c r="BB26" s="342">
        <f t="shared" si="10"/>
        <v>0</v>
      </c>
      <c r="BC26" s="480" t="s">
        <v>792</v>
      </c>
      <c r="BD26" s="350" t="str">
        <f t="shared" si="12"/>
        <v>SIN EJECUTAR</v>
      </c>
      <c r="BE26" s="586">
        <f t="shared" si="2"/>
        <v>0</v>
      </c>
      <c r="BF26" s="12">
        <v>1</v>
      </c>
      <c r="BG26" s="13" t="s">
        <v>112</v>
      </c>
      <c r="BH26" s="14">
        <v>0.5</v>
      </c>
      <c r="BI26" s="22">
        <v>43256</v>
      </c>
      <c r="BJ26" s="22">
        <v>43404</v>
      </c>
      <c r="BK26" s="14"/>
      <c r="BL26" s="15" t="s">
        <v>92</v>
      </c>
      <c r="BM26" s="239"/>
      <c r="BN26" s="239"/>
      <c r="BO26" s="81">
        <f t="shared" si="15"/>
        <v>0</v>
      </c>
      <c r="BP26" s="14"/>
      <c r="BQ26" s="84">
        <f>BO26*$H$26</f>
        <v>0</v>
      </c>
    </row>
    <row r="27" spans="1:74" ht="76.5" customHeight="1" thickBot="1" x14ac:dyDescent="0.3">
      <c r="A27" s="59" t="s">
        <v>388</v>
      </c>
      <c r="B27" s="59" t="s">
        <v>389</v>
      </c>
      <c r="C27" s="52" t="s">
        <v>23</v>
      </c>
      <c r="D27" s="223" t="s">
        <v>530</v>
      </c>
      <c r="E27" s="53" t="s">
        <v>115</v>
      </c>
      <c r="F27" s="326">
        <v>1</v>
      </c>
      <c r="G27" s="502" t="s">
        <v>116</v>
      </c>
      <c r="H27" s="393">
        <v>0.25</v>
      </c>
      <c r="I27" s="392">
        <v>100</v>
      </c>
      <c r="J27" s="393" t="s">
        <v>184</v>
      </c>
      <c r="K27" s="393" t="s">
        <v>303</v>
      </c>
      <c r="L27" s="394" t="s">
        <v>117</v>
      </c>
      <c r="M27" s="329">
        <v>0</v>
      </c>
      <c r="N27" s="329">
        <v>0.33329999999999999</v>
      </c>
      <c r="O27" s="329">
        <v>0.66659999999999997</v>
      </c>
      <c r="P27" s="515">
        <v>1</v>
      </c>
      <c r="Q27" s="705">
        <f>Producto[[#This Row],[4° TRIM]]</f>
        <v>1</v>
      </c>
      <c r="R27" s="592">
        <f>IFERROR(Q27/Producto[[#This Row],[4° TRIM]],0)*Producto[[#This Row],[% Ponderación Producto]]</f>
        <v>0.25</v>
      </c>
      <c r="S27" s="705">
        <f>[4]!Producto[[#This Row],[4° TRIM]]</f>
        <v>1</v>
      </c>
      <c r="T27" s="592" t="s">
        <v>1297</v>
      </c>
      <c r="U27" s="592"/>
      <c r="V27" s="592"/>
      <c r="W27" s="592">
        <f t="shared" si="13"/>
        <v>1</v>
      </c>
      <c r="X27" s="592" t="str">
        <f t="shared" si="14"/>
        <v>EXCELENTE</v>
      </c>
      <c r="Y27" s="696" t="s">
        <v>1170</v>
      </c>
      <c r="Z27" s="748">
        <f>Producto[[#This Row],[Cumplimiento (S7/Q7)]]*Producto[[#This Row],[% Ponderación Producto]]</f>
        <v>0.25</v>
      </c>
      <c r="AA27" s="751"/>
      <c r="AB27" s="597">
        <f>Producto[[#This Row],[3° TRIM]]</f>
        <v>0.66659999999999997</v>
      </c>
      <c r="AC27" s="662">
        <f>IFERROR(AB27/Producto[[#This Row],[3° TRIM]],0)*Producto[[#This Row],[% Ponderación Producto]]</f>
        <v>0.25</v>
      </c>
      <c r="AD27" s="674">
        <v>0.66659999999999997</v>
      </c>
      <c r="AE27" s="592" t="s">
        <v>1187</v>
      </c>
      <c r="AF27" s="592" t="s">
        <v>1188</v>
      </c>
      <c r="AG27" s="592"/>
      <c r="AH27" s="658">
        <f t="shared" si="17"/>
        <v>1</v>
      </c>
      <c r="AI27" s="652" t="str">
        <f t="shared" si="16"/>
        <v>EXCELENTE</v>
      </c>
      <c r="AJ27" s="650" t="str">
        <f t="shared" si="4"/>
        <v>EN EJECUCIÓN</v>
      </c>
      <c r="AK27" s="651">
        <f>AH27*Producto[[#This Row],[% Ponderación Producto]]</f>
        <v>0.25</v>
      </c>
      <c r="AL27" s="530">
        <f t="shared" si="0"/>
        <v>0.33329999999999999</v>
      </c>
      <c r="AM27" s="232">
        <f t="shared" si="5"/>
        <v>0.25</v>
      </c>
      <c r="AN27" s="576">
        <v>0.25</v>
      </c>
      <c r="AO27" s="533" t="s">
        <v>1030</v>
      </c>
      <c r="AP27" s="565"/>
      <c r="AQ27" s="533"/>
      <c r="AR27" s="569">
        <f>IFERROR((AN27/AL27),0)</f>
        <v>0.75007500750075007</v>
      </c>
      <c r="AS27" s="568" t="str">
        <f t="shared" si="7"/>
        <v>REGULAR</v>
      </c>
      <c r="AT27" s="566" t="str">
        <f t="shared" si="8"/>
        <v>EN EJECUCIÓN</v>
      </c>
      <c r="AU27" s="567">
        <f t="shared" si="9"/>
        <v>0.18751875187518752</v>
      </c>
      <c r="AV27" s="425">
        <f>M27</f>
        <v>0</v>
      </c>
      <c r="AW27" s="232">
        <f t="shared" si="1"/>
        <v>0</v>
      </c>
      <c r="AX27" s="403" t="s">
        <v>601</v>
      </c>
      <c r="AY27" s="403" t="s">
        <v>601</v>
      </c>
      <c r="AZ27" s="403" t="s">
        <v>601</v>
      </c>
      <c r="BA27" s="403" t="s">
        <v>601</v>
      </c>
      <c r="BB27" s="342">
        <f>IFERROR((AX27/AV27),0)</f>
        <v>0</v>
      </c>
      <c r="BC27" s="480" t="s">
        <v>792</v>
      </c>
      <c r="BD27" s="350" t="str">
        <f>IF(BB27&gt;0,"EN EJECUCIÓN","SIN EJECUTAR")</f>
        <v>SIN EJECUTAR</v>
      </c>
      <c r="BE27" s="586">
        <f t="shared" si="2"/>
        <v>0</v>
      </c>
      <c r="BF27" s="12">
        <v>1</v>
      </c>
      <c r="BG27" s="13" t="s">
        <v>118</v>
      </c>
      <c r="BH27" s="14">
        <v>0.5</v>
      </c>
      <c r="BI27" s="22">
        <v>43191</v>
      </c>
      <c r="BJ27" s="22">
        <v>43465</v>
      </c>
      <c r="BK27" s="14"/>
      <c r="BL27" s="15" t="s">
        <v>117</v>
      </c>
      <c r="BM27" s="272"/>
      <c r="BN27" s="239"/>
      <c r="BO27" s="81">
        <f t="shared" si="15"/>
        <v>0</v>
      </c>
      <c r="BP27" s="14"/>
      <c r="BQ27" s="84">
        <f>BO27*$H$27</f>
        <v>0</v>
      </c>
      <c r="BS27" s="1"/>
      <c r="BT27" s="1"/>
      <c r="BU27" s="1"/>
      <c r="BV27" s="1"/>
    </row>
    <row r="28" spans="1:74" ht="76.5" customHeight="1" thickBot="1" x14ac:dyDescent="0.3">
      <c r="A28" s="59" t="s">
        <v>388</v>
      </c>
      <c r="B28" s="59" t="s">
        <v>389</v>
      </c>
      <c r="C28" s="52" t="s">
        <v>23</v>
      </c>
      <c r="D28" s="223" t="s">
        <v>530</v>
      </c>
      <c r="E28" s="53" t="s">
        <v>115</v>
      </c>
      <c r="F28" s="326">
        <v>2</v>
      </c>
      <c r="G28" s="501" t="s">
        <v>120</v>
      </c>
      <c r="H28" s="309">
        <v>0.25</v>
      </c>
      <c r="I28" s="315">
        <v>100</v>
      </c>
      <c r="J28" s="309" t="s">
        <v>184</v>
      </c>
      <c r="K28" s="309" t="s">
        <v>121</v>
      </c>
      <c r="L28" s="324" t="s">
        <v>117</v>
      </c>
      <c r="M28" s="330">
        <v>0</v>
      </c>
      <c r="N28" s="330">
        <v>0</v>
      </c>
      <c r="O28" s="330">
        <v>0.5</v>
      </c>
      <c r="P28" s="331">
        <v>1</v>
      </c>
      <c r="Q28" s="705">
        <f>Producto[[#This Row],[4° TRIM]]</f>
        <v>1</v>
      </c>
      <c r="R28" s="686">
        <f>IFERROR(Q28/Producto[[#This Row],[4° TRIM]],0)*Producto[[#This Row],[% Ponderación Producto]]</f>
        <v>0.25</v>
      </c>
      <c r="S28" s="733">
        <f>[4]!Producto[[#This Row],[4° TRIM]]</f>
        <v>1</v>
      </c>
      <c r="T28" s="733" t="s">
        <v>1298</v>
      </c>
      <c r="U28" s="686"/>
      <c r="V28" s="686"/>
      <c r="W28" s="686">
        <f t="shared" si="13"/>
        <v>1</v>
      </c>
      <c r="X28" s="686" t="str">
        <f t="shared" si="14"/>
        <v>EXCELENTE</v>
      </c>
      <c r="Y28" s="696" t="s">
        <v>1170</v>
      </c>
      <c r="Z28" s="748">
        <f>Producto[[#This Row],[Cumplimiento (S7/Q7)]]*Producto[[#This Row],[% Ponderación Producto]]</f>
        <v>0.25</v>
      </c>
      <c r="AA28" s="751"/>
      <c r="AB28" s="598">
        <f>Producto[[#This Row],[3° TRIM]]</f>
        <v>0.5</v>
      </c>
      <c r="AC28" s="592">
        <f>IFERROR(AB28/Producto[[#This Row],[3° TRIM]],0)*Producto[[#This Row],[% Ponderación Producto]]</f>
        <v>0.25</v>
      </c>
      <c r="AD28" s="671">
        <v>0.72</v>
      </c>
      <c r="AE28" s="672" t="s">
        <v>1189</v>
      </c>
      <c r="AF28" s="672" t="s">
        <v>1190</v>
      </c>
      <c r="AG28" s="589"/>
      <c r="AH28" s="658">
        <f t="shared" si="17"/>
        <v>1.44</v>
      </c>
      <c r="AI28" s="652" t="str">
        <f t="shared" si="16"/>
        <v>EXCELENTE</v>
      </c>
      <c r="AJ28" s="650" t="str">
        <f t="shared" si="4"/>
        <v>EN EJECUCIÓN</v>
      </c>
      <c r="AK28" s="651">
        <f>AH28*Producto[[#This Row],[% Ponderación Producto]]</f>
        <v>0.36</v>
      </c>
      <c r="AL28" s="530">
        <f t="shared" si="0"/>
        <v>0</v>
      </c>
      <c r="AM28" s="232">
        <f t="shared" si="5"/>
        <v>0</v>
      </c>
      <c r="AN28" s="531">
        <v>0</v>
      </c>
      <c r="AO28" s="531" t="s">
        <v>1031</v>
      </c>
      <c r="AP28" s="559"/>
      <c r="AQ28" s="531"/>
      <c r="AR28" s="569">
        <f t="shared" si="6"/>
        <v>0</v>
      </c>
      <c r="AS28" s="577" t="s">
        <v>792</v>
      </c>
      <c r="AT28" s="566" t="str">
        <f t="shared" si="8"/>
        <v>SIN EJECUTAR</v>
      </c>
      <c r="AU28" s="567">
        <f t="shared" si="9"/>
        <v>0</v>
      </c>
      <c r="AV28" s="423">
        <f>M28</f>
        <v>0</v>
      </c>
      <c r="AW28" s="232">
        <f t="shared" si="1"/>
        <v>0</v>
      </c>
      <c r="AX28" s="423" t="s">
        <v>601</v>
      </c>
      <c r="AY28" s="403" t="s">
        <v>601</v>
      </c>
      <c r="AZ28" s="403" t="s">
        <v>601</v>
      </c>
      <c r="BA28" s="403" t="s">
        <v>601</v>
      </c>
      <c r="BB28" s="342">
        <f t="shared" si="10"/>
        <v>0</v>
      </c>
      <c r="BC28" s="480" t="s">
        <v>792</v>
      </c>
      <c r="BD28" s="350" t="str">
        <f t="shared" si="12"/>
        <v>SIN EJECUTAR</v>
      </c>
      <c r="BE28" s="586">
        <f t="shared" si="2"/>
        <v>0</v>
      </c>
      <c r="BF28" s="12">
        <v>1</v>
      </c>
      <c r="BG28" s="13" t="s">
        <v>122</v>
      </c>
      <c r="BH28" s="14">
        <v>0.9</v>
      </c>
      <c r="BI28" s="22">
        <v>43282</v>
      </c>
      <c r="BJ28" s="22">
        <v>43465</v>
      </c>
      <c r="BK28" s="14"/>
      <c r="BL28" s="15" t="s">
        <v>117</v>
      </c>
      <c r="BM28" s="272"/>
      <c r="BN28" s="239"/>
      <c r="BO28" s="81">
        <f t="shared" si="15"/>
        <v>0</v>
      </c>
      <c r="BP28" s="14"/>
      <c r="BQ28" s="84">
        <f>BO28*$H$28</f>
        <v>0</v>
      </c>
      <c r="BS28" s="1"/>
      <c r="BT28" s="1"/>
      <c r="BU28" s="1"/>
      <c r="BV28" s="1"/>
    </row>
    <row r="29" spans="1:74" ht="76.5" customHeight="1" thickBot="1" x14ac:dyDescent="0.3">
      <c r="A29" s="59" t="s">
        <v>388</v>
      </c>
      <c r="B29" s="59" t="s">
        <v>389</v>
      </c>
      <c r="C29" s="52" t="s">
        <v>23</v>
      </c>
      <c r="D29" s="223" t="s">
        <v>530</v>
      </c>
      <c r="E29" s="53" t="s">
        <v>115</v>
      </c>
      <c r="F29" s="326">
        <v>3</v>
      </c>
      <c r="G29" s="328" t="s">
        <v>304</v>
      </c>
      <c r="H29" s="309">
        <v>0.25</v>
      </c>
      <c r="I29" s="315">
        <v>100</v>
      </c>
      <c r="J29" s="309" t="s">
        <v>184</v>
      </c>
      <c r="K29" s="309" t="s">
        <v>124</v>
      </c>
      <c r="L29" s="324" t="s">
        <v>117</v>
      </c>
      <c r="M29" s="329">
        <v>0.33329999999999999</v>
      </c>
      <c r="N29" s="329">
        <v>0.66659999999999997</v>
      </c>
      <c r="O29" s="330">
        <v>1</v>
      </c>
      <c r="P29" s="745">
        <v>1</v>
      </c>
      <c r="Q29" s="705">
        <f>Producto[[#This Row],[4° TRIM]]</f>
        <v>1</v>
      </c>
      <c r="R29" s="686">
        <f>IFERROR(Q29/Producto[[#This Row],[4° TRIM]],0)*Producto[[#This Row],[% Ponderación Producto]]</f>
        <v>0.25</v>
      </c>
      <c r="S29" s="733">
        <v>1</v>
      </c>
      <c r="T29" s="732" t="s">
        <v>1299</v>
      </c>
      <c r="U29" s="687"/>
      <c r="V29" s="687"/>
      <c r="W29" s="686">
        <f t="shared" si="13"/>
        <v>1</v>
      </c>
      <c r="X29" s="686" t="str">
        <f t="shared" si="14"/>
        <v>EXCELENTE</v>
      </c>
      <c r="Y29" s="687" t="s">
        <v>1170</v>
      </c>
      <c r="Z29" s="748">
        <f>Producto[[#This Row],[Cumplimiento (S7/Q7)]]*Producto[[#This Row],[% Ponderación Producto]]</f>
        <v>0.25</v>
      </c>
      <c r="AA29" s="751"/>
      <c r="AB29" s="598">
        <f>Producto[[#This Row],[3° TRIM]]</f>
        <v>1</v>
      </c>
      <c r="AC29" s="592">
        <f>IFERROR(AB29/Producto[[#This Row],[3° TRIM]],0)*Producto[[#This Row],[% Ponderación Producto]]</f>
        <v>0.25</v>
      </c>
      <c r="AD29" s="672">
        <v>0.95</v>
      </c>
      <c r="AE29" s="673" t="s">
        <v>1191</v>
      </c>
      <c r="AF29" s="673" t="s">
        <v>1188</v>
      </c>
      <c r="AG29" s="588"/>
      <c r="AH29" s="658">
        <f t="shared" si="17"/>
        <v>0.95</v>
      </c>
      <c r="AI29" s="652" t="str">
        <f t="shared" si="16"/>
        <v>EXCELENTE</v>
      </c>
      <c r="AJ29" s="650" t="str">
        <f t="shared" si="4"/>
        <v>EN EJECUCIÓN</v>
      </c>
      <c r="AK29" s="651">
        <f>AH29*Producto[[#This Row],[% Ponderación Producto]]</f>
        <v>0.23749999999999999</v>
      </c>
      <c r="AL29" s="530">
        <f t="shared" si="0"/>
        <v>0.66659999999999997</v>
      </c>
      <c r="AM29" s="232">
        <f t="shared" si="5"/>
        <v>0.25</v>
      </c>
      <c r="AN29" s="531">
        <v>0.7</v>
      </c>
      <c r="AO29" s="529" t="s">
        <v>1032</v>
      </c>
      <c r="AP29" s="564"/>
      <c r="AQ29" s="529"/>
      <c r="AR29" s="569">
        <f t="shared" si="6"/>
        <v>1.0501050105010501</v>
      </c>
      <c r="AS29" s="568" t="str">
        <f t="shared" si="7"/>
        <v>EXCELENTE</v>
      </c>
      <c r="AT29" s="566" t="str">
        <f t="shared" si="8"/>
        <v>EN EJECUCIÓN</v>
      </c>
      <c r="AU29" s="567">
        <f t="shared" si="9"/>
        <v>0.26252625262526252</v>
      </c>
      <c r="AV29" s="425">
        <f>M29</f>
        <v>0.33329999999999999</v>
      </c>
      <c r="AW29" s="232">
        <f t="shared" si="1"/>
        <v>0.25</v>
      </c>
      <c r="AX29" s="426">
        <f>(50%*33%)/100%</f>
        <v>0.16500000000000001</v>
      </c>
      <c r="AY29" s="403" t="s">
        <v>744</v>
      </c>
      <c r="AZ29" s="403" t="s">
        <v>745</v>
      </c>
      <c r="BA29" s="403" t="s">
        <v>746</v>
      </c>
      <c r="BB29" s="342">
        <f t="shared" si="10"/>
        <v>0.4950495049504951</v>
      </c>
      <c r="BC29" s="321" t="str">
        <f t="shared" si="11"/>
        <v>MALO</v>
      </c>
      <c r="BD29" s="350" t="str">
        <f t="shared" si="12"/>
        <v>EN EJECUCIÓN</v>
      </c>
      <c r="BE29" s="586">
        <f t="shared" si="2"/>
        <v>0.12376237623762378</v>
      </c>
      <c r="BF29" s="12">
        <v>1</v>
      </c>
      <c r="BG29" s="13" t="s">
        <v>305</v>
      </c>
      <c r="BH29" s="14">
        <v>0.9</v>
      </c>
      <c r="BI29" s="22">
        <v>43132</v>
      </c>
      <c r="BJ29" s="22">
        <v>43312</v>
      </c>
      <c r="BK29" s="14">
        <f>$H$29*BH29</f>
        <v>0.22500000000000001</v>
      </c>
      <c r="BL29" s="15" t="s">
        <v>117</v>
      </c>
      <c r="BM29" s="272">
        <v>0.5</v>
      </c>
      <c r="BN29" s="273" t="s">
        <v>610</v>
      </c>
      <c r="BO29" s="81">
        <f t="shared" si="15"/>
        <v>0.45</v>
      </c>
      <c r="BP29" s="14">
        <f>BK29*BM29</f>
        <v>0.1125</v>
      </c>
      <c r="BQ29" s="84">
        <f>BO29*$H$29</f>
        <v>0.1125</v>
      </c>
      <c r="BS29" s="1"/>
      <c r="BT29" s="1"/>
      <c r="BU29" s="1"/>
      <c r="BV29" s="1"/>
    </row>
    <row r="30" spans="1:74" ht="76.5" customHeight="1" thickBot="1" x14ac:dyDescent="0.3">
      <c r="A30" s="59" t="s">
        <v>388</v>
      </c>
      <c r="B30" s="59" t="s">
        <v>389</v>
      </c>
      <c r="C30" s="52" t="s">
        <v>23</v>
      </c>
      <c r="D30" s="223" t="s">
        <v>530</v>
      </c>
      <c r="E30" s="53" t="s">
        <v>115</v>
      </c>
      <c r="F30" s="326">
        <v>4</v>
      </c>
      <c r="G30" s="328" t="s">
        <v>126</v>
      </c>
      <c r="H30" s="309">
        <v>0.25</v>
      </c>
      <c r="I30" s="315">
        <f>I29</f>
        <v>100</v>
      </c>
      <c r="J30" s="309" t="str">
        <f>J29</f>
        <v>Porcentaje</v>
      </c>
      <c r="K30" s="309" t="s">
        <v>127</v>
      </c>
      <c r="L30" s="324" t="s">
        <v>117</v>
      </c>
      <c r="M30" s="329">
        <v>0.33329999999999999</v>
      </c>
      <c r="N30" s="329">
        <v>0.66659999999999997</v>
      </c>
      <c r="O30" s="330">
        <v>1</v>
      </c>
      <c r="P30" s="752">
        <v>1</v>
      </c>
      <c r="Q30" s="744">
        <v>1</v>
      </c>
      <c r="R30" s="686">
        <f>IFERROR(Q30/Producto[[#This Row],[4° TRIM]],0)*Producto[[#This Row],[% Ponderación Producto]]</f>
        <v>0.25</v>
      </c>
      <c r="S30" s="733">
        <v>1</v>
      </c>
      <c r="T30" s="732" t="s">
        <v>1300</v>
      </c>
      <c r="U30" s="687"/>
      <c r="V30" s="687"/>
      <c r="W30" s="686">
        <f t="shared" si="13"/>
        <v>1</v>
      </c>
      <c r="X30" s="686" t="str">
        <f t="shared" si="14"/>
        <v>EXCELENTE</v>
      </c>
      <c r="Y30" s="687" t="s">
        <v>1170</v>
      </c>
      <c r="Z30" s="748">
        <f>Producto[[#This Row],[Cumplimiento (S7/Q7)]]*Producto[[#This Row],[% Ponderación Producto]]</f>
        <v>0.25</v>
      </c>
      <c r="AA30" s="751"/>
      <c r="AB30" s="598">
        <f>Producto[[#This Row],[3° TRIM]]</f>
        <v>1</v>
      </c>
      <c r="AC30" s="592">
        <f>IFERROR(AB30/Producto[[#This Row],[3° TRIM]],0)*Producto[[#This Row],[% Ponderación Producto]]</f>
        <v>0.25</v>
      </c>
      <c r="AD30" s="672">
        <v>0.68</v>
      </c>
      <c r="AE30" s="673" t="s">
        <v>1192</v>
      </c>
      <c r="AF30" s="673" t="s">
        <v>1193</v>
      </c>
      <c r="AG30" s="588"/>
      <c r="AH30" s="658">
        <f t="shared" si="17"/>
        <v>0.68</v>
      </c>
      <c r="AI30" s="652" t="str">
        <f t="shared" si="16"/>
        <v>REGULAR</v>
      </c>
      <c r="AJ30" s="650" t="str">
        <f t="shared" si="4"/>
        <v>EN EJECUCIÓN</v>
      </c>
      <c r="AK30" s="651">
        <f>AH30*Producto[[#This Row],[% Ponderación Producto]]</f>
        <v>0.17</v>
      </c>
      <c r="AL30" s="530">
        <f t="shared" si="0"/>
        <v>0.66659999999999997</v>
      </c>
      <c r="AM30" s="232">
        <f t="shared" si="5"/>
        <v>0.25</v>
      </c>
      <c r="AN30" s="531">
        <v>0.7</v>
      </c>
      <c r="AO30" s="529" t="s">
        <v>1032</v>
      </c>
      <c r="AP30" s="564"/>
      <c r="AQ30" s="529"/>
      <c r="AR30" s="569">
        <f t="shared" si="6"/>
        <v>1.0501050105010501</v>
      </c>
      <c r="AS30" s="568" t="str">
        <f t="shared" si="7"/>
        <v>EXCELENTE</v>
      </c>
      <c r="AT30" s="566" t="str">
        <f t="shared" si="8"/>
        <v>EN EJECUCIÓN</v>
      </c>
      <c r="AU30" s="567">
        <f t="shared" si="9"/>
        <v>0.26252625262526252</v>
      </c>
      <c r="AV30" s="425">
        <f>M30</f>
        <v>0.33329999999999999</v>
      </c>
      <c r="AW30" s="232">
        <f t="shared" si="1"/>
        <v>0.25</v>
      </c>
      <c r="AX30" s="426">
        <f>(50%*33%)/100%</f>
        <v>0.16500000000000001</v>
      </c>
      <c r="AY30" s="403" t="s">
        <v>747</v>
      </c>
      <c r="AZ30" s="403" t="s">
        <v>745</v>
      </c>
      <c r="BA30" s="403" t="s">
        <v>746</v>
      </c>
      <c r="BB30" s="342">
        <f t="shared" si="10"/>
        <v>0.4950495049504951</v>
      </c>
      <c r="BC30" s="321" t="str">
        <f t="shared" si="11"/>
        <v>MALO</v>
      </c>
      <c r="BD30" s="350" t="str">
        <f t="shared" si="12"/>
        <v>EN EJECUCIÓN</v>
      </c>
      <c r="BE30" s="586">
        <f t="shared" si="2"/>
        <v>0.12376237623762378</v>
      </c>
      <c r="BF30" s="12">
        <v>1</v>
      </c>
      <c r="BG30" s="13" t="s">
        <v>128</v>
      </c>
      <c r="BH30" s="14">
        <v>0.9</v>
      </c>
      <c r="BI30" s="22">
        <v>43132</v>
      </c>
      <c r="BJ30" s="22">
        <v>43312</v>
      </c>
      <c r="BK30" s="14">
        <f>$H$30*BH30</f>
        <v>0.22500000000000001</v>
      </c>
      <c r="BL30" s="15" t="s">
        <v>117</v>
      </c>
      <c r="BM30" s="272">
        <v>0.5</v>
      </c>
      <c r="BN30" s="273" t="s">
        <v>611</v>
      </c>
      <c r="BO30" s="81">
        <f t="shared" si="15"/>
        <v>0.45</v>
      </c>
      <c r="BP30" s="14">
        <f>BK30*BM30</f>
        <v>0.1125</v>
      </c>
      <c r="BQ30" s="84">
        <f>BO30*$H$30</f>
        <v>0.1125</v>
      </c>
      <c r="BS30" s="1"/>
      <c r="BT30" s="1"/>
      <c r="BU30" s="1"/>
      <c r="BV30" s="1"/>
    </row>
    <row r="31" spans="1:74" ht="105.75" customHeight="1" thickBot="1" x14ac:dyDescent="0.3">
      <c r="A31" s="59" t="s">
        <v>391</v>
      </c>
      <c r="B31" s="58" t="s">
        <v>392</v>
      </c>
      <c r="C31" s="54" t="s">
        <v>130</v>
      </c>
      <c r="D31" s="223" t="s">
        <v>531</v>
      </c>
      <c r="E31" s="54" t="s">
        <v>131</v>
      </c>
      <c r="F31" s="326">
        <v>1</v>
      </c>
      <c r="G31" s="336" t="s">
        <v>132</v>
      </c>
      <c r="H31" s="388">
        <v>7.1400000000000005E-2</v>
      </c>
      <c r="I31" s="315">
        <v>100</v>
      </c>
      <c r="J31" s="309" t="s">
        <v>184</v>
      </c>
      <c r="K31" s="314" t="s">
        <v>306</v>
      </c>
      <c r="L31" s="309" t="s">
        <v>133</v>
      </c>
      <c r="M31" s="344">
        <v>0.35</v>
      </c>
      <c r="N31" s="344">
        <v>0.9</v>
      </c>
      <c r="O31" s="344">
        <v>1</v>
      </c>
      <c r="P31" s="391">
        <v>1</v>
      </c>
      <c r="Q31" s="734">
        <v>1</v>
      </c>
      <c r="R31" s="688">
        <f>IFERROR(Q31/Producto[[#This Row],[4° TRIM]],0)*Producto[[#This Row],[% Ponderación Producto]]</f>
        <v>7.1400000000000005E-2</v>
      </c>
      <c r="S31" s="691">
        <v>1</v>
      </c>
      <c r="T31" s="691" t="s">
        <v>1063</v>
      </c>
      <c r="U31" s="691" t="s">
        <v>1241</v>
      </c>
      <c r="V31" s="688"/>
      <c r="W31" s="688">
        <f t="shared" si="13"/>
        <v>1</v>
      </c>
      <c r="X31" s="688" t="str">
        <f t="shared" si="14"/>
        <v>EXCELENTE</v>
      </c>
      <c r="Y31" s="697" t="s">
        <v>1170</v>
      </c>
      <c r="Z31" s="748">
        <f>Producto[[#This Row],[Cumplimiento (S7/Q7)]]*Producto[[#This Row],[% Ponderación Producto]]</f>
        <v>7.1400000000000005E-2</v>
      </c>
      <c r="AA31" s="751"/>
      <c r="AB31" s="597">
        <f>Producto[[#This Row],[3° TRIM]]</f>
        <v>1</v>
      </c>
      <c r="AC31" s="662">
        <f>IFERROR(AB31/Producto[[#This Row],[3° TRIM]],0)*Producto[[#This Row],[% Ponderación Producto]]</f>
        <v>7.1400000000000005E-2</v>
      </c>
      <c r="AD31" s="608">
        <v>1</v>
      </c>
      <c r="AE31" s="637" t="s">
        <v>1063</v>
      </c>
      <c r="AF31" s="608"/>
      <c r="AG31" s="608" t="s">
        <v>1064</v>
      </c>
      <c r="AH31" s="658">
        <f t="shared" si="17"/>
        <v>1</v>
      </c>
      <c r="AI31" s="652" t="str">
        <f t="shared" si="16"/>
        <v>EXCELENTE</v>
      </c>
      <c r="AJ31" s="650" t="str">
        <f t="shared" si="4"/>
        <v>EN EJECUCIÓN</v>
      </c>
      <c r="AK31" s="651">
        <f>AH31*Producto[[#This Row],[% Ponderación Producto]]</f>
        <v>7.1400000000000005E-2</v>
      </c>
      <c r="AL31" s="530">
        <f t="shared" si="0"/>
        <v>0.9</v>
      </c>
      <c r="AM31" s="232">
        <f t="shared" si="5"/>
        <v>7.1400000000000005E-2</v>
      </c>
      <c r="AN31" s="530">
        <v>1</v>
      </c>
      <c r="AO31" s="530" t="s">
        <v>836</v>
      </c>
      <c r="AP31" s="530" t="s">
        <v>850</v>
      </c>
      <c r="AQ31" s="530" t="s">
        <v>792</v>
      </c>
      <c r="AR31" s="569">
        <f t="shared" si="6"/>
        <v>1.1111111111111112</v>
      </c>
      <c r="AS31" s="568" t="str">
        <f t="shared" si="7"/>
        <v>EXCELENTE</v>
      </c>
      <c r="AT31" s="566" t="str">
        <f t="shared" si="8"/>
        <v>EN EJECUCIÓN</v>
      </c>
      <c r="AU31" s="567">
        <f t="shared" si="9"/>
        <v>7.9333333333333339E-2</v>
      </c>
      <c r="AV31" s="526">
        <v>0.35</v>
      </c>
      <c r="AW31" s="232">
        <f t="shared" si="1"/>
        <v>7.1400000000000005E-2</v>
      </c>
      <c r="AX31" s="422">
        <v>0.35</v>
      </c>
      <c r="AY31" s="422" t="s">
        <v>670</v>
      </c>
      <c r="AZ31" s="422" t="s">
        <v>671</v>
      </c>
      <c r="BA31" s="424" t="s">
        <v>601</v>
      </c>
      <c r="BB31" s="321">
        <f t="shared" si="10"/>
        <v>1</v>
      </c>
      <c r="BC31" s="321" t="str">
        <f t="shared" si="11"/>
        <v>EXCELENTE</v>
      </c>
      <c r="BD31" s="350" t="str">
        <f t="shared" si="12"/>
        <v>EN EJECUCIÓN</v>
      </c>
      <c r="BE31" s="586">
        <f t="shared" si="2"/>
        <v>7.1400000000000005E-2</v>
      </c>
      <c r="BF31" s="12">
        <v>1</v>
      </c>
      <c r="BG31" s="13" t="s">
        <v>134</v>
      </c>
      <c r="BH31" s="14">
        <v>0.35</v>
      </c>
      <c r="BI31" s="23">
        <v>43115</v>
      </c>
      <c r="BJ31" s="22">
        <v>43159</v>
      </c>
      <c r="BK31" s="14">
        <f>$H$31*BH31</f>
        <v>2.4990000000000002E-2</v>
      </c>
      <c r="BL31" s="15" t="s">
        <v>135</v>
      </c>
      <c r="BM31" s="274">
        <v>1</v>
      </c>
      <c r="BN31" s="240" t="s">
        <v>612</v>
      </c>
      <c r="BO31" s="81">
        <f t="shared" si="15"/>
        <v>0.35</v>
      </c>
      <c r="BP31" s="14">
        <f>BK31*BM31</f>
        <v>2.4990000000000002E-2</v>
      </c>
      <c r="BQ31" s="84">
        <f>BO31*$H$31</f>
        <v>2.4990000000000002E-2</v>
      </c>
    </row>
    <row r="32" spans="1:74" ht="75.75" customHeight="1" thickBot="1" x14ac:dyDescent="0.3">
      <c r="A32" s="59" t="s">
        <v>391</v>
      </c>
      <c r="B32" s="58" t="s">
        <v>392</v>
      </c>
      <c r="C32" s="54" t="s">
        <v>23</v>
      </c>
      <c r="D32" s="223" t="s">
        <v>531</v>
      </c>
      <c r="E32" s="54" t="s">
        <v>131</v>
      </c>
      <c r="F32" s="326">
        <v>2</v>
      </c>
      <c r="G32" s="336" t="s">
        <v>307</v>
      </c>
      <c r="H32" s="388">
        <v>7.1400000000000005E-2</v>
      </c>
      <c r="I32" s="315">
        <v>100</v>
      </c>
      <c r="J32" s="309" t="s">
        <v>184</v>
      </c>
      <c r="K32" s="314" t="s">
        <v>308</v>
      </c>
      <c r="L32" s="309" t="s">
        <v>133</v>
      </c>
      <c r="M32" s="334">
        <v>0.25</v>
      </c>
      <c r="N32" s="334">
        <v>0.5</v>
      </c>
      <c r="O32" s="334">
        <v>0.75</v>
      </c>
      <c r="P32" s="389">
        <v>1</v>
      </c>
      <c r="Q32" s="705">
        <f>Producto[[#This Row],[4° TRIM]]</f>
        <v>1</v>
      </c>
      <c r="R32" s="688">
        <f>IFERROR(Q32/Producto[[#This Row],[4° TRIM]],0)*Producto[[#This Row],[% Ponderación Producto]]</f>
        <v>7.1400000000000005E-2</v>
      </c>
      <c r="S32" s="691">
        <v>1</v>
      </c>
      <c r="T32" s="691" t="s">
        <v>1242</v>
      </c>
      <c r="U32" s="691" t="s">
        <v>1243</v>
      </c>
      <c r="V32" s="688"/>
      <c r="W32" s="688">
        <f t="shared" si="13"/>
        <v>1</v>
      </c>
      <c r="X32" s="688" t="str">
        <f t="shared" si="14"/>
        <v>EXCELENTE</v>
      </c>
      <c r="Y32" s="697" t="s">
        <v>1170</v>
      </c>
      <c r="Z32" s="748">
        <f>Producto[[#This Row],[Cumplimiento (S7/Q7)]]*Producto[[#This Row],[% Ponderación Producto]]</f>
        <v>7.1400000000000005E-2</v>
      </c>
      <c r="AA32" s="751"/>
      <c r="AB32" s="597">
        <f>Producto[[#This Row],[3° TRIM]]</f>
        <v>0.75</v>
      </c>
      <c r="AC32" s="662">
        <f>IFERROR(AB32/Producto[[#This Row],[3° TRIM]],0)*Producto[[#This Row],[% Ponderación Producto]]</f>
        <v>7.1400000000000005E-2</v>
      </c>
      <c r="AD32" s="608">
        <v>0.75</v>
      </c>
      <c r="AE32" s="638" t="s">
        <v>1118</v>
      </c>
      <c r="AF32" s="608" t="s">
        <v>688</v>
      </c>
      <c r="AG32" s="608" t="s">
        <v>1064</v>
      </c>
      <c r="AH32" s="658">
        <f t="shared" si="17"/>
        <v>1</v>
      </c>
      <c r="AI32" s="652" t="str">
        <f t="shared" si="16"/>
        <v>EXCELENTE</v>
      </c>
      <c r="AJ32" s="650" t="str">
        <f t="shared" si="4"/>
        <v>EN EJECUCIÓN</v>
      </c>
      <c r="AK32" s="651">
        <f>AH32*Producto[[#This Row],[% Ponderación Producto]]</f>
        <v>7.1400000000000005E-2</v>
      </c>
      <c r="AL32" s="530">
        <f t="shared" si="0"/>
        <v>0.5</v>
      </c>
      <c r="AM32" s="232">
        <f t="shared" si="5"/>
        <v>7.1400000000000005E-2</v>
      </c>
      <c r="AN32" s="530">
        <v>0.5</v>
      </c>
      <c r="AO32" s="530" t="s">
        <v>837</v>
      </c>
      <c r="AP32" s="530" t="s">
        <v>851</v>
      </c>
      <c r="AQ32" s="530" t="s">
        <v>792</v>
      </c>
      <c r="AR32" s="569">
        <f t="shared" si="6"/>
        <v>1</v>
      </c>
      <c r="AS32" s="568" t="str">
        <f t="shared" si="7"/>
        <v>EXCELENTE</v>
      </c>
      <c r="AT32" s="566" t="str">
        <f t="shared" si="8"/>
        <v>EN EJECUCIÓN</v>
      </c>
      <c r="AU32" s="567">
        <f t="shared" si="9"/>
        <v>7.1400000000000005E-2</v>
      </c>
      <c r="AV32" s="526">
        <v>0.25</v>
      </c>
      <c r="AW32" s="232">
        <f t="shared" si="1"/>
        <v>7.1400000000000005E-2</v>
      </c>
      <c r="AX32" s="422">
        <v>0.25</v>
      </c>
      <c r="AY32" s="422" t="s">
        <v>672</v>
      </c>
      <c r="AZ32" s="422" t="s">
        <v>673</v>
      </c>
      <c r="BA32" s="424" t="s">
        <v>601</v>
      </c>
      <c r="BB32" s="321">
        <f t="shared" si="10"/>
        <v>1</v>
      </c>
      <c r="BC32" s="321" t="str">
        <f t="shared" si="11"/>
        <v>EXCELENTE</v>
      </c>
      <c r="BD32" s="350" t="str">
        <f t="shared" si="12"/>
        <v>EN EJECUCIÓN</v>
      </c>
      <c r="BE32" s="586">
        <f t="shared" si="2"/>
        <v>7.1400000000000005E-2</v>
      </c>
      <c r="BF32" s="12">
        <v>1</v>
      </c>
      <c r="BG32" s="24" t="s">
        <v>138</v>
      </c>
      <c r="BH32" s="14">
        <v>0.33</v>
      </c>
      <c r="BI32" s="23">
        <v>43115</v>
      </c>
      <c r="BJ32" s="22">
        <v>43465</v>
      </c>
      <c r="BK32" s="14">
        <f>$H$32*BH32</f>
        <v>2.3562000000000003E-2</v>
      </c>
      <c r="BL32" s="15" t="s">
        <v>139</v>
      </c>
      <c r="BM32" s="283">
        <v>1</v>
      </c>
      <c r="BN32" s="240" t="s">
        <v>693</v>
      </c>
      <c r="BO32" s="81">
        <f t="shared" si="15"/>
        <v>0.33</v>
      </c>
      <c r="BP32" s="14">
        <f>BK32*BM32</f>
        <v>2.3562000000000003E-2</v>
      </c>
      <c r="BQ32" s="84">
        <f>BO32*$H$32</f>
        <v>2.3562000000000003E-2</v>
      </c>
    </row>
    <row r="33" spans="1:69" ht="74.25" customHeight="1" thickBot="1" x14ac:dyDescent="0.3">
      <c r="A33" s="59" t="s">
        <v>391</v>
      </c>
      <c r="B33" s="58" t="s">
        <v>392</v>
      </c>
      <c r="C33" s="54" t="s">
        <v>142</v>
      </c>
      <c r="D33" s="223" t="s">
        <v>531</v>
      </c>
      <c r="E33" s="54" t="s">
        <v>131</v>
      </c>
      <c r="F33" s="326">
        <v>3</v>
      </c>
      <c r="G33" s="339" t="s">
        <v>309</v>
      </c>
      <c r="H33" s="388">
        <v>7.1400000000000005E-2</v>
      </c>
      <c r="I33" s="315">
        <v>100</v>
      </c>
      <c r="J33" s="309" t="s">
        <v>184</v>
      </c>
      <c r="K33" s="314" t="s">
        <v>310</v>
      </c>
      <c r="L33" s="309" t="s">
        <v>133</v>
      </c>
      <c r="M33" s="334">
        <v>0</v>
      </c>
      <c r="N33" s="334">
        <v>0.45</v>
      </c>
      <c r="O33" s="334">
        <v>0.9</v>
      </c>
      <c r="P33" s="389">
        <v>1</v>
      </c>
      <c r="Q33" s="705">
        <f>Producto[[#This Row],[4° TRIM]]</f>
        <v>1</v>
      </c>
      <c r="R33" s="688">
        <f>IFERROR(Q33/Producto[[#This Row],[4° TRIM]],0)*Producto[[#This Row],[% Ponderación Producto]]</f>
        <v>7.1400000000000005E-2</v>
      </c>
      <c r="S33" s="691">
        <v>1</v>
      </c>
      <c r="T33" s="691" t="s">
        <v>1244</v>
      </c>
      <c r="U33" s="691" t="s">
        <v>1245</v>
      </c>
      <c r="V33" s="688"/>
      <c r="W33" s="688">
        <f t="shared" si="13"/>
        <v>1</v>
      </c>
      <c r="X33" s="688" t="str">
        <f t="shared" si="14"/>
        <v>EXCELENTE</v>
      </c>
      <c r="Y33" s="697" t="s">
        <v>1170</v>
      </c>
      <c r="Z33" s="748">
        <f>Producto[[#This Row],[Cumplimiento (S7/Q7)]]*Producto[[#This Row],[% Ponderación Producto]]</f>
        <v>7.1400000000000005E-2</v>
      </c>
      <c r="AA33" s="751"/>
      <c r="AB33" s="597">
        <f>Producto[[#This Row],[3° TRIM]]</f>
        <v>0.9</v>
      </c>
      <c r="AC33" s="662">
        <f>IFERROR(AB33/Producto[[#This Row],[3° TRIM]],0)*Producto[[#This Row],[% Ponderación Producto]]</f>
        <v>7.1400000000000005E-2</v>
      </c>
      <c r="AD33" s="608">
        <v>0.81</v>
      </c>
      <c r="AE33" s="638" t="s">
        <v>1067</v>
      </c>
      <c r="AF33" s="608" t="s">
        <v>1065</v>
      </c>
      <c r="AG33" s="608" t="s">
        <v>1064</v>
      </c>
      <c r="AH33" s="658">
        <f t="shared" si="17"/>
        <v>0.9</v>
      </c>
      <c r="AI33" s="652" t="str">
        <f t="shared" si="16"/>
        <v>BUENO</v>
      </c>
      <c r="AJ33" s="650" t="str">
        <f t="shared" si="4"/>
        <v>EN EJECUCIÓN</v>
      </c>
      <c r="AK33" s="651">
        <f>AH33*Producto[[#This Row],[% Ponderación Producto]]</f>
        <v>6.4260000000000012E-2</v>
      </c>
      <c r="AL33" s="530">
        <f t="shared" si="0"/>
        <v>0.45</v>
      </c>
      <c r="AM33" s="232">
        <f t="shared" si="5"/>
        <v>7.1400000000000005E-2</v>
      </c>
      <c r="AN33" s="530">
        <v>0.45</v>
      </c>
      <c r="AO33" s="530" t="s">
        <v>838</v>
      </c>
      <c r="AP33" s="530" t="s">
        <v>852</v>
      </c>
      <c r="AQ33" s="530" t="s">
        <v>792</v>
      </c>
      <c r="AR33" s="569">
        <f t="shared" si="6"/>
        <v>1</v>
      </c>
      <c r="AS33" s="568" t="str">
        <f t="shared" si="7"/>
        <v>EXCELENTE</v>
      </c>
      <c r="AT33" s="566" t="str">
        <f t="shared" si="8"/>
        <v>EN EJECUCIÓN</v>
      </c>
      <c r="AU33" s="567">
        <f t="shared" si="9"/>
        <v>7.1400000000000005E-2</v>
      </c>
      <c r="AV33" s="526">
        <v>0</v>
      </c>
      <c r="AW33" s="232">
        <f t="shared" si="1"/>
        <v>0</v>
      </c>
      <c r="AX33" s="422">
        <v>0</v>
      </c>
      <c r="AY33" s="422" t="s">
        <v>601</v>
      </c>
      <c r="AZ33" s="422" t="s">
        <v>601</v>
      </c>
      <c r="BA33" s="424" t="s">
        <v>601</v>
      </c>
      <c r="BB33" s="321">
        <f t="shared" si="10"/>
        <v>0</v>
      </c>
      <c r="BC33" s="480" t="s">
        <v>792</v>
      </c>
      <c r="BD33" s="350" t="str">
        <f t="shared" si="12"/>
        <v>SIN EJECUTAR</v>
      </c>
      <c r="BE33" s="586">
        <f t="shared" si="2"/>
        <v>0</v>
      </c>
      <c r="BF33" s="288">
        <v>1</v>
      </c>
      <c r="BG33" s="13" t="s">
        <v>311</v>
      </c>
      <c r="BH33" s="14">
        <v>0.45</v>
      </c>
      <c r="BI33" s="23">
        <v>43191</v>
      </c>
      <c r="BJ33" s="22" t="s">
        <v>143</v>
      </c>
      <c r="BK33" s="14"/>
      <c r="BL33" s="15" t="s">
        <v>144</v>
      </c>
      <c r="BM33" s="274"/>
      <c r="BN33" s="239"/>
      <c r="BO33" s="81">
        <f t="shared" ref="BO33:BO54" si="20">BM33*BH33</f>
        <v>0</v>
      </c>
      <c r="BP33" s="14"/>
      <c r="BQ33" s="84">
        <f>BO33*$H$33</f>
        <v>0</v>
      </c>
    </row>
    <row r="34" spans="1:69" ht="120.75" customHeight="1" thickBot="1" x14ac:dyDescent="0.3">
      <c r="A34" s="59" t="s">
        <v>391</v>
      </c>
      <c r="B34" s="58" t="s">
        <v>392</v>
      </c>
      <c r="C34" s="54" t="s">
        <v>130</v>
      </c>
      <c r="D34" s="223" t="s">
        <v>532</v>
      </c>
      <c r="E34" s="54" t="s">
        <v>131</v>
      </c>
      <c r="F34" s="326">
        <v>4</v>
      </c>
      <c r="G34" s="339" t="s">
        <v>314</v>
      </c>
      <c r="H34" s="388">
        <v>7.1400000000000005E-2</v>
      </c>
      <c r="I34" s="315">
        <v>100</v>
      </c>
      <c r="J34" s="309" t="s">
        <v>184</v>
      </c>
      <c r="K34" s="354" t="s">
        <v>315</v>
      </c>
      <c r="L34" s="309" t="s">
        <v>133</v>
      </c>
      <c r="M34" s="334">
        <v>0.2</v>
      </c>
      <c r="N34" s="334">
        <v>0.5</v>
      </c>
      <c r="O34" s="334">
        <v>0.75</v>
      </c>
      <c r="P34" s="389">
        <v>1</v>
      </c>
      <c r="Q34" s="705">
        <f>Producto[[#This Row],[4° TRIM]]</f>
        <v>1</v>
      </c>
      <c r="R34" s="688">
        <f>IFERROR(Q34/Producto[[#This Row],[4° TRIM]],0)*Producto[[#This Row],[% Ponderación Producto]]</f>
        <v>7.1400000000000005E-2</v>
      </c>
      <c r="S34" s="691">
        <v>1</v>
      </c>
      <c r="T34" s="691" t="s">
        <v>1246</v>
      </c>
      <c r="U34" s="691" t="s">
        <v>1247</v>
      </c>
      <c r="V34" s="688"/>
      <c r="W34" s="688">
        <f t="shared" si="13"/>
        <v>1</v>
      </c>
      <c r="X34" s="688" t="str">
        <f t="shared" si="14"/>
        <v>EXCELENTE</v>
      </c>
      <c r="Y34" s="697" t="s">
        <v>1170</v>
      </c>
      <c r="Z34" s="748">
        <f>Producto[[#This Row],[Cumplimiento (S7/Q7)]]*Producto[[#This Row],[% Ponderación Producto]]</f>
        <v>7.1400000000000005E-2</v>
      </c>
      <c r="AA34" s="751"/>
      <c r="AB34" s="597">
        <f>Producto[[#This Row],[3° TRIM]]</f>
        <v>0.75</v>
      </c>
      <c r="AC34" s="662">
        <f>IFERROR(AB34/Producto[[#This Row],[3° TRIM]],0)*Producto[[#This Row],[% Ponderación Producto]]</f>
        <v>7.1400000000000005E-2</v>
      </c>
      <c r="AD34" s="608">
        <v>0.75</v>
      </c>
      <c r="AE34" s="638" t="s">
        <v>1068</v>
      </c>
      <c r="AF34" s="608" t="s">
        <v>1066</v>
      </c>
      <c r="AG34" s="608" t="s">
        <v>1064</v>
      </c>
      <c r="AH34" s="658">
        <f t="shared" si="17"/>
        <v>1</v>
      </c>
      <c r="AI34" s="652" t="str">
        <f t="shared" si="16"/>
        <v>EXCELENTE</v>
      </c>
      <c r="AJ34" s="650" t="str">
        <f t="shared" si="4"/>
        <v>EN EJECUCIÓN</v>
      </c>
      <c r="AK34" s="651">
        <f>AH34*Producto[[#This Row],[% Ponderación Producto]]</f>
        <v>7.1400000000000005E-2</v>
      </c>
      <c r="AL34" s="530">
        <f t="shared" si="0"/>
        <v>0.5</v>
      </c>
      <c r="AM34" s="232">
        <f t="shared" si="5"/>
        <v>7.1400000000000005E-2</v>
      </c>
      <c r="AN34" s="530">
        <v>0.65</v>
      </c>
      <c r="AO34" s="530" t="s">
        <v>839</v>
      </c>
      <c r="AP34" s="530" t="s">
        <v>853</v>
      </c>
      <c r="AQ34" s="530" t="s">
        <v>792</v>
      </c>
      <c r="AR34" s="569">
        <f t="shared" si="6"/>
        <v>1.3</v>
      </c>
      <c r="AS34" s="568" t="str">
        <f t="shared" si="7"/>
        <v>EXCELENTE</v>
      </c>
      <c r="AT34" s="566" t="str">
        <f t="shared" si="8"/>
        <v>EN EJECUCIÓN</v>
      </c>
      <c r="AU34" s="567">
        <f t="shared" si="9"/>
        <v>9.2820000000000014E-2</v>
      </c>
      <c r="AV34" s="526">
        <v>0.2</v>
      </c>
      <c r="AW34" s="232">
        <f t="shared" si="1"/>
        <v>7.1400000000000005E-2</v>
      </c>
      <c r="AX34" s="422">
        <v>0.2</v>
      </c>
      <c r="AY34" s="422" t="s">
        <v>674</v>
      </c>
      <c r="AZ34" s="422" t="s">
        <v>675</v>
      </c>
      <c r="BA34" s="424" t="s">
        <v>601</v>
      </c>
      <c r="BB34" s="321">
        <f t="shared" si="10"/>
        <v>1</v>
      </c>
      <c r="BC34" s="321" t="str">
        <f t="shared" si="11"/>
        <v>EXCELENTE</v>
      </c>
      <c r="BD34" s="350" t="str">
        <f t="shared" si="12"/>
        <v>EN EJECUCIÓN</v>
      </c>
      <c r="BE34" s="586">
        <f t="shared" si="2"/>
        <v>7.1400000000000005E-2</v>
      </c>
      <c r="BF34" s="288">
        <v>1</v>
      </c>
      <c r="BG34" s="13" t="s">
        <v>316</v>
      </c>
      <c r="BH34" s="14">
        <v>0.2</v>
      </c>
      <c r="BI34" s="23">
        <v>43132</v>
      </c>
      <c r="BJ34" s="22">
        <v>43159</v>
      </c>
      <c r="BK34" s="14">
        <f>$H$34*BH34</f>
        <v>1.4280000000000001E-2</v>
      </c>
      <c r="BL34" s="15" t="s">
        <v>145</v>
      </c>
      <c r="BM34" s="274">
        <v>1</v>
      </c>
      <c r="BN34" s="284" t="s">
        <v>674</v>
      </c>
      <c r="BO34" s="81">
        <f t="shared" si="20"/>
        <v>0.2</v>
      </c>
      <c r="BP34" s="14">
        <f t="shared" ref="BP34:BP55" si="21">BK34*BM34</f>
        <v>1.4280000000000001E-2</v>
      </c>
      <c r="BQ34" s="84">
        <f>BO34*$H$34</f>
        <v>1.4280000000000001E-2</v>
      </c>
    </row>
    <row r="35" spans="1:69" ht="77.25" customHeight="1" thickBot="1" x14ac:dyDescent="0.3">
      <c r="A35" s="59" t="s">
        <v>391</v>
      </c>
      <c r="B35" s="58" t="s">
        <v>392</v>
      </c>
      <c r="C35" s="54" t="s">
        <v>130</v>
      </c>
      <c r="D35" s="223" t="s">
        <v>532</v>
      </c>
      <c r="E35" s="54" t="s">
        <v>131</v>
      </c>
      <c r="F35" s="326">
        <v>5</v>
      </c>
      <c r="G35" s="336" t="s">
        <v>318</v>
      </c>
      <c r="H35" s="388">
        <v>7.1400000000000005E-2</v>
      </c>
      <c r="I35" s="315">
        <v>100</v>
      </c>
      <c r="J35" s="309" t="s">
        <v>184</v>
      </c>
      <c r="K35" s="354" t="s">
        <v>315</v>
      </c>
      <c r="L35" s="309" t="s">
        <v>133</v>
      </c>
      <c r="M35" s="310">
        <v>0.1</v>
      </c>
      <c r="N35" s="310">
        <v>0.35</v>
      </c>
      <c r="O35" s="310">
        <v>0.55000000000000004</v>
      </c>
      <c r="P35" s="311">
        <v>1</v>
      </c>
      <c r="Q35" s="705">
        <f>Producto[[#This Row],[4° TRIM]]</f>
        <v>1</v>
      </c>
      <c r="R35" s="686">
        <f>IFERROR(Q35/Producto[[#This Row],[4° TRIM]],0)*Producto[[#This Row],[% Ponderación Producto]]</f>
        <v>7.1400000000000005E-2</v>
      </c>
      <c r="S35" s="694">
        <v>1</v>
      </c>
      <c r="T35" s="694" t="s">
        <v>1248</v>
      </c>
      <c r="U35" s="694" t="s">
        <v>1249</v>
      </c>
      <c r="V35" s="686"/>
      <c r="W35" s="686">
        <f t="shared" si="13"/>
        <v>1</v>
      </c>
      <c r="X35" s="686" t="str">
        <f t="shared" si="14"/>
        <v>EXCELENTE</v>
      </c>
      <c r="Y35" s="696" t="s">
        <v>1170</v>
      </c>
      <c r="Z35" s="748">
        <f>Producto[[#This Row],[Cumplimiento (S7/Q7)]]*Producto[[#This Row],[% Ponderación Producto]]</f>
        <v>7.1400000000000005E-2</v>
      </c>
      <c r="AA35" s="751"/>
      <c r="AB35" s="598">
        <f>Producto[[#This Row],[3° TRIM]]</f>
        <v>0.55000000000000004</v>
      </c>
      <c r="AC35" s="592">
        <f>IFERROR(AB35/Producto[[#This Row],[3° TRIM]],0)*Producto[[#This Row],[% Ponderación Producto]]</f>
        <v>7.1400000000000005E-2</v>
      </c>
      <c r="AD35" s="607">
        <v>0.4</v>
      </c>
      <c r="AE35" s="637" t="s">
        <v>1119</v>
      </c>
      <c r="AF35" s="608" t="s">
        <v>1066</v>
      </c>
      <c r="AG35" s="607" t="s">
        <v>1064</v>
      </c>
      <c r="AH35" s="658">
        <f t="shared" si="17"/>
        <v>0.72727272727272729</v>
      </c>
      <c r="AI35" s="652" t="str">
        <f t="shared" si="16"/>
        <v>REGULAR</v>
      </c>
      <c r="AJ35" s="650" t="str">
        <f t="shared" si="4"/>
        <v>EN EJECUCIÓN</v>
      </c>
      <c r="AK35" s="651">
        <f>AH35*Producto[[#This Row],[% Ponderación Producto]]</f>
        <v>5.1927272727272732E-2</v>
      </c>
      <c r="AL35" s="530">
        <f t="shared" si="0"/>
        <v>0.35</v>
      </c>
      <c r="AM35" s="232">
        <f t="shared" si="5"/>
        <v>7.1400000000000005E-2</v>
      </c>
      <c r="AN35" s="530">
        <v>0.25</v>
      </c>
      <c r="AO35" s="530" t="s">
        <v>840</v>
      </c>
      <c r="AP35" s="531" t="s">
        <v>854</v>
      </c>
      <c r="AQ35" s="530" t="s">
        <v>792</v>
      </c>
      <c r="AR35" s="569">
        <f t="shared" si="6"/>
        <v>0.7142857142857143</v>
      </c>
      <c r="AS35" s="568" t="str">
        <f t="shared" si="7"/>
        <v>REGULAR</v>
      </c>
      <c r="AT35" s="566" t="str">
        <f t="shared" si="8"/>
        <v>EN EJECUCIÓN</v>
      </c>
      <c r="AU35" s="567">
        <f t="shared" si="9"/>
        <v>5.1000000000000004E-2</v>
      </c>
      <c r="AV35" s="524">
        <v>0.1</v>
      </c>
      <c r="AW35" s="232">
        <f t="shared" si="1"/>
        <v>7.1400000000000005E-2</v>
      </c>
      <c r="AX35" s="423">
        <v>0.1</v>
      </c>
      <c r="AY35" s="423" t="s">
        <v>676</v>
      </c>
      <c r="AZ35" s="423" t="s">
        <v>677</v>
      </c>
      <c r="BA35" s="429" t="s">
        <v>601</v>
      </c>
      <c r="BB35" s="417">
        <f t="shared" si="10"/>
        <v>1</v>
      </c>
      <c r="BC35" s="417" t="str">
        <f t="shared" si="11"/>
        <v>EXCELENTE</v>
      </c>
      <c r="BD35" s="350" t="str">
        <f t="shared" si="12"/>
        <v>EN EJECUCIÓN</v>
      </c>
      <c r="BE35" s="224">
        <f t="shared" si="2"/>
        <v>7.1400000000000005E-2</v>
      </c>
      <c r="BF35" s="288">
        <v>1</v>
      </c>
      <c r="BG35" s="13" t="s">
        <v>319</v>
      </c>
      <c r="BH35" s="14">
        <v>0.1</v>
      </c>
      <c r="BI35" s="23">
        <v>43115</v>
      </c>
      <c r="BJ35" s="22">
        <v>43159</v>
      </c>
      <c r="BK35" s="14">
        <f>$H$35*BH35</f>
        <v>7.1400000000000005E-3</v>
      </c>
      <c r="BL35" s="15" t="s">
        <v>145</v>
      </c>
      <c r="BM35" s="274">
        <v>1</v>
      </c>
      <c r="BN35" s="284" t="s">
        <v>676</v>
      </c>
      <c r="BO35" s="81">
        <f t="shared" si="20"/>
        <v>0.1</v>
      </c>
      <c r="BP35" s="14">
        <f t="shared" si="21"/>
        <v>7.1400000000000005E-3</v>
      </c>
      <c r="BQ35" s="84">
        <f>BO35*$H$35</f>
        <v>7.1400000000000005E-3</v>
      </c>
    </row>
    <row r="36" spans="1:69" ht="48" customHeight="1" thickBot="1" x14ac:dyDescent="0.3">
      <c r="A36" s="59" t="s">
        <v>391</v>
      </c>
      <c r="B36" s="58" t="s">
        <v>392</v>
      </c>
      <c r="C36" s="54" t="s">
        <v>142</v>
      </c>
      <c r="D36" s="223" t="s">
        <v>532</v>
      </c>
      <c r="E36" s="54" t="s">
        <v>131</v>
      </c>
      <c r="F36" s="326">
        <v>6</v>
      </c>
      <c r="G36" s="339" t="s">
        <v>321</v>
      </c>
      <c r="H36" s="388">
        <v>7.1400000000000005E-2</v>
      </c>
      <c r="I36" s="315">
        <v>100</v>
      </c>
      <c r="J36" s="309" t="s">
        <v>184</v>
      </c>
      <c r="K36" s="354" t="s">
        <v>322</v>
      </c>
      <c r="L36" s="309" t="s">
        <v>133</v>
      </c>
      <c r="M36" s="334">
        <v>0.1</v>
      </c>
      <c r="N36" s="334">
        <v>0.4</v>
      </c>
      <c r="O36" s="334">
        <v>0.7</v>
      </c>
      <c r="P36" s="389">
        <v>1</v>
      </c>
      <c r="Q36" s="705">
        <f>Producto[[#This Row],[4° TRIM]]</f>
        <v>1</v>
      </c>
      <c r="R36" s="688">
        <f>IFERROR(Q36/Producto[[#This Row],[4° TRIM]],0)*Producto[[#This Row],[% Ponderación Producto]]</f>
        <v>7.1400000000000005E-2</v>
      </c>
      <c r="S36" s="691">
        <v>1</v>
      </c>
      <c r="T36" s="691" t="s">
        <v>1250</v>
      </c>
      <c r="U36" s="691" t="s">
        <v>1251</v>
      </c>
      <c r="V36" s="688"/>
      <c r="W36" s="688">
        <f t="shared" si="13"/>
        <v>1</v>
      </c>
      <c r="X36" s="688" t="str">
        <f t="shared" si="14"/>
        <v>EXCELENTE</v>
      </c>
      <c r="Y36" s="697" t="s">
        <v>1170</v>
      </c>
      <c r="Z36" s="748">
        <f>Producto[[#This Row],[Cumplimiento (S7/Q7)]]*Producto[[#This Row],[% Ponderación Producto]]</f>
        <v>7.1400000000000005E-2</v>
      </c>
      <c r="AA36" s="751"/>
      <c r="AB36" s="597">
        <f>Producto[[#This Row],[3° TRIM]]</f>
        <v>0.7</v>
      </c>
      <c r="AC36" s="662">
        <f>IFERROR(AB36/Producto[[#This Row],[3° TRIM]],0)*Producto[[#This Row],[% Ponderación Producto]]</f>
        <v>7.1400000000000005E-2</v>
      </c>
      <c r="AD36" s="608">
        <v>0.6</v>
      </c>
      <c r="AE36" s="638" t="s">
        <v>1071</v>
      </c>
      <c r="AF36" s="608" t="s">
        <v>1069</v>
      </c>
      <c r="AG36" s="608" t="s">
        <v>1064</v>
      </c>
      <c r="AH36" s="658">
        <f t="shared" si="17"/>
        <v>0.85714285714285721</v>
      </c>
      <c r="AI36" s="652" t="str">
        <f t="shared" si="16"/>
        <v>BUENO</v>
      </c>
      <c r="AJ36" s="650" t="str">
        <f t="shared" si="4"/>
        <v>EN EJECUCIÓN</v>
      </c>
      <c r="AK36" s="651">
        <f>AH36*Producto[[#This Row],[% Ponderación Producto]]</f>
        <v>6.1200000000000011E-2</v>
      </c>
      <c r="AL36" s="530">
        <f t="shared" si="0"/>
        <v>0.4</v>
      </c>
      <c r="AM36" s="232">
        <f t="shared" si="5"/>
        <v>7.1400000000000005E-2</v>
      </c>
      <c r="AN36" s="530">
        <v>0.3</v>
      </c>
      <c r="AO36" s="530" t="s">
        <v>841</v>
      </c>
      <c r="AP36" s="530" t="s">
        <v>855</v>
      </c>
      <c r="AQ36" s="530" t="s">
        <v>792</v>
      </c>
      <c r="AR36" s="569">
        <f t="shared" si="6"/>
        <v>0.74999999999999989</v>
      </c>
      <c r="AS36" s="568" t="str">
        <f t="shared" si="7"/>
        <v>REGULAR</v>
      </c>
      <c r="AT36" s="566" t="str">
        <f t="shared" si="8"/>
        <v>EN EJECUCIÓN</v>
      </c>
      <c r="AU36" s="567">
        <f t="shared" si="9"/>
        <v>5.3549999999999993E-2</v>
      </c>
      <c r="AV36" s="526">
        <v>0.1</v>
      </c>
      <c r="AW36" s="232">
        <f t="shared" si="1"/>
        <v>7.1400000000000005E-2</v>
      </c>
      <c r="AX36" s="422">
        <v>0.1</v>
      </c>
      <c r="AY36" s="422" t="s">
        <v>678</v>
      </c>
      <c r="AZ36" s="422" t="s">
        <v>679</v>
      </c>
      <c r="BA36" s="424" t="s">
        <v>601</v>
      </c>
      <c r="BB36" s="321">
        <f t="shared" si="10"/>
        <v>1</v>
      </c>
      <c r="BC36" s="321" t="str">
        <f t="shared" si="11"/>
        <v>EXCELENTE</v>
      </c>
      <c r="BD36" s="350" t="str">
        <f t="shared" si="12"/>
        <v>EN EJECUCIÓN</v>
      </c>
      <c r="BE36" s="586">
        <f t="shared" si="2"/>
        <v>7.1400000000000005E-2</v>
      </c>
      <c r="BF36" s="288">
        <v>1</v>
      </c>
      <c r="BG36" s="13" t="s">
        <v>323</v>
      </c>
      <c r="BH36" s="14">
        <v>0.1</v>
      </c>
      <c r="BI36" s="23">
        <v>43115</v>
      </c>
      <c r="BJ36" s="22">
        <v>43189</v>
      </c>
      <c r="BK36" s="14">
        <f>$H$36*BH36</f>
        <v>7.1400000000000005E-3</v>
      </c>
      <c r="BL36" s="15" t="s">
        <v>147</v>
      </c>
      <c r="BM36" s="274">
        <v>1</v>
      </c>
      <c r="BN36" s="284" t="s">
        <v>678</v>
      </c>
      <c r="BO36" s="81">
        <f t="shared" si="20"/>
        <v>0.1</v>
      </c>
      <c r="BP36" s="14">
        <f t="shared" si="21"/>
        <v>7.1400000000000005E-3</v>
      </c>
      <c r="BQ36" s="84">
        <f>BO36*$H$36</f>
        <v>7.1400000000000005E-3</v>
      </c>
    </row>
    <row r="37" spans="1:69" ht="60.75" customHeight="1" thickBot="1" x14ac:dyDescent="0.3">
      <c r="A37" s="59" t="s">
        <v>391</v>
      </c>
      <c r="B37" s="58" t="s">
        <v>392</v>
      </c>
      <c r="C37" s="54" t="s">
        <v>142</v>
      </c>
      <c r="D37" s="223" t="s">
        <v>532</v>
      </c>
      <c r="E37" s="54" t="s">
        <v>131</v>
      </c>
      <c r="F37" s="326">
        <v>7</v>
      </c>
      <c r="G37" s="339" t="s">
        <v>326</v>
      </c>
      <c r="H37" s="388">
        <v>7.1400000000000005E-2</v>
      </c>
      <c r="I37" s="315">
        <v>100</v>
      </c>
      <c r="J37" s="309" t="s">
        <v>184</v>
      </c>
      <c r="K37" s="354" t="s">
        <v>327</v>
      </c>
      <c r="L37" s="309" t="s">
        <v>133</v>
      </c>
      <c r="M37" s="334">
        <v>0.2</v>
      </c>
      <c r="N37" s="334">
        <v>0.5</v>
      </c>
      <c r="O37" s="334">
        <v>0.7</v>
      </c>
      <c r="P37" s="389">
        <v>1</v>
      </c>
      <c r="Q37" s="705">
        <f>Producto[[#This Row],[4° TRIM]]</f>
        <v>1</v>
      </c>
      <c r="R37" s="688">
        <f>IFERROR(Q37/Producto[[#This Row],[4° TRIM]],0)*Producto[[#This Row],[% Ponderación Producto]]</f>
        <v>7.1400000000000005E-2</v>
      </c>
      <c r="S37" s="691">
        <v>1</v>
      </c>
      <c r="T37" s="691" t="s">
        <v>1252</v>
      </c>
      <c r="U37" s="691" t="s">
        <v>1253</v>
      </c>
      <c r="V37" s="688"/>
      <c r="W37" s="688">
        <f t="shared" si="13"/>
        <v>1</v>
      </c>
      <c r="X37" s="688" t="str">
        <f t="shared" si="14"/>
        <v>EXCELENTE</v>
      </c>
      <c r="Y37" s="697" t="s">
        <v>1170</v>
      </c>
      <c r="Z37" s="748">
        <f>Producto[[#This Row],[Cumplimiento (S7/Q7)]]*Producto[[#This Row],[% Ponderación Producto]]</f>
        <v>7.1400000000000005E-2</v>
      </c>
      <c r="AA37" s="751"/>
      <c r="AB37" s="597">
        <f>Producto[[#This Row],[3° TRIM]]</f>
        <v>0.7</v>
      </c>
      <c r="AC37" s="662">
        <f>IFERROR(AB37/Producto[[#This Row],[3° TRIM]],0)*Producto[[#This Row],[% Ponderación Producto]]</f>
        <v>7.1400000000000005E-2</v>
      </c>
      <c r="AD37" s="608">
        <v>0.7</v>
      </c>
      <c r="AE37" s="637" t="s">
        <v>1072</v>
      </c>
      <c r="AF37" s="608" t="s">
        <v>1070</v>
      </c>
      <c r="AG37" s="608" t="s">
        <v>1064</v>
      </c>
      <c r="AH37" s="658">
        <f t="shared" si="17"/>
        <v>1</v>
      </c>
      <c r="AI37" s="652" t="str">
        <f t="shared" si="16"/>
        <v>EXCELENTE</v>
      </c>
      <c r="AJ37" s="650" t="str">
        <f t="shared" si="4"/>
        <v>EN EJECUCIÓN</v>
      </c>
      <c r="AK37" s="651">
        <f>AH37*Producto[[#This Row],[% Ponderación Producto]]</f>
        <v>7.1400000000000005E-2</v>
      </c>
      <c r="AL37" s="530">
        <f t="shared" si="0"/>
        <v>0.5</v>
      </c>
      <c r="AM37" s="232">
        <f t="shared" si="5"/>
        <v>7.1400000000000005E-2</v>
      </c>
      <c r="AN37" s="530">
        <v>0.5</v>
      </c>
      <c r="AO37" s="530" t="s">
        <v>842</v>
      </c>
      <c r="AP37" s="530" t="s">
        <v>856</v>
      </c>
      <c r="AQ37" s="530" t="s">
        <v>792</v>
      </c>
      <c r="AR37" s="569">
        <f t="shared" si="6"/>
        <v>1</v>
      </c>
      <c r="AS37" s="568" t="str">
        <f t="shared" si="7"/>
        <v>EXCELENTE</v>
      </c>
      <c r="AT37" s="566" t="str">
        <f t="shared" si="8"/>
        <v>EN EJECUCIÓN</v>
      </c>
      <c r="AU37" s="567">
        <f t="shared" si="9"/>
        <v>7.1400000000000005E-2</v>
      </c>
      <c r="AV37" s="526">
        <v>0.2</v>
      </c>
      <c r="AW37" s="232">
        <f t="shared" si="1"/>
        <v>7.1400000000000005E-2</v>
      </c>
      <c r="AX37" s="422">
        <v>0.2</v>
      </c>
      <c r="AY37" s="422" t="s">
        <v>680</v>
      </c>
      <c r="AZ37" s="422" t="s">
        <v>681</v>
      </c>
      <c r="BA37" s="424" t="s">
        <v>601</v>
      </c>
      <c r="BB37" s="321">
        <f t="shared" si="10"/>
        <v>1</v>
      </c>
      <c r="BC37" s="321" t="str">
        <f t="shared" si="11"/>
        <v>EXCELENTE</v>
      </c>
      <c r="BD37" s="350" t="str">
        <f t="shared" si="12"/>
        <v>EN EJECUCIÓN</v>
      </c>
      <c r="BE37" s="586">
        <f t="shared" si="2"/>
        <v>7.1400000000000005E-2</v>
      </c>
      <c r="BF37" s="288">
        <v>1</v>
      </c>
      <c r="BG37" s="13" t="s">
        <v>328</v>
      </c>
      <c r="BH37" s="14">
        <v>0.2</v>
      </c>
      <c r="BI37" s="23">
        <v>43115</v>
      </c>
      <c r="BJ37" s="22">
        <v>43189</v>
      </c>
      <c r="BK37" s="14">
        <f>$H$37*BH37</f>
        <v>1.4280000000000001E-2</v>
      </c>
      <c r="BL37" s="15" t="s">
        <v>329</v>
      </c>
      <c r="BM37" s="274">
        <v>1</v>
      </c>
      <c r="BN37" s="284" t="s">
        <v>680</v>
      </c>
      <c r="BO37" s="81">
        <f t="shared" si="20"/>
        <v>0.2</v>
      </c>
      <c r="BP37" s="14">
        <f t="shared" si="21"/>
        <v>1.4280000000000001E-2</v>
      </c>
      <c r="BQ37" s="84">
        <f>BO37*$H$37</f>
        <v>1.4280000000000001E-2</v>
      </c>
    </row>
    <row r="38" spans="1:69" ht="90.75" customHeight="1" thickBot="1" x14ac:dyDescent="0.3">
      <c r="A38" s="59" t="s">
        <v>391</v>
      </c>
      <c r="B38" s="58" t="s">
        <v>392</v>
      </c>
      <c r="C38" s="54" t="s">
        <v>142</v>
      </c>
      <c r="D38" s="223" t="s">
        <v>532</v>
      </c>
      <c r="E38" s="54" t="s">
        <v>131</v>
      </c>
      <c r="F38" s="326">
        <v>8</v>
      </c>
      <c r="G38" s="336" t="s">
        <v>331</v>
      </c>
      <c r="H38" s="388">
        <v>7.1400000000000005E-2</v>
      </c>
      <c r="I38" s="315">
        <v>100</v>
      </c>
      <c r="J38" s="309" t="s">
        <v>184</v>
      </c>
      <c r="K38" s="354" t="s">
        <v>332</v>
      </c>
      <c r="L38" s="309" t="s">
        <v>133</v>
      </c>
      <c r="M38" s="334">
        <v>0</v>
      </c>
      <c r="N38" s="334">
        <v>0.33</v>
      </c>
      <c r="O38" s="334">
        <v>0.66</v>
      </c>
      <c r="P38" s="389">
        <v>1</v>
      </c>
      <c r="Q38" s="705">
        <f>Producto[[#This Row],[4° TRIM]]</f>
        <v>1</v>
      </c>
      <c r="R38" s="688">
        <f>IFERROR(Q38/Producto[[#This Row],[4° TRIM]],0)*Producto[[#This Row],[% Ponderación Producto]]</f>
        <v>7.1400000000000005E-2</v>
      </c>
      <c r="S38" s="691">
        <v>1</v>
      </c>
      <c r="T38" s="691" t="s">
        <v>1254</v>
      </c>
      <c r="U38" s="691" t="s">
        <v>1255</v>
      </c>
      <c r="V38" s="688"/>
      <c r="W38" s="688">
        <f t="shared" si="13"/>
        <v>1</v>
      </c>
      <c r="X38" s="688" t="str">
        <f t="shared" si="14"/>
        <v>EXCELENTE</v>
      </c>
      <c r="Y38" s="697" t="s">
        <v>1170</v>
      </c>
      <c r="Z38" s="748">
        <f>Producto[[#This Row],[Cumplimiento (S7/Q7)]]*Producto[[#This Row],[% Ponderación Producto]]</f>
        <v>7.1400000000000005E-2</v>
      </c>
      <c r="AA38" s="751"/>
      <c r="AB38" s="597">
        <f>Producto[[#This Row],[3° TRIM]]</f>
        <v>0.66</v>
      </c>
      <c r="AC38" s="662">
        <f>IFERROR(AB38/Producto[[#This Row],[3° TRIM]],0)*Producto[[#This Row],[% Ponderación Producto]]</f>
        <v>7.1400000000000005E-2</v>
      </c>
      <c r="AD38" s="608">
        <v>0.66</v>
      </c>
      <c r="AE38" s="637" t="s">
        <v>1120</v>
      </c>
      <c r="AF38" s="608" t="s">
        <v>857</v>
      </c>
      <c r="AG38" s="608" t="s">
        <v>1064</v>
      </c>
      <c r="AH38" s="658">
        <f t="shared" si="17"/>
        <v>1</v>
      </c>
      <c r="AI38" s="652" t="str">
        <f t="shared" si="16"/>
        <v>EXCELENTE</v>
      </c>
      <c r="AJ38" s="650" t="str">
        <f t="shared" si="4"/>
        <v>EN EJECUCIÓN</v>
      </c>
      <c r="AK38" s="651">
        <f>AH38*Producto[[#This Row],[% Ponderación Producto]]</f>
        <v>7.1400000000000005E-2</v>
      </c>
      <c r="AL38" s="530">
        <f t="shared" si="0"/>
        <v>0.33</v>
      </c>
      <c r="AM38" s="232">
        <f t="shared" si="5"/>
        <v>7.1400000000000005E-2</v>
      </c>
      <c r="AN38" s="530">
        <v>0.66</v>
      </c>
      <c r="AO38" s="530" t="s">
        <v>843</v>
      </c>
      <c r="AP38" s="530" t="s">
        <v>857</v>
      </c>
      <c r="AQ38" s="530" t="s">
        <v>792</v>
      </c>
      <c r="AR38" s="569">
        <f t="shared" si="6"/>
        <v>2</v>
      </c>
      <c r="AS38" s="568" t="str">
        <f t="shared" si="7"/>
        <v>EXCELENTE</v>
      </c>
      <c r="AT38" s="566" t="str">
        <f t="shared" si="8"/>
        <v>EN EJECUCIÓN</v>
      </c>
      <c r="AU38" s="567">
        <f t="shared" si="9"/>
        <v>0.14280000000000001</v>
      </c>
      <c r="AV38" s="526">
        <v>0</v>
      </c>
      <c r="AW38" s="232">
        <f t="shared" si="1"/>
        <v>0</v>
      </c>
      <c r="AX38" s="422">
        <v>0.2</v>
      </c>
      <c r="AY38" s="422" t="s">
        <v>682</v>
      </c>
      <c r="AZ38" s="422" t="s">
        <v>679</v>
      </c>
      <c r="BA38" s="424" t="s">
        <v>601</v>
      </c>
      <c r="BB38" s="321">
        <f>IFERROR((AX38/AV38),100%)</f>
        <v>1</v>
      </c>
      <c r="BC38" s="480" t="s">
        <v>791</v>
      </c>
      <c r="BD38" s="350" t="str">
        <f t="shared" si="12"/>
        <v>EN EJECUCIÓN</v>
      </c>
      <c r="BE38" s="586">
        <f t="shared" si="2"/>
        <v>7.1400000000000005E-2</v>
      </c>
      <c r="BF38" s="288">
        <v>1</v>
      </c>
      <c r="BG38" s="13" t="s">
        <v>151</v>
      </c>
      <c r="BH38" s="14">
        <v>0.33</v>
      </c>
      <c r="BI38" s="23">
        <v>43115</v>
      </c>
      <c r="BJ38" s="22">
        <v>43220</v>
      </c>
      <c r="BK38" s="14">
        <f>$H$38*BH38</f>
        <v>2.3562000000000003E-2</v>
      </c>
      <c r="BL38" s="15" t="s">
        <v>152</v>
      </c>
      <c r="BM38" s="274">
        <v>0.6</v>
      </c>
      <c r="BN38" s="284" t="s">
        <v>682</v>
      </c>
      <c r="BO38" s="81">
        <f t="shared" si="20"/>
        <v>0.19800000000000001</v>
      </c>
      <c r="BP38" s="14">
        <f t="shared" si="21"/>
        <v>1.4137200000000001E-2</v>
      </c>
      <c r="BQ38" s="84">
        <f>BO38*$H$38</f>
        <v>1.4137200000000003E-2</v>
      </c>
    </row>
    <row r="39" spans="1:69" ht="51.75" customHeight="1" thickBot="1" x14ac:dyDescent="0.3">
      <c r="A39" s="59" t="s">
        <v>391</v>
      </c>
      <c r="B39" s="58" t="s">
        <v>392</v>
      </c>
      <c r="C39" s="54" t="s">
        <v>23</v>
      </c>
      <c r="D39" s="223" t="s">
        <v>532</v>
      </c>
      <c r="E39" s="54" t="s">
        <v>131</v>
      </c>
      <c r="F39" s="326">
        <v>9</v>
      </c>
      <c r="G39" s="336" t="s">
        <v>155</v>
      </c>
      <c r="H39" s="390">
        <v>7.1400000000000005E-2</v>
      </c>
      <c r="I39" s="315">
        <v>100</v>
      </c>
      <c r="J39" s="309" t="s">
        <v>184</v>
      </c>
      <c r="K39" s="314" t="s">
        <v>156</v>
      </c>
      <c r="L39" s="309" t="s">
        <v>133</v>
      </c>
      <c r="M39" s="334">
        <v>0.5</v>
      </c>
      <c r="N39" s="334">
        <v>1</v>
      </c>
      <c r="O39" s="334">
        <f>Producto[[#This Row],[2° TRIM]]</f>
        <v>1</v>
      </c>
      <c r="P39" s="389">
        <v>1</v>
      </c>
      <c r="Q39" s="734">
        <v>1</v>
      </c>
      <c r="R39" s="688">
        <f>IFERROR(Q39/Producto[[#This Row],[4° TRIM]],0)*Producto[[#This Row],[% Ponderación Producto]]</f>
        <v>7.1400000000000005E-2</v>
      </c>
      <c r="S39" s="691">
        <v>1</v>
      </c>
      <c r="T39" s="691" t="s">
        <v>1063</v>
      </c>
      <c r="U39" s="691"/>
      <c r="V39" s="688"/>
      <c r="W39" s="688">
        <f t="shared" ref="W39:W70" si="22">IFERROR((S39/Q39),0)</f>
        <v>1</v>
      </c>
      <c r="X39" s="688" t="str">
        <f t="shared" ref="X39:X70" si="23">+IF(AND(W39&gt;=0%,W39&lt;=60%),"MALO",IF(AND(W39&gt;=61%,W39&lt;=80%),"REGULAR",IF(AND(W39&gt;=81%,W39&lt;95%),"BUENO","EXCELENTE")))</f>
        <v>EXCELENTE</v>
      </c>
      <c r="Y39" s="697" t="s">
        <v>1170</v>
      </c>
      <c r="Z39" s="748">
        <f>Producto[[#This Row],[Cumplimiento (S7/Q7)]]*Producto[[#This Row],[% Ponderación Producto]]</f>
        <v>7.1400000000000005E-2</v>
      </c>
      <c r="AA39" s="751"/>
      <c r="AB39" s="613">
        <f>Producto[[#This Row],[3° TRIM]]</f>
        <v>1</v>
      </c>
      <c r="AC39" s="663">
        <f>IFERROR(AB39/Producto[[#This Row],[3° TRIM]],0)*Producto[[#This Row],[% Ponderación Producto]]</f>
        <v>7.1400000000000005E-2</v>
      </c>
      <c r="AD39" s="608">
        <v>1</v>
      </c>
      <c r="AE39" s="665" t="s">
        <v>1063</v>
      </c>
      <c r="AF39" s="608"/>
      <c r="AG39" s="608"/>
      <c r="AH39" s="658">
        <f t="shared" si="17"/>
        <v>1</v>
      </c>
      <c r="AI39" s="652" t="str">
        <f t="shared" si="16"/>
        <v>EXCELENTE</v>
      </c>
      <c r="AJ39" s="650" t="s">
        <v>1170</v>
      </c>
      <c r="AK39" s="651">
        <f>AH39*Producto[[#This Row],[% Ponderación Producto]]</f>
        <v>7.1400000000000005E-2</v>
      </c>
      <c r="AL39" s="530">
        <f t="shared" ref="AL39:AL70" si="24">N39</f>
        <v>1</v>
      </c>
      <c r="AM39" s="232">
        <f t="shared" ref="AM39:AM70" si="25">IFERROR(AL39/N39,0)*H39</f>
        <v>7.1400000000000005E-2</v>
      </c>
      <c r="AN39" s="530">
        <v>1</v>
      </c>
      <c r="AO39" s="530" t="s">
        <v>844</v>
      </c>
      <c r="AP39" s="530" t="s">
        <v>858</v>
      </c>
      <c r="AQ39" s="530" t="s">
        <v>792</v>
      </c>
      <c r="AR39" s="569">
        <f t="shared" si="6"/>
        <v>1</v>
      </c>
      <c r="AS39" s="568" t="str">
        <f t="shared" si="7"/>
        <v>EXCELENTE</v>
      </c>
      <c r="AT39" s="566" t="s">
        <v>1170</v>
      </c>
      <c r="AU39" s="567">
        <f t="shared" ref="AU39:AU70" si="26">AR39*H39</f>
        <v>7.1400000000000005E-2</v>
      </c>
      <c r="AV39" s="526">
        <v>0.5</v>
      </c>
      <c r="AW39" s="232">
        <f t="shared" ref="AW39:AW70" si="27">IFERROR(AV39/M39,0)*H39</f>
        <v>7.1400000000000005E-2</v>
      </c>
      <c r="AX39" s="422">
        <v>1</v>
      </c>
      <c r="AY39" s="422" t="s">
        <v>683</v>
      </c>
      <c r="AZ39" s="422" t="s">
        <v>684</v>
      </c>
      <c r="BA39" s="424" t="s">
        <v>601</v>
      </c>
      <c r="BB39" s="321">
        <v>1</v>
      </c>
      <c r="BC39" s="321" t="str">
        <f t="shared" ref="BC39:BC70" si="28">+IF(AND(BB39&gt;=0%,BB39&lt;=60%),"MALO",IF(AND(BB39&gt;=61%,BB39&lt;=80%),"REGULAR",IF(AND(BB39&gt;=81%,BB39&lt;95%),"BUENO","EXCELENTE")))</f>
        <v>EXCELENTE</v>
      </c>
      <c r="BD39" s="350" t="str">
        <f t="shared" ref="BD39:BD70" si="29">IF(BB39&gt;0,"EN EJECUCIÓN","SIN EJECUTAR")</f>
        <v>EN EJECUCIÓN</v>
      </c>
      <c r="BE39" s="586">
        <f t="shared" ref="BE39:BE70" si="30">BB39*H39</f>
        <v>7.1400000000000005E-2</v>
      </c>
      <c r="BF39" s="288">
        <v>1</v>
      </c>
      <c r="BG39" s="13" t="s">
        <v>333</v>
      </c>
      <c r="BH39" s="14">
        <v>0.25</v>
      </c>
      <c r="BI39" s="23">
        <v>43115</v>
      </c>
      <c r="BJ39" s="22">
        <v>43159</v>
      </c>
      <c r="BK39" s="14">
        <f>$H$39*BH39</f>
        <v>1.7850000000000001E-2</v>
      </c>
      <c r="BL39" s="15" t="s">
        <v>157</v>
      </c>
      <c r="BM39" s="274">
        <v>1</v>
      </c>
      <c r="BN39" s="240" t="s">
        <v>695</v>
      </c>
      <c r="BO39" s="81">
        <f t="shared" si="20"/>
        <v>0.25</v>
      </c>
      <c r="BP39" s="14">
        <f t="shared" si="21"/>
        <v>1.7850000000000001E-2</v>
      </c>
      <c r="BQ39" s="84">
        <f>BO39*$H$39</f>
        <v>1.7850000000000001E-2</v>
      </c>
    </row>
    <row r="40" spans="1:69" ht="90.75" customHeight="1" thickBot="1" x14ac:dyDescent="0.3">
      <c r="A40" s="59" t="s">
        <v>391</v>
      </c>
      <c r="B40" s="58" t="s">
        <v>392</v>
      </c>
      <c r="C40" s="54" t="s">
        <v>23</v>
      </c>
      <c r="D40" s="223" t="s">
        <v>532</v>
      </c>
      <c r="E40" s="54" t="s">
        <v>131</v>
      </c>
      <c r="F40" s="326">
        <v>10</v>
      </c>
      <c r="G40" s="339" t="s">
        <v>335</v>
      </c>
      <c r="H40" s="388">
        <v>7.1400000000000005E-2</v>
      </c>
      <c r="I40" s="315">
        <v>100</v>
      </c>
      <c r="J40" s="309" t="s">
        <v>184</v>
      </c>
      <c r="K40" s="354" t="s">
        <v>159</v>
      </c>
      <c r="L40" s="309" t="s">
        <v>133</v>
      </c>
      <c r="M40" s="334">
        <v>0.1</v>
      </c>
      <c r="N40" s="334">
        <v>0.4</v>
      </c>
      <c r="O40" s="334">
        <v>0.7</v>
      </c>
      <c r="P40" s="389">
        <v>1</v>
      </c>
      <c r="Q40" s="705">
        <f>Producto[[#This Row],[4° TRIM]]</f>
        <v>1</v>
      </c>
      <c r="R40" s="688">
        <f>IFERROR(Q40/Producto[[#This Row],[4° TRIM]],0)*Producto[[#This Row],[% Ponderación Producto]]</f>
        <v>7.1400000000000005E-2</v>
      </c>
      <c r="S40" s="691">
        <v>1</v>
      </c>
      <c r="T40" s="691" t="s">
        <v>1256</v>
      </c>
      <c r="U40" s="691" t="s">
        <v>1257</v>
      </c>
      <c r="V40" s="688"/>
      <c r="W40" s="688">
        <f t="shared" si="22"/>
        <v>1</v>
      </c>
      <c r="X40" s="688" t="str">
        <f t="shared" si="23"/>
        <v>EXCELENTE</v>
      </c>
      <c r="Y40" s="697" t="s">
        <v>1170</v>
      </c>
      <c r="Z40" s="748">
        <f>Producto[[#This Row],[Cumplimiento (S7/Q7)]]*Producto[[#This Row],[% Ponderación Producto]]</f>
        <v>7.1400000000000005E-2</v>
      </c>
      <c r="AA40" s="751"/>
      <c r="AB40" s="597">
        <f>Producto[[#This Row],[3° TRIM]]</f>
        <v>0.7</v>
      </c>
      <c r="AC40" s="662">
        <f>IFERROR(AB40/Producto[[#This Row],[3° TRIM]],0)*Producto[[#This Row],[% Ponderación Producto]]</f>
        <v>7.1400000000000005E-2</v>
      </c>
      <c r="AD40" s="608">
        <v>0.7</v>
      </c>
      <c r="AE40" s="637" t="s">
        <v>1076</v>
      </c>
      <c r="AF40" s="608" t="s">
        <v>1073</v>
      </c>
      <c r="AG40" s="608" t="s">
        <v>1064</v>
      </c>
      <c r="AH40" s="658">
        <f t="shared" si="17"/>
        <v>1</v>
      </c>
      <c r="AI40" s="652" t="str">
        <f t="shared" si="16"/>
        <v>EXCELENTE</v>
      </c>
      <c r="AJ40" s="650" t="str">
        <f t="shared" si="4"/>
        <v>EN EJECUCIÓN</v>
      </c>
      <c r="AK40" s="651">
        <f>AH40*Producto[[#This Row],[% Ponderación Producto]]</f>
        <v>7.1400000000000005E-2</v>
      </c>
      <c r="AL40" s="530">
        <f t="shared" si="24"/>
        <v>0.4</v>
      </c>
      <c r="AM40" s="232">
        <f t="shared" si="25"/>
        <v>7.1400000000000005E-2</v>
      </c>
      <c r="AN40" s="530">
        <v>0.4</v>
      </c>
      <c r="AO40" s="530" t="s">
        <v>845</v>
      </c>
      <c r="AP40" s="530" t="s">
        <v>859</v>
      </c>
      <c r="AQ40" s="530" t="s">
        <v>792</v>
      </c>
      <c r="AR40" s="569">
        <f t="shared" si="6"/>
        <v>1</v>
      </c>
      <c r="AS40" s="568" t="str">
        <f t="shared" si="7"/>
        <v>EXCELENTE</v>
      </c>
      <c r="AT40" s="566" t="str">
        <f t="shared" si="8"/>
        <v>EN EJECUCIÓN</v>
      </c>
      <c r="AU40" s="567">
        <f t="shared" si="26"/>
        <v>7.1400000000000005E-2</v>
      </c>
      <c r="AV40" s="526">
        <v>0.1</v>
      </c>
      <c r="AW40" s="232">
        <f t="shared" si="27"/>
        <v>7.1400000000000005E-2</v>
      </c>
      <c r="AX40" s="422">
        <v>0.1</v>
      </c>
      <c r="AY40" s="422" t="s">
        <v>685</v>
      </c>
      <c r="AZ40" s="422" t="s">
        <v>686</v>
      </c>
      <c r="BA40" s="424" t="s">
        <v>601</v>
      </c>
      <c r="BB40" s="321">
        <f t="shared" ref="BB40:BB79" si="31">IFERROR((AX40/AV40),0)</f>
        <v>1</v>
      </c>
      <c r="BC40" s="321" t="str">
        <f t="shared" si="28"/>
        <v>EXCELENTE</v>
      </c>
      <c r="BD40" s="350" t="str">
        <f t="shared" si="29"/>
        <v>EN EJECUCIÓN</v>
      </c>
      <c r="BE40" s="586">
        <f t="shared" si="30"/>
        <v>7.1400000000000005E-2</v>
      </c>
      <c r="BF40" s="288">
        <v>1</v>
      </c>
      <c r="BG40" s="13" t="s">
        <v>336</v>
      </c>
      <c r="BH40" s="14">
        <v>0.1</v>
      </c>
      <c r="BI40" s="23">
        <v>43115</v>
      </c>
      <c r="BJ40" s="22">
        <v>43190</v>
      </c>
      <c r="BK40" s="14">
        <f>$H$40*BH40</f>
        <v>7.1400000000000005E-3</v>
      </c>
      <c r="BL40" s="15" t="s">
        <v>160</v>
      </c>
      <c r="BM40" s="274">
        <v>1</v>
      </c>
      <c r="BN40" s="240" t="s">
        <v>685</v>
      </c>
      <c r="BO40" s="81">
        <f t="shared" si="20"/>
        <v>0.1</v>
      </c>
      <c r="BP40" s="14">
        <f t="shared" si="21"/>
        <v>7.1400000000000005E-3</v>
      </c>
      <c r="BQ40" s="84">
        <f>BO40*$H$40</f>
        <v>7.1400000000000005E-3</v>
      </c>
    </row>
    <row r="41" spans="1:69" ht="77.25" customHeight="1" thickBot="1" x14ac:dyDescent="0.3">
      <c r="A41" s="59" t="s">
        <v>391</v>
      </c>
      <c r="B41" s="58" t="s">
        <v>392</v>
      </c>
      <c r="C41" s="54" t="s">
        <v>130</v>
      </c>
      <c r="D41" s="223" t="s">
        <v>531</v>
      </c>
      <c r="E41" s="54" t="s">
        <v>131</v>
      </c>
      <c r="F41" s="326">
        <v>11</v>
      </c>
      <c r="G41" s="336" t="s">
        <v>338</v>
      </c>
      <c r="H41" s="388">
        <v>7.1400000000000005E-2</v>
      </c>
      <c r="I41" s="315">
        <v>100</v>
      </c>
      <c r="J41" s="309" t="s">
        <v>184</v>
      </c>
      <c r="K41" s="354" t="s">
        <v>339</v>
      </c>
      <c r="L41" s="309" t="s">
        <v>133</v>
      </c>
      <c r="M41" s="319">
        <v>0.25</v>
      </c>
      <c r="N41" s="319">
        <v>0.5</v>
      </c>
      <c r="O41" s="319">
        <v>0.75</v>
      </c>
      <c r="P41" s="320">
        <v>1</v>
      </c>
      <c r="Q41" s="705">
        <f>Producto[[#This Row],[4° TRIM]]</f>
        <v>1</v>
      </c>
      <c r="R41" s="688">
        <f>IFERROR(Q41/Producto[[#This Row],[4° TRIM]],0)*Producto[[#This Row],[% Ponderación Producto]]</f>
        <v>7.1400000000000005E-2</v>
      </c>
      <c r="S41" s="691">
        <v>1</v>
      </c>
      <c r="T41" s="692" t="s">
        <v>1258</v>
      </c>
      <c r="U41" s="692" t="s">
        <v>1259</v>
      </c>
      <c r="V41" s="688"/>
      <c r="W41" s="688">
        <f t="shared" si="22"/>
        <v>1</v>
      </c>
      <c r="X41" s="688" t="str">
        <f t="shared" si="23"/>
        <v>EXCELENTE</v>
      </c>
      <c r="Y41" s="697" t="s">
        <v>1170</v>
      </c>
      <c r="Z41" s="748">
        <f>Producto[[#This Row],[Cumplimiento (S7/Q7)]]*Producto[[#This Row],[% Ponderación Producto]]</f>
        <v>7.1400000000000005E-2</v>
      </c>
      <c r="AA41" s="751"/>
      <c r="AB41" s="597">
        <f>Producto[[#This Row],[3° TRIM]]</f>
        <v>0.75</v>
      </c>
      <c r="AC41" s="662">
        <f>IFERROR(AB41/Producto[[#This Row],[3° TRIM]],0)*Producto[[#This Row],[% Ponderación Producto]]</f>
        <v>7.1400000000000005E-2</v>
      </c>
      <c r="AD41" s="608">
        <v>0.75</v>
      </c>
      <c r="AE41" s="638" t="s">
        <v>1080</v>
      </c>
      <c r="AF41" s="608" t="s">
        <v>1074</v>
      </c>
      <c r="AG41" s="608" t="s">
        <v>1064</v>
      </c>
      <c r="AH41" s="658">
        <f t="shared" si="17"/>
        <v>1</v>
      </c>
      <c r="AI41" s="652" t="str">
        <f t="shared" si="16"/>
        <v>EXCELENTE</v>
      </c>
      <c r="AJ41" s="650" t="str">
        <f t="shared" si="4"/>
        <v>EN EJECUCIÓN</v>
      </c>
      <c r="AK41" s="651">
        <f>AH41*Producto[[#This Row],[% Ponderación Producto]]</f>
        <v>7.1400000000000005E-2</v>
      </c>
      <c r="AL41" s="530">
        <f t="shared" si="24"/>
        <v>0.5</v>
      </c>
      <c r="AM41" s="232">
        <f t="shared" si="25"/>
        <v>7.1400000000000005E-2</v>
      </c>
      <c r="AN41" s="530">
        <v>0.5</v>
      </c>
      <c r="AO41" s="530" t="s">
        <v>846</v>
      </c>
      <c r="AP41" s="530" t="s">
        <v>850</v>
      </c>
      <c r="AQ41" s="530" t="s">
        <v>792</v>
      </c>
      <c r="AR41" s="569">
        <f t="shared" si="6"/>
        <v>1</v>
      </c>
      <c r="AS41" s="568" t="str">
        <f t="shared" si="7"/>
        <v>EXCELENTE</v>
      </c>
      <c r="AT41" s="566" t="str">
        <f t="shared" si="8"/>
        <v>EN EJECUCIÓN</v>
      </c>
      <c r="AU41" s="567">
        <f t="shared" si="26"/>
        <v>7.1400000000000005E-2</v>
      </c>
      <c r="AV41" s="526">
        <v>0.25</v>
      </c>
      <c r="AW41" s="232">
        <f t="shared" si="27"/>
        <v>7.1400000000000005E-2</v>
      </c>
      <c r="AX41" s="422">
        <v>0.25</v>
      </c>
      <c r="AY41" s="422" t="s">
        <v>687</v>
      </c>
      <c r="AZ41" s="422" t="s">
        <v>688</v>
      </c>
      <c r="BA41" s="424"/>
      <c r="BB41" s="321">
        <f t="shared" si="31"/>
        <v>1</v>
      </c>
      <c r="BC41" s="321" t="str">
        <f t="shared" si="28"/>
        <v>EXCELENTE</v>
      </c>
      <c r="BD41" s="350" t="str">
        <f t="shared" si="29"/>
        <v>EN EJECUCIÓN</v>
      </c>
      <c r="BE41" s="586">
        <f t="shared" si="30"/>
        <v>7.1400000000000005E-2</v>
      </c>
      <c r="BF41" s="288">
        <v>1</v>
      </c>
      <c r="BG41" s="13" t="s">
        <v>340</v>
      </c>
      <c r="BH41" s="14">
        <v>0.2</v>
      </c>
      <c r="BI41" s="23">
        <v>43132</v>
      </c>
      <c r="BJ41" s="22">
        <v>43220</v>
      </c>
      <c r="BK41" s="14">
        <f>$H$41*BH41</f>
        <v>1.4280000000000001E-2</v>
      </c>
      <c r="BL41" s="15" t="s">
        <v>163</v>
      </c>
      <c r="BM41" s="274">
        <v>1</v>
      </c>
      <c r="BN41" s="237" t="s">
        <v>687</v>
      </c>
      <c r="BO41" s="81">
        <f t="shared" si="20"/>
        <v>0.2</v>
      </c>
      <c r="BP41" s="14">
        <f t="shared" si="21"/>
        <v>1.4280000000000001E-2</v>
      </c>
      <c r="BQ41" s="84">
        <f>BO41*$H$41</f>
        <v>1.4280000000000001E-2</v>
      </c>
    </row>
    <row r="42" spans="1:69" ht="77.25" customHeight="1" thickBot="1" x14ac:dyDescent="0.3">
      <c r="A42" s="59" t="s">
        <v>391</v>
      </c>
      <c r="B42" s="58" t="s">
        <v>392</v>
      </c>
      <c r="C42" s="54" t="s">
        <v>130</v>
      </c>
      <c r="D42" s="223" t="s">
        <v>531</v>
      </c>
      <c r="E42" s="54" t="s">
        <v>131</v>
      </c>
      <c r="F42" s="326">
        <v>12</v>
      </c>
      <c r="G42" s="328" t="s">
        <v>164</v>
      </c>
      <c r="H42" s="388">
        <v>7.1400000000000005E-2</v>
      </c>
      <c r="I42" s="315">
        <v>100</v>
      </c>
      <c r="J42" s="309" t="s">
        <v>184</v>
      </c>
      <c r="K42" s="314" t="s">
        <v>165</v>
      </c>
      <c r="L42" s="309" t="s">
        <v>133</v>
      </c>
      <c r="M42" s="309">
        <v>0.25</v>
      </c>
      <c r="N42" s="309">
        <v>0.5</v>
      </c>
      <c r="O42" s="309">
        <v>0.75</v>
      </c>
      <c r="P42" s="385">
        <v>1</v>
      </c>
      <c r="Q42" s="706">
        <f>Producto[[#This Row],[4° TRIM]]</f>
        <v>1</v>
      </c>
      <c r="R42" s="684">
        <f>IFERROR(Q42/Producto[[#This Row],[4° TRIM]],0)*Producto[[#This Row],[% Ponderación Producto]]</f>
        <v>7.1400000000000005E-2</v>
      </c>
      <c r="S42" s="690">
        <v>1</v>
      </c>
      <c r="T42" s="693" t="s">
        <v>1260</v>
      </c>
      <c r="U42" s="690" t="s">
        <v>1075</v>
      </c>
      <c r="V42" s="684"/>
      <c r="W42" s="684">
        <f t="shared" si="22"/>
        <v>1</v>
      </c>
      <c r="X42" s="684" t="str">
        <f t="shared" si="23"/>
        <v>EXCELENTE</v>
      </c>
      <c r="Y42" s="698" t="s">
        <v>1170</v>
      </c>
      <c r="Z42" s="747">
        <f>Producto[[#This Row],[Cumplimiento (S7/Q7)]]*Producto[[#This Row],[% Ponderación Producto]]</f>
        <v>7.1400000000000005E-2</v>
      </c>
      <c r="AA42" s="750"/>
      <c r="AB42" s="599">
        <f>Producto[[#This Row],[3° TRIM]]</f>
        <v>0.75</v>
      </c>
      <c r="AC42" s="653">
        <f>IFERROR(AB42/Producto[[#This Row],[3° TRIM]],0)*Producto[[#This Row],[% Ponderación Producto]]</f>
        <v>7.1400000000000005E-2</v>
      </c>
      <c r="AD42" s="606">
        <v>1</v>
      </c>
      <c r="AE42" s="638" t="s">
        <v>1121</v>
      </c>
      <c r="AF42" s="606" t="s">
        <v>1075</v>
      </c>
      <c r="AG42" s="606" t="s">
        <v>1064</v>
      </c>
      <c r="AH42" s="658">
        <f t="shared" si="17"/>
        <v>1.3333333333333333</v>
      </c>
      <c r="AI42" s="652" t="str">
        <f t="shared" si="16"/>
        <v>EXCELENTE</v>
      </c>
      <c r="AJ42" s="650" t="str">
        <f t="shared" si="4"/>
        <v>EN EJECUCIÓN</v>
      </c>
      <c r="AK42" s="651">
        <f>AH42*Producto[[#This Row],[% Ponderación Producto]]</f>
        <v>9.5200000000000007E-2</v>
      </c>
      <c r="AL42" s="530">
        <f t="shared" si="24"/>
        <v>0.5</v>
      </c>
      <c r="AM42" s="232">
        <f t="shared" si="25"/>
        <v>7.1400000000000005E-2</v>
      </c>
      <c r="AN42" s="530">
        <v>0.55000000000000004</v>
      </c>
      <c r="AO42" s="530" t="s">
        <v>847</v>
      </c>
      <c r="AP42" s="534" t="s">
        <v>857</v>
      </c>
      <c r="AQ42" s="530" t="s">
        <v>792</v>
      </c>
      <c r="AR42" s="569">
        <f t="shared" si="6"/>
        <v>1.1000000000000001</v>
      </c>
      <c r="AS42" s="568" t="str">
        <f t="shared" si="7"/>
        <v>EXCELENTE</v>
      </c>
      <c r="AT42" s="566" t="str">
        <f t="shared" si="8"/>
        <v>EN EJECUCIÓN</v>
      </c>
      <c r="AU42" s="567">
        <f t="shared" si="26"/>
        <v>7.8540000000000013E-2</v>
      </c>
      <c r="AV42" s="521">
        <v>0.25</v>
      </c>
      <c r="AW42" s="232">
        <f t="shared" si="27"/>
        <v>7.1400000000000005E-2</v>
      </c>
      <c r="AX42" s="420">
        <v>0.25</v>
      </c>
      <c r="AY42" s="420" t="s">
        <v>689</v>
      </c>
      <c r="AZ42" s="420" t="s">
        <v>690</v>
      </c>
      <c r="BA42" s="421" t="s">
        <v>601</v>
      </c>
      <c r="BB42" s="321">
        <f t="shared" si="31"/>
        <v>1</v>
      </c>
      <c r="BC42" s="321" t="str">
        <f t="shared" si="28"/>
        <v>EXCELENTE</v>
      </c>
      <c r="BD42" s="350" t="str">
        <f t="shared" si="29"/>
        <v>EN EJECUCIÓN</v>
      </c>
      <c r="BE42" s="586">
        <f t="shared" si="30"/>
        <v>7.1400000000000005E-2</v>
      </c>
      <c r="BF42" s="288">
        <v>1</v>
      </c>
      <c r="BG42" s="13" t="s">
        <v>166</v>
      </c>
      <c r="BH42" s="14">
        <v>0.25</v>
      </c>
      <c r="BI42" s="22">
        <v>43115</v>
      </c>
      <c r="BJ42" s="22">
        <v>43159</v>
      </c>
      <c r="BK42" s="14">
        <f>$H$42*BH42</f>
        <v>1.7850000000000001E-2</v>
      </c>
      <c r="BL42" s="15" t="s">
        <v>167</v>
      </c>
      <c r="BM42" s="274">
        <v>1</v>
      </c>
      <c r="BN42" s="240" t="s">
        <v>689</v>
      </c>
      <c r="BO42" s="81">
        <f t="shared" si="20"/>
        <v>0.25</v>
      </c>
      <c r="BP42" s="14">
        <f t="shared" si="21"/>
        <v>1.7850000000000001E-2</v>
      </c>
      <c r="BQ42" s="84">
        <f>BO42*$H$42</f>
        <v>1.7850000000000001E-2</v>
      </c>
    </row>
    <row r="43" spans="1:69" ht="77.25" customHeight="1" thickBot="1" x14ac:dyDescent="0.3">
      <c r="A43" s="59" t="s">
        <v>391</v>
      </c>
      <c r="B43" s="58" t="s">
        <v>392</v>
      </c>
      <c r="C43" s="54" t="s">
        <v>130</v>
      </c>
      <c r="D43" s="223" t="s">
        <v>531</v>
      </c>
      <c r="E43" s="54" t="s">
        <v>131</v>
      </c>
      <c r="F43" s="326">
        <v>13</v>
      </c>
      <c r="G43" s="336" t="s">
        <v>344</v>
      </c>
      <c r="H43" s="388">
        <v>7.1400000000000005E-2</v>
      </c>
      <c r="I43" s="315">
        <v>100</v>
      </c>
      <c r="J43" s="309" t="s">
        <v>184</v>
      </c>
      <c r="K43" s="354" t="s">
        <v>345</v>
      </c>
      <c r="L43" s="309" t="s">
        <v>133</v>
      </c>
      <c r="M43" s="309">
        <v>0.25</v>
      </c>
      <c r="N43" s="309">
        <v>0.5</v>
      </c>
      <c r="O43" s="309">
        <v>0.75</v>
      </c>
      <c r="P43" s="385">
        <v>1</v>
      </c>
      <c r="Q43" s="706">
        <f>Producto[[#This Row],[4° TRIM]]</f>
        <v>1</v>
      </c>
      <c r="R43" s="684">
        <f>IFERROR(Q43/Producto[[#This Row],[4° TRIM]],0)*Producto[[#This Row],[% Ponderación Producto]]</f>
        <v>7.1400000000000005E-2</v>
      </c>
      <c r="S43" s="690">
        <v>1</v>
      </c>
      <c r="T43" s="637" t="s">
        <v>1063</v>
      </c>
      <c r="U43" s="690" t="s">
        <v>860</v>
      </c>
      <c r="V43" s="684"/>
      <c r="W43" s="684">
        <f t="shared" si="22"/>
        <v>1</v>
      </c>
      <c r="X43" s="684" t="str">
        <f t="shared" si="23"/>
        <v>EXCELENTE</v>
      </c>
      <c r="Y43" s="698" t="s">
        <v>1170</v>
      </c>
      <c r="Z43" s="747">
        <f>Producto[[#This Row],[Cumplimiento (S7/Q7)]]*Producto[[#This Row],[% Ponderación Producto]]</f>
        <v>7.1400000000000005E-2</v>
      </c>
      <c r="AA43" s="750"/>
      <c r="AB43" s="599">
        <f>Producto[[#This Row],[3° TRIM]]</f>
        <v>0.75</v>
      </c>
      <c r="AC43" s="653">
        <f>IFERROR(AB43/Producto[[#This Row],[3° TRIM]],0)*Producto[[#This Row],[% Ponderación Producto]]</f>
        <v>7.1400000000000005E-2</v>
      </c>
      <c r="AD43" s="606">
        <v>1</v>
      </c>
      <c r="AE43" s="637" t="s">
        <v>1063</v>
      </c>
      <c r="AF43" s="606" t="s">
        <v>860</v>
      </c>
      <c r="AG43" s="606" t="s">
        <v>1064</v>
      </c>
      <c r="AH43" s="658">
        <f t="shared" si="17"/>
        <v>1.3333333333333333</v>
      </c>
      <c r="AI43" s="652" t="str">
        <f t="shared" si="16"/>
        <v>EXCELENTE</v>
      </c>
      <c r="AJ43" s="650" t="str">
        <f t="shared" si="4"/>
        <v>EN EJECUCIÓN</v>
      </c>
      <c r="AK43" s="651">
        <f>AH43*Producto[[#This Row],[% Ponderación Producto]]</f>
        <v>9.5200000000000007E-2</v>
      </c>
      <c r="AL43" s="530">
        <f t="shared" si="24"/>
        <v>0.5</v>
      </c>
      <c r="AM43" s="232">
        <f t="shared" si="25"/>
        <v>7.1400000000000005E-2</v>
      </c>
      <c r="AN43" s="530">
        <v>1</v>
      </c>
      <c r="AO43" s="530" t="s">
        <v>848</v>
      </c>
      <c r="AP43" s="534" t="s">
        <v>860</v>
      </c>
      <c r="AQ43" s="530" t="s">
        <v>792</v>
      </c>
      <c r="AR43" s="569">
        <f t="shared" si="6"/>
        <v>2</v>
      </c>
      <c r="AS43" s="568" t="str">
        <f t="shared" si="7"/>
        <v>EXCELENTE</v>
      </c>
      <c r="AT43" s="566" t="str">
        <f t="shared" si="8"/>
        <v>EN EJECUCIÓN</v>
      </c>
      <c r="AU43" s="567">
        <f t="shared" si="26"/>
        <v>0.14280000000000001</v>
      </c>
      <c r="AV43" s="521">
        <v>0.25</v>
      </c>
      <c r="AW43" s="232">
        <f t="shared" si="27"/>
        <v>7.1400000000000005E-2</v>
      </c>
      <c r="AX43" s="420">
        <v>0.25</v>
      </c>
      <c r="AY43" s="420" t="s">
        <v>691</v>
      </c>
      <c r="AZ43" s="420" t="s">
        <v>690</v>
      </c>
      <c r="BA43" s="421" t="s">
        <v>601</v>
      </c>
      <c r="BB43" s="321">
        <f t="shared" si="31"/>
        <v>1</v>
      </c>
      <c r="BC43" s="321" t="str">
        <f t="shared" si="28"/>
        <v>EXCELENTE</v>
      </c>
      <c r="BD43" s="350" t="str">
        <f t="shared" si="29"/>
        <v>EN EJECUCIÓN</v>
      </c>
      <c r="BE43" s="586">
        <f t="shared" si="30"/>
        <v>7.1400000000000005E-2</v>
      </c>
      <c r="BF43" s="288">
        <v>1</v>
      </c>
      <c r="BG43" s="13" t="s">
        <v>170</v>
      </c>
      <c r="BH43" s="14">
        <v>0.35</v>
      </c>
      <c r="BI43" s="22">
        <v>43115</v>
      </c>
      <c r="BJ43" s="22">
        <v>43251</v>
      </c>
      <c r="BK43" s="14">
        <f>$H$43*BH43</f>
        <v>2.4990000000000002E-2</v>
      </c>
      <c r="BL43" s="15" t="s">
        <v>171</v>
      </c>
      <c r="BM43" s="274">
        <v>0.71</v>
      </c>
      <c r="BN43" s="240" t="s">
        <v>691</v>
      </c>
      <c r="BO43" s="81">
        <f t="shared" si="20"/>
        <v>0.24849999999999997</v>
      </c>
      <c r="BP43" s="14">
        <f t="shared" si="21"/>
        <v>1.7742899999999999E-2</v>
      </c>
      <c r="BQ43" s="84">
        <f>BO43*$H$43</f>
        <v>1.7742899999999999E-2</v>
      </c>
    </row>
    <row r="44" spans="1:69" ht="77.25" customHeight="1" thickBot="1" x14ac:dyDescent="0.3">
      <c r="A44" s="59" t="s">
        <v>391</v>
      </c>
      <c r="B44" s="58" t="s">
        <v>392</v>
      </c>
      <c r="C44" s="54" t="s">
        <v>130</v>
      </c>
      <c r="D44" s="223" t="s">
        <v>531</v>
      </c>
      <c r="E44" s="54" t="s">
        <v>131</v>
      </c>
      <c r="F44" s="323">
        <v>14</v>
      </c>
      <c r="G44" s="383" t="s">
        <v>346</v>
      </c>
      <c r="H44" s="386">
        <v>7.1800000000000003E-2</v>
      </c>
      <c r="I44" s="387">
        <v>100</v>
      </c>
      <c r="J44" s="318" t="s">
        <v>184</v>
      </c>
      <c r="K44" s="383" t="s">
        <v>174</v>
      </c>
      <c r="L44" s="318" t="s">
        <v>133</v>
      </c>
      <c r="M44" s="318">
        <v>0.25</v>
      </c>
      <c r="N44" s="318">
        <v>0.5</v>
      </c>
      <c r="O44" s="318">
        <v>0.75</v>
      </c>
      <c r="P44" s="384">
        <v>1</v>
      </c>
      <c r="Q44" s="706">
        <f>Producto[[#This Row],[4° TRIM]]</f>
        <v>1</v>
      </c>
      <c r="R44" s="684">
        <f>IFERROR(Q44/Producto[[#This Row],[4° TRIM]],0)*Producto[[#This Row],[% Ponderación Producto]]</f>
        <v>7.1800000000000003E-2</v>
      </c>
      <c r="S44" s="690">
        <v>1</v>
      </c>
      <c r="T44" s="690" t="s">
        <v>1261</v>
      </c>
      <c r="U44" s="690" t="s">
        <v>1262</v>
      </c>
      <c r="V44" s="684"/>
      <c r="W44" s="684">
        <f t="shared" si="22"/>
        <v>1</v>
      </c>
      <c r="X44" s="684" t="str">
        <f t="shared" si="23"/>
        <v>EXCELENTE</v>
      </c>
      <c r="Y44" s="698" t="s">
        <v>1170</v>
      </c>
      <c r="Z44" s="747">
        <f>Producto[[#This Row],[Cumplimiento (S7/Q7)]]*Producto[[#This Row],[% Ponderación Producto]]</f>
        <v>7.1800000000000003E-2</v>
      </c>
      <c r="AA44" s="750"/>
      <c r="AB44" s="599">
        <f>Producto[[#This Row],[3° TRIM]]</f>
        <v>0.75</v>
      </c>
      <c r="AC44" s="653">
        <f>IFERROR(AB44/Producto[[#This Row],[3° TRIM]],0)*Producto[[#This Row],[% Ponderación Producto]]</f>
        <v>7.1800000000000003E-2</v>
      </c>
      <c r="AD44" s="606">
        <v>0.75</v>
      </c>
      <c r="AE44" s="638" t="s">
        <v>1082</v>
      </c>
      <c r="AF44" s="606" t="s">
        <v>1077</v>
      </c>
      <c r="AG44" s="606" t="s">
        <v>1064</v>
      </c>
      <c r="AH44" s="658">
        <f t="shared" si="17"/>
        <v>1</v>
      </c>
      <c r="AI44" s="652" t="str">
        <f t="shared" si="16"/>
        <v>EXCELENTE</v>
      </c>
      <c r="AJ44" s="650" t="str">
        <f t="shared" si="4"/>
        <v>EN EJECUCIÓN</v>
      </c>
      <c r="AK44" s="651">
        <f>AH44*Producto[[#This Row],[% Ponderación Producto]]</f>
        <v>7.1800000000000003E-2</v>
      </c>
      <c r="AL44" s="530">
        <f t="shared" si="24"/>
        <v>0.5</v>
      </c>
      <c r="AM44" s="232">
        <f t="shared" si="25"/>
        <v>7.1800000000000003E-2</v>
      </c>
      <c r="AN44" s="530">
        <v>0.5</v>
      </c>
      <c r="AO44" s="530" t="s">
        <v>849</v>
      </c>
      <c r="AP44" s="534" t="s">
        <v>861</v>
      </c>
      <c r="AQ44" s="530" t="s">
        <v>792</v>
      </c>
      <c r="AR44" s="569">
        <f t="shared" si="6"/>
        <v>1</v>
      </c>
      <c r="AS44" s="568" t="str">
        <f t="shared" si="7"/>
        <v>EXCELENTE</v>
      </c>
      <c r="AT44" s="566" t="str">
        <f t="shared" si="8"/>
        <v>EN EJECUCIÓN</v>
      </c>
      <c r="AU44" s="567">
        <f t="shared" si="26"/>
        <v>7.1800000000000003E-2</v>
      </c>
      <c r="AV44" s="521">
        <v>0.25</v>
      </c>
      <c r="AW44" s="232">
        <f t="shared" si="27"/>
        <v>7.1800000000000003E-2</v>
      </c>
      <c r="AX44" s="420">
        <v>0.25</v>
      </c>
      <c r="AY44" s="420" t="s">
        <v>692</v>
      </c>
      <c r="AZ44" s="420" t="s">
        <v>690</v>
      </c>
      <c r="BA44" s="421" t="s">
        <v>601</v>
      </c>
      <c r="BB44" s="417">
        <f t="shared" si="31"/>
        <v>1</v>
      </c>
      <c r="BC44" s="417" t="str">
        <f t="shared" si="28"/>
        <v>EXCELENTE</v>
      </c>
      <c r="BD44" s="350" t="str">
        <f t="shared" si="29"/>
        <v>EN EJECUCIÓN</v>
      </c>
      <c r="BE44" s="224">
        <f t="shared" si="30"/>
        <v>7.1800000000000003E-2</v>
      </c>
      <c r="BF44" s="288">
        <v>1</v>
      </c>
      <c r="BG44" s="13" t="s">
        <v>347</v>
      </c>
      <c r="BH44" s="14">
        <v>0.5</v>
      </c>
      <c r="BI44" s="22">
        <v>43115</v>
      </c>
      <c r="BJ44" s="22">
        <v>43281</v>
      </c>
      <c r="BK44" s="14">
        <f>$H$44*BH44</f>
        <v>3.5900000000000001E-2</v>
      </c>
      <c r="BL44" s="15" t="s">
        <v>175</v>
      </c>
      <c r="BM44" s="274">
        <v>0.5</v>
      </c>
      <c r="BN44" s="284" t="s">
        <v>692</v>
      </c>
      <c r="BO44" s="81">
        <f t="shared" si="20"/>
        <v>0.25</v>
      </c>
      <c r="BP44" s="14">
        <f t="shared" si="21"/>
        <v>1.7950000000000001E-2</v>
      </c>
      <c r="BQ44" s="84">
        <f>BO44*$H$44</f>
        <v>1.7950000000000001E-2</v>
      </c>
    </row>
    <row r="45" spans="1:69" ht="45" customHeight="1" thickBot="1" x14ac:dyDescent="0.3">
      <c r="A45" s="57" t="s">
        <v>391</v>
      </c>
      <c r="B45" s="58" t="s">
        <v>392</v>
      </c>
      <c r="C45" s="52" t="s">
        <v>52</v>
      </c>
      <c r="D45" s="223" t="s">
        <v>533</v>
      </c>
      <c r="E45" s="53" t="s">
        <v>176</v>
      </c>
      <c r="F45" s="381">
        <v>1</v>
      </c>
      <c r="G45" s="408" t="s">
        <v>474</v>
      </c>
      <c r="H45" s="409">
        <f t="shared" ref="H45:H50" si="32">100%/12</f>
        <v>8.3333333333333329E-2</v>
      </c>
      <c r="I45" s="410">
        <v>100</v>
      </c>
      <c r="J45" s="411" t="s">
        <v>475</v>
      </c>
      <c r="K45" s="412" t="s">
        <v>476</v>
      </c>
      <c r="L45" s="413" t="s">
        <v>477</v>
      </c>
      <c r="M45" s="373">
        <v>0.25</v>
      </c>
      <c r="N45" s="376">
        <v>0.5</v>
      </c>
      <c r="O45" s="376">
        <v>0.75</v>
      </c>
      <c r="P45" s="516">
        <v>1</v>
      </c>
      <c r="Q45" s="707">
        <f>Producto[[#This Row],[4° TRIM]]</f>
        <v>1</v>
      </c>
      <c r="R45" s="183">
        <f>IFERROR(Q45/Producto[[#This Row],[4° TRIM]],0)*Producto[[#This Row],[% Ponderación Producto]]</f>
        <v>8.3333333333333329E-2</v>
      </c>
      <c r="S45" s="183">
        <v>1</v>
      </c>
      <c r="T45" s="720" t="s">
        <v>1210</v>
      </c>
      <c r="U45" s="720" t="s">
        <v>1211</v>
      </c>
      <c r="V45" s="183"/>
      <c r="W45" s="183">
        <f t="shared" si="22"/>
        <v>1</v>
      </c>
      <c r="X45" s="183" t="str">
        <f t="shared" si="23"/>
        <v>EXCELENTE</v>
      </c>
      <c r="Y45" s="699" t="s">
        <v>1170</v>
      </c>
      <c r="Z45" s="754">
        <f>Producto[[#This Row],[Cumplimiento (S7/Q7)]]*Producto[[#This Row],[% Ponderación Producto]]</f>
        <v>8.3333333333333329E-2</v>
      </c>
      <c r="AA45" s="754"/>
      <c r="AB45" s="600">
        <f>Producto[[#This Row],[3° TRIM]]</f>
        <v>0.75</v>
      </c>
      <c r="AC45" s="664">
        <f>IFERROR(AB45/Producto[[#This Row],[3° TRIM]],0)*Producto[[#This Row],[% Ponderación Producto]]</f>
        <v>8.3333333333333329E-2</v>
      </c>
      <c r="AD45" s="183">
        <v>0.9</v>
      </c>
      <c r="AE45" s="183" t="s">
        <v>1127</v>
      </c>
      <c r="AF45" s="183" t="s">
        <v>1128</v>
      </c>
      <c r="AG45" s="183"/>
      <c r="AH45" s="658">
        <f t="shared" si="17"/>
        <v>1.2</v>
      </c>
      <c r="AI45" s="652" t="str">
        <f t="shared" si="16"/>
        <v>EXCELENTE</v>
      </c>
      <c r="AJ45" s="650" t="str">
        <f t="shared" si="4"/>
        <v>EN EJECUCIÓN</v>
      </c>
      <c r="AK45" s="651">
        <f>AH45*Producto[[#This Row],[% Ponderación Producto]]</f>
        <v>9.9999999999999992E-2</v>
      </c>
      <c r="AL45" s="530">
        <f t="shared" si="24"/>
        <v>0.5</v>
      </c>
      <c r="AM45" s="232">
        <f t="shared" si="25"/>
        <v>8.3333333333333329E-2</v>
      </c>
      <c r="AN45" s="535">
        <v>0.9</v>
      </c>
      <c r="AO45" s="535" t="s">
        <v>953</v>
      </c>
      <c r="AP45" s="535" t="s">
        <v>954</v>
      </c>
      <c r="AQ45" s="535"/>
      <c r="AR45" s="569">
        <f t="shared" si="6"/>
        <v>1.8</v>
      </c>
      <c r="AS45" s="568" t="str">
        <f t="shared" si="7"/>
        <v>EXCELENTE</v>
      </c>
      <c r="AT45" s="566" t="str">
        <f t="shared" si="8"/>
        <v>EN EJECUCIÓN</v>
      </c>
      <c r="AU45" s="567">
        <f t="shared" si="26"/>
        <v>0.15</v>
      </c>
      <c r="AV45" s="522">
        <f t="shared" ref="AV45:AV58" si="33">M45</f>
        <v>0.25</v>
      </c>
      <c r="AW45" s="232">
        <f t="shared" si="27"/>
        <v>8.3333333333333329E-2</v>
      </c>
      <c r="AX45" s="442">
        <v>0.25</v>
      </c>
      <c r="AY45" s="442" t="s">
        <v>703</v>
      </c>
      <c r="AZ45" s="442" t="s">
        <v>704</v>
      </c>
      <c r="BA45" s="441" t="s">
        <v>601</v>
      </c>
      <c r="BB45" s="321">
        <f t="shared" si="31"/>
        <v>1</v>
      </c>
      <c r="BC45" s="321" t="str">
        <f t="shared" si="28"/>
        <v>EXCELENTE</v>
      </c>
      <c r="BD45" s="350" t="str">
        <f t="shared" si="29"/>
        <v>EN EJECUCIÓN</v>
      </c>
      <c r="BE45" s="586">
        <f t="shared" si="30"/>
        <v>8.3333333333333329E-2</v>
      </c>
      <c r="BF45" s="290">
        <v>1</v>
      </c>
      <c r="BG45" s="201" t="s">
        <v>478</v>
      </c>
      <c r="BH45" s="180">
        <v>0.25</v>
      </c>
      <c r="BI45" s="181">
        <v>43132</v>
      </c>
      <c r="BJ45" s="181">
        <v>43190</v>
      </c>
      <c r="BK45" s="14">
        <f>$H$45*BH45</f>
        <v>2.0833333333333332E-2</v>
      </c>
      <c r="BL45" s="182" t="s">
        <v>477</v>
      </c>
      <c r="BM45" s="271">
        <v>1</v>
      </c>
      <c r="BN45" s="240" t="s">
        <v>703</v>
      </c>
      <c r="BO45" s="81">
        <f t="shared" si="20"/>
        <v>0.25</v>
      </c>
      <c r="BP45" s="14">
        <f t="shared" si="21"/>
        <v>2.0833333333333332E-2</v>
      </c>
      <c r="BQ45" s="84">
        <f>BO45*$H$45</f>
        <v>2.0833333333333332E-2</v>
      </c>
    </row>
    <row r="46" spans="1:69" ht="74.25" customHeight="1" thickBot="1" x14ac:dyDescent="0.3">
      <c r="A46" s="57" t="s">
        <v>391</v>
      </c>
      <c r="B46" s="58" t="s">
        <v>392</v>
      </c>
      <c r="C46" s="52" t="s">
        <v>52</v>
      </c>
      <c r="D46" s="223" t="s">
        <v>534</v>
      </c>
      <c r="E46" s="53" t="s">
        <v>176</v>
      </c>
      <c r="F46" s="381">
        <v>2</v>
      </c>
      <c r="G46" s="382" t="s">
        <v>485</v>
      </c>
      <c r="H46" s="409">
        <f t="shared" si="32"/>
        <v>8.3333333333333329E-2</v>
      </c>
      <c r="I46" s="377">
        <v>100</v>
      </c>
      <c r="J46" s="378" t="s">
        <v>475</v>
      </c>
      <c r="K46" s="407" t="s">
        <v>486</v>
      </c>
      <c r="L46" s="372" t="s">
        <v>487</v>
      </c>
      <c r="M46" s="373">
        <v>0.25</v>
      </c>
      <c r="N46" s="376">
        <v>0.5</v>
      </c>
      <c r="O46" s="376">
        <v>0.75</v>
      </c>
      <c r="P46" s="516">
        <v>1</v>
      </c>
      <c r="Q46" s="707">
        <f>Producto[[#This Row],[4° TRIM]]</f>
        <v>1</v>
      </c>
      <c r="R46" s="183">
        <f>IFERROR(Q46/Producto[[#This Row],[4° TRIM]],0)*Producto[[#This Row],[% Ponderación Producto]]</f>
        <v>8.3333333333333329E-2</v>
      </c>
      <c r="S46" s="183">
        <v>1</v>
      </c>
      <c r="T46" s="720" t="s">
        <v>1212</v>
      </c>
      <c r="U46" s="720" t="s">
        <v>1211</v>
      </c>
      <c r="V46" s="183"/>
      <c r="W46" s="183">
        <f t="shared" si="22"/>
        <v>1</v>
      </c>
      <c r="X46" s="183" t="str">
        <f t="shared" si="23"/>
        <v>EXCELENTE</v>
      </c>
      <c r="Y46" s="699" t="s">
        <v>1170</v>
      </c>
      <c r="Z46" s="754">
        <f>Producto[[#This Row],[Cumplimiento (S7/Q7)]]*Producto[[#This Row],[% Ponderación Producto]]</f>
        <v>8.3333333333333329E-2</v>
      </c>
      <c r="AA46" s="754"/>
      <c r="AB46" s="600">
        <f>Producto[[#This Row],[3° TRIM]]</f>
        <v>0.75</v>
      </c>
      <c r="AC46" s="664">
        <f>IFERROR(AB46/Producto[[#This Row],[3° TRIM]],0)*Producto[[#This Row],[% Ponderación Producto]]</f>
        <v>8.3333333333333329E-2</v>
      </c>
      <c r="AD46" s="183">
        <v>0.75</v>
      </c>
      <c r="AE46" s="183" t="s">
        <v>1129</v>
      </c>
      <c r="AF46" s="183" t="s">
        <v>1128</v>
      </c>
      <c r="AG46" s="183"/>
      <c r="AH46" s="658">
        <f t="shared" si="17"/>
        <v>1</v>
      </c>
      <c r="AI46" s="652" t="str">
        <f t="shared" si="16"/>
        <v>EXCELENTE</v>
      </c>
      <c r="AJ46" s="650" t="str">
        <f t="shared" si="4"/>
        <v>EN EJECUCIÓN</v>
      </c>
      <c r="AK46" s="651">
        <f>AH46*Producto[[#This Row],[% Ponderación Producto]]</f>
        <v>8.3333333333333329E-2</v>
      </c>
      <c r="AL46" s="530">
        <f t="shared" si="24"/>
        <v>0.5</v>
      </c>
      <c r="AM46" s="232">
        <f t="shared" si="25"/>
        <v>8.3333333333333329E-2</v>
      </c>
      <c r="AN46" s="535">
        <v>0.25</v>
      </c>
      <c r="AO46" s="535" t="s">
        <v>995</v>
      </c>
      <c r="AP46" s="535" t="s">
        <v>954</v>
      </c>
      <c r="AQ46" s="535" t="s">
        <v>996</v>
      </c>
      <c r="AR46" s="569">
        <f t="shared" si="6"/>
        <v>0.5</v>
      </c>
      <c r="AS46" s="568" t="str">
        <f t="shared" si="7"/>
        <v>MALO</v>
      </c>
      <c r="AT46" s="566" t="str">
        <f t="shared" si="8"/>
        <v>EN EJECUCIÓN</v>
      </c>
      <c r="AU46" s="567">
        <f t="shared" si="26"/>
        <v>4.1666666666666664E-2</v>
      </c>
      <c r="AV46" s="522">
        <f t="shared" si="33"/>
        <v>0.25</v>
      </c>
      <c r="AW46" s="232">
        <f t="shared" si="27"/>
        <v>8.3333333333333329E-2</v>
      </c>
      <c r="AX46" s="442">
        <v>0</v>
      </c>
      <c r="AY46" s="442" t="s">
        <v>705</v>
      </c>
      <c r="AZ46" s="442" t="s">
        <v>601</v>
      </c>
      <c r="BA46" s="441" t="s">
        <v>706</v>
      </c>
      <c r="BB46" s="321">
        <f t="shared" si="31"/>
        <v>0</v>
      </c>
      <c r="BC46" s="321" t="str">
        <f t="shared" si="28"/>
        <v>MALO</v>
      </c>
      <c r="BD46" s="350" t="str">
        <f t="shared" si="29"/>
        <v>SIN EJECUTAR</v>
      </c>
      <c r="BE46" s="586">
        <f t="shared" si="30"/>
        <v>0</v>
      </c>
      <c r="BF46" s="290">
        <v>1</v>
      </c>
      <c r="BG46" s="201" t="s">
        <v>478</v>
      </c>
      <c r="BH46" s="180">
        <v>0.25</v>
      </c>
      <c r="BI46" s="181">
        <v>43132</v>
      </c>
      <c r="BJ46" s="181">
        <v>43190</v>
      </c>
      <c r="BK46" s="14">
        <f>$H$46*BH46</f>
        <v>2.0833333333333332E-2</v>
      </c>
      <c r="BL46" s="182" t="s">
        <v>487</v>
      </c>
      <c r="BM46" s="271">
        <v>0</v>
      </c>
      <c r="BN46" s="240" t="s">
        <v>706</v>
      </c>
      <c r="BO46" s="81">
        <f t="shared" si="20"/>
        <v>0</v>
      </c>
      <c r="BP46" s="14">
        <f t="shared" si="21"/>
        <v>0</v>
      </c>
      <c r="BQ46" s="84">
        <f>BO46*$H$46</f>
        <v>0</v>
      </c>
    </row>
    <row r="47" spans="1:69" ht="74.25" customHeight="1" thickBot="1" x14ac:dyDescent="0.3">
      <c r="A47" s="57" t="s">
        <v>391</v>
      </c>
      <c r="B47" s="58" t="s">
        <v>392</v>
      </c>
      <c r="C47" s="52" t="s">
        <v>52</v>
      </c>
      <c r="D47" s="223" t="s">
        <v>534</v>
      </c>
      <c r="E47" s="53" t="s">
        <v>176</v>
      </c>
      <c r="F47" s="381">
        <v>3</v>
      </c>
      <c r="G47" s="382" t="s">
        <v>179</v>
      </c>
      <c r="H47" s="409">
        <f t="shared" si="32"/>
        <v>8.3333333333333329E-2</v>
      </c>
      <c r="I47" s="377">
        <v>100</v>
      </c>
      <c r="J47" s="378" t="s">
        <v>475</v>
      </c>
      <c r="K47" s="378" t="s">
        <v>488</v>
      </c>
      <c r="L47" s="372" t="s">
        <v>489</v>
      </c>
      <c r="M47" s="373">
        <v>0.25</v>
      </c>
      <c r="N47" s="376">
        <v>0.5</v>
      </c>
      <c r="O47" s="376">
        <v>0.75</v>
      </c>
      <c r="P47" s="516">
        <v>1</v>
      </c>
      <c r="Q47" s="707">
        <f>Producto[[#This Row],[4° TRIM]]</f>
        <v>1</v>
      </c>
      <c r="R47" s="183">
        <f>IFERROR(Q47/Producto[[#This Row],[4° TRIM]],0)*Producto[[#This Row],[% Ponderación Producto]]</f>
        <v>8.3333333333333329E-2</v>
      </c>
      <c r="S47" s="183">
        <v>1</v>
      </c>
      <c r="T47" s="720" t="s">
        <v>1213</v>
      </c>
      <c r="U47" s="720" t="s">
        <v>1211</v>
      </c>
      <c r="V47" s="183"/>
      <c r="W47" s="183">
        <f t="shared" si="22"/>
        <v>1</v>
      </c>
      <c r="X47" s="183" t="str">
        <f t="shared" si="23"/>
        <v>EXCELENTE</v>
      </c>
      <c r="Y47" s="699" t="s">
        <v>1170</v>
      </c>
      <c r="Z47" s="754">
        <f>Producto[[#This Row],[Cumplimiento (S7/Q7)]]*Producto[[#This Row],[% Ponderación Producto]]</f>
        <v>8.3333333333333329E-2</v>
      </c>
      <c r="AA47" s="754"/>
      <c r="AB47" s="600">
        <f>Producto[[#This Row],[3° TRIM]]</f>
        <v>0.75</v>
      </c>
      <c r="AC47" s="664">
        <f>IFERROR(AB47/Producto[[#This Row],[3° TRIM]],0)*Producto[[#This Row],[% Ponderación Producto]]</f>
        <v>8.3333333333333329E-2</v>
      </c>
      <c r="AD47" s="183">
        <v>0</v>
      </c>
      <c r="AE47" s="183" t="s">
        <v>1130</v>
      </c>
      <c r="AF47" s="183"/>
      <c r="AG47" s="183" t="s">
        <v>1131</v>
      </c>
      <c r="AH47" s="658">
        <f t="shared" si="17"/>
        <v>0</v>
      </c>
      <c r="AI47" s="652" t="str">
        <f t="shared" si="16"/>
        <v>MALO</v>
      </c>
      <c r="AJ47" s="650" t="str">
        <f t="shared" si="4"/>
        <v>SIN EJECUTAR</v>
      </c>
      <c r="AK47" s="651">
        <f>AH47*Producto[[#This Row],[% Ponderación Producto]]</f>
        <v>0</v>
      </c>
      <c r="AL47" s="530">
        <f t="shared" si="24"/>
        <v>0.5</v>
      </c>
      <c r="AM47" s="232">
        <f t="shared" si="25"/>
        <v>8.3333333333333329E-2</v>
      </c>
      <c r="AN47" s="535">
        <v>0.25</v>
      </c>
      <c r="AO47" s="535" t="s">
        <v>997</v>
      </c>
      <c r="AP47" s="535" t="s">
        <v>954</v>
      </c>
      <c r="AQ47" s="535" t="s">
        <v>996</v>
      </c>
      <c r="AR47" s="569">
        <f t="shared" si="6"/>
        <v>0.5</v>
      </c>
      <c r="AS47" s="568" t="str">
        <f t="shared" si="7"/>
        <v>MALO</v>
      </c>
      <c r="AT47" s="566" t="str">
        <f t="shared" si="8"/>
        <v>EN EJECUCIÓN</v>
      </c>
      <c r="AU47" s="567">
        <f t="shared" si="26"/>
        <v>4.1666666666666664E-2</v>
      </c>
      <c r="AV47" s="522">
        <f t="shared" si="33"/>
        <v>0.25</v>
      </c>
      <c r="AW47" s="232">
        <f t="shared" si="27"/>
        <v>8.3333333333333329E-2</v>
      </c>
      <c r="AX47" s="442">
        <v>0</v>
      </c>
      <c r="AY47" s="442" t="s">
        <v>705</v>
      </c>
      <c r="AZ47" s="442" t="s">
        <v>601</v>
      </c>
      <c r="BA47" s="441" t="s">
        <v>706</v>
      </c>
      <c r="BB47" s="321">
        <f t="shared" si="31"/>
        <v>0</v>
      </c>
      <c r="BC47" s="321" t="str">
        <f t="shared" si="28"/>
        <v>MALO</v>
      </c>
      <c r="BD47" s="350" t="str">
        <f t="shared" si="29"/>
        <v>SIN EJECUTAR</v>
      </c>
      <c r="BE47" s="586">
        <f t="shared" si="30"/>
        <v>0</v>
      </c>
      <c r="BF47" s="290">
        <v>1</v>
      </c>
      <c r="BG47" s="201" t="s">
        <v>478</v>
      </c>
      <c r="BH47" s="180">
        <v>0.25</v>
      </c>
      <c r="BI47" s="181">
        <v>43132</v>
      </c>
      <c r="BJ47" s="181">
        <v>43190</v>
      </c>
      <c r="BK47" s="14">
        <f>$H$47*BH47</f>
        <v>2.0833333333333332E-2</v>
      </c>
      <c r="BL47" s="182" t="s">
        <v>489</v>
      </c>
      <c r="BM47" s="271">
        <v>0</v>
      </c>
      <c r="BN47" s="240" t="s">
        <v>706</v>
      </c>
      <c r="BO47" s="81">
        <f t="shared" si="20"/>
        <v>0</v>
      </c>
      <c r="BP47" s="14">
        <f t="shared" si="21"/>
        <v>0</v>
      </c>
      <c r="BQ47" s="84">
        <f>BO47*$H$47</f>
        <v>0</v>
      </c>
    </row>
    <row r="48" spans="1:69" ht="74.25" customHeight="1" thickBot="1" x14ac:dyDescent="0.3">
      <c r="A48" s="57" t="s">
        <v>391</v>
      </c>
      <c r="B48" s="58" t="s">
        <v>392</v>
      </c>
      <c r="C48" s="52" t="s">
        <v>52</v>
      </c>
      <c r="D48" s="223" t="s">
        <v>534</v>
      </c>
      <c r="E48" s="53" t="s">
        <v>176</v>
      </c>
      <c r="F48" s="381">
        <v>4</v>
      </c>
      <c r="G48" s="382" t="s">
        <v>180</v>
      </c>
      <c r="H48" s="409">
        <f t="shared" si="32"/>
        <v>8.3333333333333329E-2</v>
      </c>
      <c r="I48" s="377">
        <v>100</v>
      </c>
      <c r="J48" s="378" t="s">
        <v>475</v>
      </c>
      <c r="K48" s="378" t="s">
        <v>490</v>
      </c>
      <c r="L48" s="372" t="s">
        <v>491</v>
      </c>
      <c r="M48" s="373">
        <v>0.25</v>
      </c>
      <c r="N48" s="376">
        <v>0.5</v>
      </c>
      <c r="O48" s="376">
        <v>0.75</v>
      </c>
      <c r="P48" s="516">
        <v>1</v>
      </c>
      <c r="Q48" s="707">
        <f>Producto[[#This Row],[4° TRIM]]</f>
        <v>1</v>
      </c>
      <c r="R48" s="183">
        <f>IFERROR(Q48/Producto[[#This Row],[4° TRIM]],0)*Producto[[#This Row],[% Ponderación Producto]]</f>
        <v>8.3333333333333329E-2</v>
      </c>
      <c r="S48" s="183">
        <v>1</v>
      </c>
      <c r="T48" s="720" t="s">
        <v>1214</v>
      </c>
      <c r="U48" s="720" t="s">
        <v>1211</v>
      </c>
      <c r="V48" s="183"/>
      <c r="W48" s="183">
        <f t="shared" si="22"/>
        <v>1</v>
      </c>
      <c r="X48" s="183" t="str">
        <f t="shared" si="23"/>
        <v>EXCELENTE</v>
      </c>
      <c r="Y48" s="699" t="s">
        <v>1170</v>
      </c>
      <c r="Z48" s="754">
        <f>Producto[[#This Row],[Cumplimiento (S7/Q7)]]*Producto[[#This Row],[% Ponderación Producto]]</f>
        <v>8.3333333333333329E-2</v>
      </c>
      <c r="AA48" s="754"/>
      <c r="AB48" s="600">
        <f>Producto[[#This Row],[3° TRIM]]</f>
        <v>0.75</v>
      </c>
      <c r="AC48" s="664">
        <f>IFERROR(AB48/Producto[[#This Row],[3° TRIM]],0)*Producto[[#This Row],[% Ponderación Producto]]</f>
        <v>8.3333333333333329E-2</v>
      </c>
      <c r="AD48" s="183">
        <v>0</v>
      </c>
      <c r="AE48" s="183" t="s">
        <v>1132</v>
      </c>
      <c r="AF48" s="183"/>
      <c r="AG48" s="183" t="s">
        <v>1133</v>
      </c>
      <c r="AH48" s="658">
        <f t="shared" si="17"/>
        <v>0</v>
      </c>
      <c r="AI48" s="652" t="str">
        <f t="shared" si="16"/>
        <v>MALO</v>
      </c>
      <c r="AJ48" s="650" t="str">
        <f t="shared" si="4"/>
        <v>SIN EJECUTAR</v>
      </c>
      <c r="AK48" s="651">
        <f>AH48*Producto[[#This Row],[% Ponderación Producto]]</f>
        <v>0</v>
      </c>
      <c r="AL48" s="530">
        <f t="shared" si="24"/>
        <v>0.5</v>
      </c>
      <c r="AM48" s="232">
        <f t="shared" si="25"/>
        <v>8.3333333333333329E-2</v>
      </c>
      <c r="AN48" s="535">
        <v>0.25</v>
      </c>
      <c r="AO48" s="535" t="s">
        <v>956</v>
      </c>
      <c r="AP48" s="535" t="s">
        <v>954</v>
      </c>
      <c r="AQ48" s="535" t="s">
        <v>996</v>
      </c>
      <c r="AR48" s="569">
        <f t="shared" si="6"/>
        <v>0.5</v>
      </c>
      <c r="AS48" s="568" t="str">
        <f t="shared" si="7"/>
        <v>MALO</v>
      </c>
      <c r="AT48" s="566" t="str">
        <f t="shared" si="8"/>
        <v>EN EJECUCIÓN</v>
      </c>
      <c r="AU48" s="567">
        <f t="shared" si="26"/>
        <v>4.1666666666666664E-2</v>
      </c>
      <c r="AV48" s="522">
        <f t="shared" si="33"/>
        <v>0.25</v>
      </c>
      <c r="AW48" s="232">
        <f t="shared" si="27"/>
        <v>8.3333333333333329E-2</v>
      </c>
      <c r="AX48" s="442">
        <v>0.25</v>
      </c>
      <c r="AY48" s="442" t="s">
        <v>707</v>
      </c>
      <c r="AZ48" s="442" t="s">
        <v>708</v>
      </c>
      <c r="BA48" s="441" t="s">
        <v>601</v>
      </c>
      <c r="BB48" s="321">
        <f t="shared" si="31"/>
        <v>1</v>
      </c>
      <c r="BC48" s="321" t="str">
        <f t="shared" si="28"/>
        <v>EXCELENTE</v>
      </c>
      <c r="BD48" s="350" t="str">
        <f t="shared" si="29"/>
        <v>EN EJECUCIÓN</v>
      </c>
      <c r="BE48" s="586">
        <f t="shared" si="30"/>
        <v>8.3333333333333329E-2</v>
      </c>
      <c r="BF48" s="290">
        <v>1</v>
      </c>
      <c r="BG48" s="201" t="s">
        <v>478</v>
      </c>
      <c r="BH48" s="180">
        <v>0.25</v>
      </c>
      <c r="BI48" s="181">
        <v>43132</v>
      </c>
      <c r="BJ48" s="181">
        <v>43190</v>
      </c>
      <c r="BK48" s="14">
        <f>$H$48*BH48</f>
        <v>2.0833333333333332E-2</v>
      </c>
      <c r="BL48" s="182" t="s">
        <v>491</v>
      </c>
      <c r="BM48" s="271">
        <v>1</v>
      </c>
      <c r="BN48" s="284" t="s">
        <v>707</v>
      </c>
      <c r="BO48" s="81">
        <f t="shared" si="20"/>
        <v>0.25</v>
      </c>
      <c r="BP48" s="14">
        <f t="shared" si="21"/>
        <v>2.0833333333333332E-2</v>
      </c>
      <c r="BQ48" s="84">
        <f>BO48*$H$48</f>
        <v>2.0833333333333332E-2</v>
      </c>
    </row>
    <row r="49" spans="1:69" ht="74.25" customHeight="1" thickBot="1" x14ac:dyDescent="0.3">
      <c r="A49" s="57" t="s">
        <v>391</v>
      </c>
      <c r="B49" s="58" t="s">
        <v>392</v>
      </c>
      <c r="C49" s="52" t="s">
        <v>52</v>
      </c>
      <c r="D49" s="223" t="s">
        <v>534</v>
      </c>
      <c r="E49" s="53" t="s">
        <v>176</v>
      </c>
      <c r="F49" s="381">
        <v>5</v>
      </c>
      <c r="G49" s="382" t="s">
        <v>182</v>
      </c>
      <c r="H49" s="409">
        <f t="shared" si="32"/>
        <v>8.3333333333333329E-2</v>
      </c>
      <c r="I49" s="377">
        <v>100</v>
      </c>
      <c r="J49" s="378" t="s">
        <v>492</v>
      </c>
      <c r="K49" s="378" t="s">
        <v>493</v>
      </c>
      <c r="L49" s="372" t="s">
        <v>494</v>
      </c>
      <c r="M49" s="373">
        <v>0.25</v>
      </c>
      <c r="N49" s="376">
        <v>0.5</v>
      </c>
      <c r="O49" s="376">
        <v>0.75</v>
      </c>
      <c r="P49" s="516">
        <v>1</v>
      </c>
      <c r="Q49" s="707">
        <f>Producto[[#This Row],[4° TRIM]]</f>
        <v>1</v>
      </c>
      <c r="R49" s="183">
        <f>IFERROR(Q49/Producto[[#This Row],[4° TRIM]],0)*Producto[[#This Row],[% Ponderación Producto]]</f>
        <v>8.3333333333333329E-2</v>
      </c>
      <c r="S49" s="183">
        <v>1</v>
      </c>
      <c r="T49" s="720" t="s">
        <v>1215</v>
      </c>
      <c r="U49" s="720" t="s">
        <v>1211</v>
      </c>
      <c r="V49" s="183"/>
      <c r="W49" s="183">
        <f t="shared" si="22"/>
        <v>1</v>
      </c>
      <c r="X49" s="183" t="str">
        <f t="shared" si="23"/>
        <v>EXCELENTE</v>
      </c>
      <c r="Y49" s="699" t="s">
        <v>1170</v>
      </c>
      <c r="Z49" s="754">
        <f>Producto[[#This Row],[Cumplimiento (S7/Q7)]]*Producto[[#This Row],[% Ponderación Producto]]</f>
        <v>8.3333333333333329E-2</v>
      </c>
      <c r="AA49" s="754"/>
      <c r="AB49" s="600">
        <f>Producto[[#This Row],[3° TRIM]]</f>
        <v>0.75</v>
      </c>
      <c r="AC49" s="664">
        <f>IFERROR(AB49/Producto[[#This Row],[3° TRIM]],0)*Producto[[#This Row],[% Ponderación Producto]]</f>
        <v>8.3333333333333329E-2</v>
      </c>
      <c r="AD49" s="183">
        <v>0.75</v>
      </c>
      <c r="AE49" s="183" t="s">
        <v>1134</v>
      </c>
      <c r="AF49" s="183" t="s">
        <v>1128</v>
      </c>
      <c r="AG49" s="183"/>
      <c r="AH49" s="658">
        <f t="shared" si="17"/>
        <v>1</v>
      </c>
      <c r="AI49" s="652" t="str">
        <f t="shared" si="16"/>
        <v>EXCELENTE</v>
      </c>
      <c r="AJ49" s="650" t="str">
        <f t="shared" si="4"/>
        <v>EN EJECUCIÓN</v>
      </c>
      <c r="AK49" s="651">
        <f>AH49*Producto[[#This Row],[% Ponderación Producto]]</f>
        <v>8.3333333333333329E-2</v>
      </c>
      <c r="AL49" s="530">
        <f t="shared" si="24"/>
        <v>0.5</v>
      </c>
      <c r="AM49" s="232">
        <f t="shared" si="25"/>
        <v>8.3333333333333329E-2</v>
      </c>
      <c r="AN49" s="535">
        <v>0.35</v>
      </c>
      <c r="AO49" s="535" t="s">
        <v>957</v>
      </c>
      <c r="AP49" s="535" t="s">
        <v>958</v>
      </c>
      <c r="AQ49" s="535" t="s">
        <v>996</v>
      </c>
      <c r="AR49" s="569">
        <f t="shared" si="6"/>
        <v>0.7</v>
      </c>
      <c r="AS49" s="568" t="str">
        <f t="shared" si="7"/>
        <v>REGULAR</v>
      </c>
      <c r="AT49" s="566" t="str">
        <f t="shared" si="8"/>
        <v>EN EJECUCIÓN</v>
      </c>
      <c r="AU49" s="567">
        <f t="shared" si="26"/>
        <v>5.8333333333333327E-2</v>
      </c>
      <c r="AV49" s="522">
        <f t="shared" si="33"/>
        <v>0.25</v>
      </c>
      <c r="AW49" s="232">
        <f t="shared" si="27"/>
        <v>8.3333333333333329E-2</v>
      </c>
      <c r="AX49" s="442">
        <v>0.25</v>
      </c>
      <c r="AY49" s="442" t="s">
        <v>709</v>
      </c>
      <c r="AZ49" s="442" t="s">
        <v>710</v>
      </c>
      <c r="BA49" s="441" t="s">
        <v>601</v>
      </c>
      <c r="BB49" s="321">
        <f t="shared" si="31"/>
        <v>1</v>
      </c>
      <c r="BC49" s="321" t="str">
        <f t="shared" si="28"/>
        <v>EXCELENTE</v>
      </c>
      <c r="BD49" s="350" t="str">
        <f t="shared" si="29"/>
        <v>EN EJECUCIÓN</v>
      </c>
      <c r="BE49" s="586">
        <f t="shared" si="30"/>
        <v>8.3333333333333329E-2</v>
      </c>
      <c r="BF49" s="290">
        <v>1</v>
      </c>
      <c r="BG49" s="201" t="s">
        <v>478</v>
      </c>
      <c r="BH49" s="180">
        <v>0.25</v>
      </c>
      <c r="BI49" s="181">
        <v>43132</v>
      </c>
      <c r="BJ49" s="181">
        <v>43190</v>
      </c>
      <c r="BK49" s="14">
        <f>$H$49*BH49</f>
        <v>2.0833333333333332E-2</v>
      </c>
      <c r="BL49" s="182" t="s">
        <v>494</v>
      </c>
      <c r="BM49" s="275">
        <v>1</v>
      </c>
      <c r="BN49" s="240" t="s">
        <v>709</v>
      </c>
      <c r="BO49" s="81">
        <f t="shared" si="20"/>
        <v>0.25</v>
      </c>
      <c r="BP49" s="14">
        <f t="shared" si="21"/>
        <v>2.0833333333333332E-2</v>
      </c>
      <c r="BQ49" s="84">
        <f>BO49*$H$49</f>
        <v>2.0833333333333332E-2</v>
      </c>
    </row>
    <row r="50" spans="1:69" ht="74.25" customHeight="1" thickBot="1" x14ac:dyDescent="0.3">
      <c r="A50" s="57" t="s">
        <v>391</v>
      </c>
      <c r="B50" s="58" t="s">
        <v>392</v>
      </c>
      <c r="C50" s="52" t="s">
        <v>52</v>
      </c>
      <c r="D50" s="223" t="s">
        <v>533</v>
      </c>
      <c r="E50" s="53" t="s">
        <v>176</v>
      </c>
      <c r="F50" s="381">
        <v>6</v>
      </c>
      <c r="G50" s="382" t="s">
        <v>495</v>
      </c>
      <c r="H50" s="409">
        <f t="shared" si="32"/>
        <v>8.3333333333333329E-2</v>
      </c>
      <c r="I50" s="377">
        <v>100</v>
      </c>
      <c r="J50" s="378" t="s">
        <v>475</v>
      </c>
      <c r="K50" s="378" t="s">
        <v>496</v>
      </c>
      <c r="L50" s="372" t="s">
        <v>497</v>
      </c>
      <c r="M50" s="373">
        <v>0.25</v>
      </c>
      <c r="N50" s="376">
        <v>0.5</v>
      </c>
      <c r="O50" s="376">
        <v>0.75</v>
      </c>
      <c r="P50" s="516">
        <v>1</v>
      </c>
      <c r="Q50" s="707">
        <f>Producto[[#This Row],[4° TRIM]]</f>
        <v>1</v>
      </c>
      <c r="R50" s="183">
        <f>IFERROR(Q50/Producto[[#This Row],[4° TRIM]],0)*Producto[[#This Row],[% Ponderación Producto]]</f>
        <v>8.3333333333333329E-2</v>
      </c>
      <c r="S50" s="183">
        <v>1</v>
      </c>
      <c r="T50" s="720" t="s">
        <v>1216</v>
      </c>
      <c r="U50" s="720" t="s">
        <v>1211</v>
      </c>
      <c r="V50" s="183"/>
      <c r="W50" s="183">
        <f t="shared" si="22"/>
        <v>1</v>
      </c>
      <c r="X50" s="183" t="str">
        <f t="shared" si="23"/>
        <v>EXCELENTE</v>
      </c>
      <c r="Y50" s="699" t="s">
        <v>1170</v>
      </c>
      <c r="Z50" s="754">
        <f>Producto[[#This Row],[Cumplimiento (S7/Q7)]]*Producto[[#This Row],[% Ponderación Producto]]</f>
        <v>8.3333333333333329E-2</v>
      </c>
      <c r="AA50" s="754"/>
      <c r="AB50" s="600">
        <f>Producto[[#This Row],[3° TRIM]]</f>
        <v>0.75</v>
      </c>
      <c r="AC50" s="664">
        <f>IFERROR(AB50/Producto[[#This Row],[3° TRIM]],0)*Producto[[#This Row],[% Ponderación Producto]]</f>
        <v>8.3333333333333329E-2</v>
      </c>
      <c r="AD50" s="183">
        <v>0.9</v>
      </c>
      <c r="AE50" s="183" t="s">
        <v>959</v>
      </c>
      <c r="AF50" s="183" t="s">
        <v>1128</v>
      </c>
      <c r="AG50" s="183"/>
      <c r="AH50" s="658">
        <f t="shared" si="17"/>
        <v>1.2</v>
      </c>
      <c r="AI50" s="652" t="str">
        <f t="shared" si="16"/>
        <v>EXCELENTE</v>
      </c>
      <c r="AJ50" s="650" t="str">
        <f t="shared" si="4"/>
        <v>EN EJECUCIÓN</v>
      </c>
      <c r="AK50" s="651">
        <f>AH50*Producto[[#This Row],[% Ponderación Producto]]</f>
        <v>9.9999999999999992E-2</v>
      </c>
      <c r="AL50" s="530">
        <f t="shared" si="24"/>
        <v>0.5</v>
      </c>
      <c r="AM50" s="232">
        <f t="shared" si="25"/>
        <v>8.3333333333333329E-2</v>
      </c>
      <c r="AN50" s="535">
        <v>0.9</v>
      </c>
      <c r="AO50" s="535" t="s">
        <v>959</v>
      </c>
      <c r="AP50" s="535" t="s">
        <v>954</v>
      </c>
      <c r="AQ50" s="535"/>
      <c r="AR50" s="569">
        <f t="shared" si="6"/>
        <v>1.8</v>
      </c>
      <c r="AS50" s="568" t="str">
        <f t="shared" si="7"/>
        <v>EXCELENTE</v>
      </c>
      <c r="AT50" s="566" t="str">
        <f t="shared" si="8"/>
        <v>EN EJECUCIÓN</v>
      </c>
      <c r="AU50" s="567">
        <f t="shared" si="26"/>
        <v>0.15</v>
      </c>
      <c r="AV50" s="522">
        <f t="shared" si="33"/>
        <v>0.25</v>
      </c>
      <c r="AW50" s="232">
        <f t="shared" si="27"/>
        <v>8.3333333333333329E-2</v>
      </c>
      <c r="AX50" s="442">
        <v>0</v>
      </c>
      <c r="AY50" s="442" t="s">
        <v>705</v>
      </c>
      <c r="AZ50" s="442" t="s">
        <v>601</v>
      </c>
      <c r="BA50" s="441" t="s">
        <v>711</v>
      </c>
      <c r="BB50" s="321">
        <f t="shared" si="31"/>
        <v>0</v>
      </c>
      <c r="BC50" s="321" t="str">
        <f t="shared" si="28"/>
        <v>MALO</v>
      </c>
      <c r="BD50" s="350" t="str">
        <f t="shared" si="29"/>
        <v>SIN EJECUTAR</v>
      </c>
      <c r="BE50" s="586">
        <f t="shared" si="30"/>
        <v>0</v>
      </c>
      <c r="BF50" s="290">
        <v>1</v>
      </c>
      <c r="BG50" s="201" t="s">
        <v>478</v>
      </c>
      <c r="BH50" s="180">
        <v>0.25</v>
      </c>
      <c r="BI50" s="181">
        <v>43132</v>
      </c>
      <c r="BJ50" s="181">
        <v>43190</v>
      </c>
      <c r="BK50" s="14">
        <f>$H$50*BH50</f>
        <v>2.0833333333333332E-2</v>
      </c>
      <c r="BL50" s="188" t="s">
        <v>497</v>
      </c>
      <c r="BM50" s="275">
        <v>0</v>
      </c>
      <c r="BN50" s="240" t="s">
        <v>706</v>
      </c>
      <c r="BO50" s="81">
        <f t="shared" si="20"/>
        <v>0</v>
      </c>
      <c r="BP50" s="14">
        <f t="shared" si="21"/>
        <v>0</v>
      </c>
      <c r="BQ50" s="84">
        <f>BO50*$H$50</f>
        <v>0</v>
      </c>
    </row>
    <row r="51" spans="1:69" ht="84" customHeight="1" thickBot="1" x14ac:dyDescent="0.3">
      <c r="A51" s="57" t="s">
        <v>391</v>
      </c>
      <c r="B51" s="58" t="s">
        <v>392</v>
      </c>
      <c r="C51" s="52" t="s">
        <v>52</v>
      </c>
      <c r="D51" s="223" t="s">
        <v>534</v>
      </c>
      <c r="E51" s="53" t="s">
        <v>176</v>
      </c>
      <c r="F51" s="381">
        <v>7</v>
      </c>
      <c r="G51" s="382" t="s">
        <v>178</v>
      </c>
      <c r="H51" s="370">
        <v>8.3333333333333329E-2</v>
      </c>
      <c r="I51" s="377">
        <v>100</v>
      </c>
      <c r="J51" s="378" t="s">
        <v>475</v>
      </c>
      <c r="K51" s="415" t="s">
        <v>481</v>
      </c>
      <c r="L51" s="372" t="s">
        <v>482</v>
      </c>
      <c r="M51" s="373">
        <v>0.25</v>
      </c>
      <c r="N51" s="376">
        <v>0.5</v>
      </c>
      <c r="O51" s="376">
        <v>0.75</v>
      </c>
      <c r="P51" s="516">
        <v>1</v>
      </c>
      <c r="Q51" s="707">
        <f>Producto[[#This Row],[4° TRIM]]</f>
        <v>1</v>
      </c>
      <c r="R51" s="183">
        <f>IFERROR(Q51/Producto[[#This Row],[4° TRIM]],0)*Producto[[#This Row],[% Ponderación Producto]]</f>
        <v>8.3333333333333329E-2</v>
      </c>
      <c r="S51" s="183">
        <v>1</v>
      </c>
      <c r="T51" s="720" t="s">
        <v>1217</v>
      </c>
      <c r="U51" s="720" t="s">
        <v>1211</v>
      </c>
      <c r="V51" s="183"/>
      <c r="W51" s="183">
        <f t="shared" si="22"/>
        <v>1</v>
      </c>
      <c r="X51" s="183" t="str">
        <f t="shared" si="23"/>
        <v>EXCELENTE</v>
      </c>
      <c r="Y51" s="699" t="s">
        <v>1170</v>
      </c>
      <c r="Z51" s="754">
        <f>Producto[[#This Row],[Cumplimiento (S7/Q7)]]*Producto[[#This Row],[% Ponderación Producto]]</f>
        <v>8.3333333333333329E-2</v>
      </c>
      <c r="AA51" s="754"/>
      <c r="AB51" s="600">
        <f>Producto[[#This Row],[3° TRIM]]</f>
        <v>0.75</v>
      </c>
      <c r="AC51" s="664">
        <f>IFERROR(AB51/Producto[[#This Row],[3° TRIM]],0)*Producto[[#This Row],[% Ponderación Producto]]</f>
        <v>8.3333333333333329E-2</v>
      </c>
      <c r="AD51" s="183">
        <v>0.75</v>
      </c>
      <c r="AE51" s="183" t="s">
        <v>1135</v>
      </c>
      <c r="AF51" s="183" t="s">
        <v>1128</v>
      </c>
      <c r="AG51" s="183"/>
      <c r="AH51" s="658">
        <f t="shared" si="17"/>
        <v>1</v>
      </c>
      <c r="AI51" s="652" t="str">
        <f t="shared" si="16"/>
        <v>EXCELENTE</v>
      </c>
      <c r="AJ51" s="650" t="str">
        <f t="shared" si="4"/>
        <v>EN EJECUCIÓN</v>
      </c>
      <c r="AK51" s="651">
        <f>AH51*Producto[[#This Row],[% Ponderación Producto]]</f>
        <v>8.3333333333333329E-2</v>
      </c>
      <c r="AL51" s="530">
        <f t="shared" si="24"/>
        <v>0.5</v>
      </c>
      <c r="AM51" s="232">
        <f t="shared" si="25"/>
        <v>8.3333333333333329E-2</v>
      </c>
      <c r="AN51" s="535">
        <v>1</v>
      </c>
      <c r="AO51" s="535" t="s">
        <v>960</v>
      </c>
      <c r="AP51" s="535" t="s">
        <v>954</v>
      </c>
      <c r="AQ51" s="535"/>
      <c r="AR51" s="569">
        <f t="shared" si="6"/>
        <v>2</v>
      </c>
      <c r="AS51" s="568" t="str">
        <f t="shared" si="7"/>
        <v>EXCELENTE</v>
      </c>
      <c r="AT51" s="566" t="str">
        <f t="shared" si="8"/>
        <v>EN EJECUCIÓN</v>
      </c>
      <c r="AU51" s="567">
        <f t="shared" si="26"/>
        <v>0.16666666666666666</v>
      </c>
      <c r="AV51" s="522">
        <f t="shared" si="33"/>
        <v>0.25</v>
      </c>
      <c r="AW51" s="232">
        <f t="shared" si="27"/>
        <v>8.3333333333333329E-2</v>
      </c>
      <c r="AX51" s="442">
        <v>1</v>
      </c>
      <c r="AY51" s="442" t="s">
        <v>712</v>
      </c>
      <c r="AZ51" s="442" t="s">
        <v>713</v>
      </c>
      <c r="BA51" s="441" t="s">
        <v>601</v>
      </c>
      <c r="BB51" s="417">
        <f t="shared" si="31"/>
        <v>4</v>
      </c>
      <c r="BC51" s="417" t="str">
        <f t="shared" si="28"/>
        <v>EXCELENTE</v>
      </c>
      <c r="BD51" s="350" t="str">
        <f t="shared" si="29"/>
        <v>EN EJECUCIÓN</v>
      </c>
      <c r="BE51" s="224">
        <f t="shared" si="30"/>
        <v>0.33333333333333331</v>
      </c>
      <c r="BF51" s="290">
        <v>1</v>
      </c>
      <c r="BG51" s="201" t="s">
        <v>483</v>
      </c>
      <c r="BH51" s="180">
        <v>0.3</v>
      </c>
      <c r="BI51" s="181">
        <v>43132</v>
      </c>
      <c r="BJ51" s="181">
        <v>43159</v>
      </c>
      <c r="BK51" s="14">
        <f>$H$51*BH51</f>
        <v>2.4999999999999998E-2</v>
      </c>
      <c r="BL51" s="182" t="s">
        <v>482</v>
      </c>
      <c r="BM51" s="275">
        <v>1</v>
      </c>
      <c r="BN51" s="237" t="s">
        <v>725</v>
      </c>
      <c r="BO51" s="81">
        <f t="shared" si="20"/>
        <v>0.3</v>
      </c>
      <c r="BP51" s="14">
        <f t="shared" si="21"/>
        <v>2.4999999999999998E-2</v>
      </c>
      <c r="BQ51" s="84">
        <f>BO51*$H$51</f>
        <v>2.4999999999999998E-2</v>
      </c>
    </row>
    <row r="52" spans="1:69" ht="36.75" customHeight="1" thickBot="1" x14ac:dyDescent="0.3">
      <c r="A52" s="57" t="s">
        <v>391</v>
      </c>
      <c r="B52" s="58" t="s">
        <v>392</v>
      </c>
      <c r="C52" s="52" t="s">
        <v>52</v>
      </c>
      <c r="D52" s="223" t="s">
        <v>533</v>
      </c>
      <c r="E52" s="53" t="s">
        <v>176</v>
      </c>
      <c r="F52" s="381">
        <v>8</v>
      </c>
      <c r="G52" s="414" t="s">
        <v>177</v>
      </c>
      <c r="H52" s="370">
        <v>8.3333333333333329E-2</v>
      </c>
      <c r="I52" s="377">
        <v>17</v>
      </c>
      <c r="J52" s="378" t="s">
        <v>466</v>
      </c>
      <c r="K52" s="379" t="s">
        <v>467</v>
      </c>
      <c r="L52" s="372" t="s">
        <v>468</v>
      </c>
      <c r="M52" s="375">
        <v>1</v>
      </c>
      <c r="N52" s="380">
        <v>7</v>
      </c>
      <c r="O52" s="380">
        <v>13</v>
      </c>
      <c r="P52" s="517">
        <v>17</v>
      </c>
      <c r="Q52" s="704">
        <f>Producto[[#This Row],[4° TRIM]]</f>
        <v>17</v>
      </c>
      <c r="R52" s="183">
        <f>IFERROR(Q52/Producto[[#This Row],[4° TRIM]],0)*Producto[[#This Row],[% Ponderación Producto]]</f>
        <v>8.3333333333333329E-2</v>
      </c>
      <c r="S52" s="719">
        <v>17</v>
      </c>
      <c r="T52" s="721" t="s">
        <v>1218</v>
      </c>
      <c r="U52" s="720" t="s">
        <v>1211</v>
      </c>
      <c r="V52" s="593"/>
      <c r="W52" s="183">
        <f t="shared" si="22"/>
        <v>1</v>
      </c>
      <c r="X52" s="183" t="str">
        <f t="shared" si="23"/>
        <v>EXCELENTE</v>
      </c>
      <c r="Y52" s="593" t="s">
        <v>1170</v>
      </c>
      <c r="Z52" s="754">
        <f>Producto[[#This Row],[Cumplimiento (S7/Q7)]]*Producto[[#This Row],[% Ponderación Producto]]</f>
        <v>8.3333333333333329E-2</v>
      </c>
      <c r="AA52" s="754"/>
      <c r="AB52" s="601">
        <f>Producto[[#This Row],[3° TRIM]]</f>
        <v>13</v>
      </c>
      <c r="AC52" s="594">
        <f>IFERROR(AB52/Producto[[#This Row],[3° TRIM]],0)*Producto[[#This Row],[% Ponderación Producto]]</f>
        <v>8.3333333333333329E-2</v>
      </c>
      <c r="AD52" s="643">
        <v>17</v>
      </c>
      <c r="AE52" s="593" t="s">
        <v>1136</v>
      </c>
      <c r="AF52" s="593" t="s">
        <v>1128</v>
      </c>
      <c r="AG52" s="593"/>
      <c r="AH52" s="658">
        <f t="shared" si="17"/>
        <v>1.3076923076923077</v>
      </c>
      <c r="AI52" s="652" t="str">
        <f t="shared" si="16"/>
        <v>EXCELENTE</v>
      </c>
      <c r="AJ52" s="650" t="str">
        <f t="shared" si="4"/>
        <v>EN EJECUCIÓN</v>
      </c>
      <c r="AK52" s="651">
        <f>AH52*Producto[[#This Row],[% Ponderación Producto]]</f>
        <v>0.10897435897435898</v>
      </c>
      <c r="AL52" s="529">
        <f t="shared" si="24"/>
        <v>7</v>
      </c>
      <c r="AM52" s="232">
        <f t="shared" si="25"/>
        <v>8.3333333333333329E-2</v>
      </c>
      <c r="AN52" s="529">
        <v>0</v>
      </c>
      <c r="AO52" s="536" t="s">
        <v>998</v>
      </c>
      <c r="AP52" s="535" t="s">
        <v>954</v>
      </c>
      <c r="AQ52" s="536" t="s">
        <v>1003</v>
      </c>
      <c r="AR52" s="569">
        <f t="shared" si="6"/>
        <v>0</v>
      </c>
      <c r="AS52" s="568" t="str">
        <f t="shared" si="7"/>
        <v>MALO</v>
      </c>
      <c r="AT52" s="566" t="str">
        <f t="shared" si="8"/>
        <v>SIN EJECUTAR</v>
      </c>
      <c r="AU52" s="567">
        <f t="shared" si="26"/>
        <v>0</v>
      </c>
      <c r="AV52" s="523">
        <f t="shared" si="33"/>
        <v>1</v>
      </c>
      <c r="AW52" s="232">
        <f t="shared" si="27"/>
        <v>8.3333333333333329E-2</v>
      </c>
      <c r="AX52" s="427">
        <v>0</v>
      </c>
      <c r="AY52" s="427" t="s">
        <v>714</v>
      </c>
      <c r="AZ52" s="427" t="s">
        <v>715</v>
      </c>
      <c r="BA52" s="441" t="s">
        <v>716</v>
      </c>
      <c r="BB52" s="321">
        <f t="shared" si="31"/>
        <v>0</v>
      </c>
      <c r="BC52" s="321" t="str">
        <f t="shared" si="28"/>
        <v>MALO</v>
      </c>
      <c r="BD52" s="350" t="str">
        <f t="shared" si="29"/>
        <v>SIN EJECUTAR</v>
      </c>
      <c r="BE52" s="586">
        <f t="shared" si="30"/>
        <v>0</v>
      </c>
      <c r="BF52" s="290">
        <v>1</v>
      </c>
      <c r="BG52" s="204" t="s">
        <v>469</v>
      </c>
      <c r="BH52" s="180">
        <v>0.15</v>
      </c>
      <c r="BI52" s="181">
        <v>43132</v>
      </c>
      <c r="BJ52" s="181">
        <v>43174</v>
      </c>
      <c r="BK52" s="14">
        <f>$H$52*BH52</f>
        <v>1.2499999999999999E-2</v>
      </c>
      <c r="BL52" s="182" t="s">
        <v>468</v>
      </c>
      <c r="BM52" s="275">
        <v>1</v>
      </c>
      <c r="BN52" s="240" t="s">
        <v>714</v>
      </c>
      <c r="BO52" s="81">
        <f t="shared" si="20"/>
        <v>0.15</v>
      </c>
      <c r="BP52" s="14">
        <f t="shared" si="21"/>
        <v>1.2499999999999999E-2</v>
      </c>
      <c r="BQ52" s="84">
        <f>BO52*$H$52</f>
        <v>1.2499999999999999E-2</v>
      </c>
    </row>
    <row r="53" spans="1:69" ht="54" customHeight="1" thickBot="1" x14ac:dyDescent="0.3">
      <c r="A53" s="57" t="s">
        <v>391</v>
      </c>
      <c r="B53" s="58" t="s">
        <v>392</v>
      </c>
      <c r="C53" s="52" t="s">
        <v>52</v>
      </c>
      <c r="D53" s="223" t="s">
        <v>534</v>
      </c>
      <c r="E53" s="53" t="s">
        <v>176</v>
      </c>
      <c r="F53" s="381">
        <v>9</v>
      </c>
      <c r="G53" s="382" t="s">
        <v>181</v>
      </c>
      <c r="H53" s="409">
        <f>100%/12</f>
        <v>8.3333333333333329E-2</v>
      </c>
      <c r="I53" s="377">
        <v>100</v>
      </c>
      <c r="J53" s="378" t="s">
        <v>475</v>
      </c>
      <c r="K53" s="415" t="s">
        <v>498</v>
      </c>
      <c r="L53" s="372" t="s">
        <v>499</v>
      </c>
      <c r="M53" s="373">
        <v>0.25</v>
      </c>
      <c r="N53" s="374">
        <v>0.5</v>
      </c>
      <c r="O53" s="374">
        <v>0.75</v>
      </c>
      <c r="P53" s="518">
        <v>1</v>
      </c>
      <c r="Q53" s="707">
        <f>Producto[[#This Row],[4° TRIM]]</f>
        <v>1</v>
      </c>
      <c r="R53" s="594">
        <f>IFERROR(Q53/Producto[[#This Row],[4° TRIM]],0)*Producto[[#This Row],[% Ponderación Producto]]</f>
        <v>8.3333333333333329E-2</v>
      </c>
      <c r="S53" s="594">
        <v>1</v>
      </c>
      <c r="T53" s="722" t="s">
        <v>1219</v>
      </c>
      <c r="U53" s="720" t="s">
        <v>1211</v>
      </c>
      <c r="V53" s="594"/>
      <c r="W53" s="594">
        <f t="shared" si="22"/>
        <v>1</v>
      </c>
      <c r="X53" s="594" t="str">
        <f t="shared" si="23"/>
        <v>EXCELENTE</v>
      </c>
      <c r="Y53" s="700" t="s">
        <v>1170</v>
      </c>
      <c r="Z53" s="755">
        <f>Producto[[#This Row],[Cumplimiento (S7/Q7)]]*Producto[[#This Row],[% Ponderación Producto]]</f>
        <v>8.3333333333333329E-2</v>
      </c>
      <c r="AA53" s="755"/>
      <c r="AB53" s="600">
        <f>Producto[[#This Row],[3° TRIM]]</f>
        <v>0.75</v>
      </c>
      <c r="AC53" s="664">
        <f>IFERROR(AB53/Producto[[#This Row],[3° TRIM]],0)*Producto[[#This Row],[% Ponderación Producto]]</f>
        <v>8.3333333333333329E-2</v>
      </c>
      <c r="AD53" s="594">
        <v>0.75</v>
      </c>
      <c r="AE53" s="594" t="s">
        <v>1137</v>
      </c>
      <c r="AF53" s="594" t="s">
        <v>1138</v>
      </c>
      <c r="AG53" s="594" t="s">
        <v>1139</v>
      </c>
      <c r="AH53" s="658">
        <f t="shared" si="17"/>
        <v>1</v>
      </c>
      <c r="AI53" s="652" t="str">
        <f t="shared" si="16"/>
        <v>EXCELENTE</v>
      </c>
      <c r="AJ53" s="650" t="str">
        <f t="shared" si="4"/>
        <v>EN EJECUCIÓN</v>
      </c>
      <c r="AK53" s="651">
        <f>AH53*Producto[[#This Row],[% Ponderación Producto]]</f>
        <v>8.3333333333333329E-2</v>
      </c>
      <c r="AL53" s="530">
        <f t="shared" si="24"/>
        <v>0.5</v>
      </c>
      <c r="AM53" s="232">
        <f t="shared" si="25"/>
        <v>8.3333333333333329E-2</v>
      </c>
      <c r="AN53" s="535">
        <v>0.3</v>
      </c>
      <c r="AO53" s="535" t="s">
        <v>1004</v>
      </c>
      <c r="AP53" s="535" t="s">
        <v>954</v>
      </c>
      <c r="AQ53" s="535" t="s">
        <v>999</v>
      </c>
      <c r="AR53" s="569">
        <f t="shared" si="6"/>
        <v>0.6</v>
      </c>
      <c r="AS53" s="568" t="str">
        <f t="shared" si="7"/>
        <v>MALO</v>
      </c>
      <c r="AT53" s="566" t="str">
        <f t="shared" si="8"/>
        <v>EN EJECUCIÓN</v>
      </c>
      <c r="AU53" s="567">
        <f t="shared" si="26"/>
        <v>4.9999999999999996E-2</v>
      </c>
      <c r="AV53" s="522">
        <f t="shared" si="33"/>
        <v>0.25</v>
      </c>
      <c r="AW53" s="232">
        <f t="shared" si="27"/>
        <v>8.3333333333333329E-2</v>
      </c>
      <c r="AX53" s="442">
        <v>0.25</v>
      </c>
      <c r="AY53" s="442" t="s">
        <v>717</v>
      </c>
      <c r="AZ53" s="442" t="s">
        <v>718</v>
      </c>
      <c r="BA53" s="459" t="s">
        <v>601</v>
      </c>
      <c r="BB53" s="321">
        <f t="shared" si="31"/>
        <v>1</v>
      </c>
      <c r="BC53" s="321" t="str">
        <f t="shared" si="28"/>
        <v>EXCELENTE</v>
      </c>
      <c r="BD53" s="350" t="str">
        <f t="shared" si="29"/>
        <v>EN EJECUCIÓN</v>
      </c>
      <c r="BE53" s="586">
        <f t="shared" si="30"/>
        <v>8.3333333333333329E-2</v>
      </c>
      <c r="BF53" s="290">
        <v>1</v>
      </c>
      <c r="BG53" s="201" t="s">
        <v>500</v>
      </c>
      <c r="BH53" s="191">
        <v>0.3</v>
      </c>
      <c r="BI53" s="181">
        <v>43132</v>
      </c>
      <c r="BJ53" s="181">
        <v>43190</v>
      </c>
      <c r="BK53" s="14">
        <f>$H$53*BH53</f>
        <v>2.4999999999999998E-2</v>
      </c>
      <c r="BL53" s="188" t="s">
        <v>499</v>
      </c>
      <c r="BM53" s="271">
        <v>1</v>
      </c>
      <c r="BN53" s="284" t="s">
        <v>717</v>
      </c>
      <c r="BO53" s="81">
        <f t="shared" si="20"/>
        <v>0.3</v>
      </c>
      <c r="BP53" s="14">
        <f t="shared" si="21"/>
        <v>2.4999999999999998E-2</v>
      </c>
      <c r="BQ53" s="84">
        <f>BO53*$H$53</f>
        <v>2.4999999999999998E-2</v>
      </c>
    </row>
    <row r="54" spans="1:69" ht="148.5" customHeight="1" thickBot="1" x14ac:dyDescent="0.3">
      <c r="A54" s="57" t="s">
        <v>391</v>
      </c>
      <c r="B54" s="58" t="s">
        <v>392</v>
      </c>
      <c r="C54" s="52" t="s">
        <v>52</v>
      </c>
      <c r="D54" s="223" t="s">
        <v>533</v>
      </c>
      <c r="E54" s="53" t="s">
        <v>176</v>
      </c>
      <c r="F54" s="381">
        <v>10</v>
      </c>
      <c r="G54" s="382" t="s">
        <v>503</v>
      </c>
      <c r="H54" s="370">
        <v>8.3333333333333329E-2</v>
      </c>
      <c r="I54" s="377">
        <v>20</v>
      </c>
      <c r="J54" s="378" t="s">
        <v>91</v>
      </c>
      <c r="K54" s="371" t="s">
        <v>504</v>
      </c>
      <c r="L54" s="372" t="s">
        <v>505</v>
      </c>
      <c r="M54" s="375">
        <v>5</v>
      </c>
      <c r="N54" s="375">
        <v>10</v>
      </c>
      <c r="O54" s="375">
        <v>15</v>
      </c>
      <c r="P54" s="519">
        <v>20</v>
      </c>
      <c r="Q54" s="704">
        <f>Producto[[#This Row],[4° TRIM]]</f>
        <v>20</v>
      </c>
      <c r="R54" s="192">
        <f>IFERROR(Q54/Producto[[#This Row],[4° TRIM]],0)*Producto[[#This Row],[% Ponderación Producto]]</f>
        <v>8.3333333333333329E-2</v>
      </c>
      <c r="S54" s="719">
        <v>20</v>
      </c>
      <c r="T54" s="723" t="s">
        <v>1220</v>
      </c>
      <c r="U54" s="720" t="s">
        <v>1211</v>
      </c>
      <c r="V54" s="595"/>
      <c r="W54" s="192">
        <f t="shared" si="22"/>
        <v>1</v>
      </c>
      <c r="X54" s="192" t="str">
        <f t="shared" si="23"/>
        <v>EXCELENTE</v>
      </c>
      <c r="Y54" s="595" t="s">
        <v>1170</v>
      </c>
      <c r="Z54" s="756">
        <f>Producto[[#This Row],[Cumplimiento (S7/Q7)]]*Producto[[#This Row],[% Ponderación Producto]]</f>
        <v>8.3333333333333329E-2</v>
      </c>
      <c r="AA54" s="756"/>
      <c r="AB54" s="601">
        <f>Producto[[#This Row],[3° TRIM]]</f>
        <v>15</v>
      </c>
      <c r="AC54" s="594">
        <f>IFERROR(AB54/Producto[[#This Row],[3° TRIM]],0)*Producto[[#This Row],[% Ponderación Producto]]</f>
        <v>8.3333333333333329E-2</v>
      </c>
      <c r="AD54" s="643">
        <v>8</v>
      </c>
      <c r="AE54" s="595" t="s">
        <v>1140</v>
      </c>
      <c r="AF54" s="595" t="s">
        <v>1000</v>
      </c>
      <c r="AG54" s="595" t="s">
        <v>1141</v>
      </c>
      <c r="AH54" s="658">
        <f t="shared" si="17"/>
        <v>0.53333333333333333</v>
      </c>
      <c r="AI54" s="652" t="str">
        <f t="shared" si="16"/>
        <v>MALO</v>
      </c>
      <c r="AJ54" s="650" t="str">
        <f t="shared" si="4"/>
        <v>EN EJECUCIÓN</v>
      </c>
      <c r="AK54" s="651">
        <f>AH54*Producto[[#This Row],[% Ponderación Producto]]</f>
        <v>4.4444444444444439E-2</v>
      </c>
      <c r="AL54" s="529">
        <f t="shared" si="24"/>
        <v>10</v>
      </c>
      <c r="AM54" s="232">
        <f t="shared" si="25"/>
        <v>8.3333333333333329E-2</v>
      </c>
      <c r="AN54" s="536">
        <v>0</v>
      </c>
      <c r="AO54" s="529" t="s">
        <v>1005</v>
      </c>
      <c r="AP54" s="536" t="s">
        <v>1000</v>
      </c>
      <c r="AQ54" s="536" t="s">
        <v>1006</v>
      </c>
      <c r="AR54" s="569">
        <f t="shared" si="6"/>
        <v>0</v>
      </c>
      <c r="AS54" s="568" t="str">
        <f t="shared" si="7"/>
        <v>MALO</v>
      </c>
      <c r="AT54" s="566" t="str">
        <f t="shared" si="8"/>
        <v>SIN EJECUTAR</v>
      </c>
      <c r="AU54" s="567">
        <f t="shared" si="26"/>
        <v>0</v>
      </c>
      <c r="AV54" s="523">
        <f t="shared" si="33"/>
        <v>5</v>
      </c>
      <c r="AW54" s="232">
        <f t="shared" si="27"/>
        <v>8.3333333333333329E-2</v>
      </c>
      <c r="AX54" s="427">
        <v>0</v>
      </c>
      <c r="AY54" s="427" t="s">
        <v>719</v>
      </c>
      <c r="AZ54" s="427" t="s">
        <v>720</v>
      </c>
      <c r="BA54" s="428" t="s">
        <v>601</v>
      </c>
      <c r="BB54" s="417">
        <f t="shared" si="31"/>
        <v>0</v>
      </c>
      <c r="BC54" s="417" t="str">
        <f t="shared" si="28"/>
        <v>MALO</v>
      </c>
      <c r="BD54" s="350" t="str">
        <f t="shared" si="29"/>
        <v>SIN EJECUTAR</v>
      </c>
      <c r="BE54" s="224">
        <f t="shared" si="30"/>
        <v>0</v>
      </c>
      <c r="BF54" s="290">
        <v>1</v>
      </c>
      <c r="BG54" s="201" t="s">
        <v>506</v>
      </c>
      <c r="BH54" s="191">
        <v>0.7</v>
      </c>
      <c r="BI54" s="194">
        <v>43160</v>
      </c>
      <c r="BJ54" s="194">
        <v>43434</v>
      </c>
      <c r="BK54" s="14">
        <f>$H$54*BH54</f>
        <v>5.8333333333333327E-2</v>
      </c>
      <c r="BL54" s="188" t="s">
        <v>505</v>
      </c>
      <c r="BM54" s="275">
        <v>0.5</v>
      </c>
      <c r="BN54" s="240" t="s">
        <v>727</v>
      </c>
      <c r="BO54" s="81">
        <f t="shared" si="20"/>
        <v>0.35</v>
      </c>
      <c r="BP54" s="14">
        <f t="shared" si="21"/>
        <v>2.9166666666666664E-2</v>
      </c>
      <c r="BQ54" s="84">
        <f>BO54*$H$54</f>
        <v>2.9166666666666664E-2</v>
      </c>
    </row>
    <row r="55" spans="1:69" ht="42" customHeight="1" thickBot="1" x14ac:dyDescent="0.3">
      <c r="A55" s="57" t="s">
        <v>391</v>
      </c>
      <c r="B55" s="58" t="s">
        <v>392</v>
      </c>
      <c r="C55" s="52" t="s">
        <v>52</v>
      </c>
      <c r="D55" s="223" t="s">
        <v>533</v>
      </c>
      <c r="E55" s="53" t="s">
        <v>176</v>
      </c>
      <c r="F55" s="381">
        <v>11</v>
      </c>
      <c r="G55" s="382" t="s">
        <v>508</v>
      </c>
      <c r="H55" s="409">
        <f>100%/12</f>
        <v>8.3333333333333329E-2</v>
      </c>
      <c r="I55" s="377">
        <v>98</v>
      </c>
      <c r="J55" s="378" t="s">
        <v>475</v>
      </c>
      <c r="K55" s="371" t="s">
        <v>509</v>
      </c>
      <c r="L55" s="372" t="s">
        <v>499</v>
      </c>
      <c r="M55" s="373">
        <v>0.25</v>
      </c>
      <c r="N55" s="373">
        <v>0.5</v>
      </c>
      <c r="O55" s="373">
        <v>0.75</v>
      </c>
      <c r="P55" s="520">
        <v>0.98</v>
      </c>
      <c r="Q55" s="707">
        <f>Producto[[#This Row],[4° TRIM]]</f>
        <v>0.98</v>
      </c>
      <c r="R55" s="192">
        <f>IFERROR(Q55/Producto[[#This Row],[4° TRIM]],0)*Producto[[#This Row],[% Ponderación Producto]]</f>
        <v>8.3333333333333329E-2</v>
      </c>
      <c r="S55" s="192">
        <v>0.96</v>
      </c>
      <c r="T55" s="724" t="s">
        <v>1221</v>
      </c>
      <c r="U55" s="724" t="s">
        <v>1222</v>
      </c>
      <c r="V55" s="192"/>
      <c r="W55" s="192">
        <f t="shared" si="22"/>
        <v>0.97959183673469385</v>
      </c>
      <c r="X55" s="192" t="str">
        <f t="shared" si="23"/>
        <v>EXCELENTE</v>
      </c>
      <c r="Y55" s="701" t="s">
        <v>1170</v>
      </c>
      <c r="Z55" s="756">
        <f>Producto[[#This Row],[Cumplimiento (S7/Q7)]]*Producto[[#This Row],[% Ponderación Producto]]</f>
        <v>8.1632653061224483E-2</v>
      </c>
      <c r="AA55" s="756"/>
      <c r="AB55" s="600">
        <f>Producto[[#This Row],[3° TRIM]]</f>
        <v>0.75</v>
      </c>
      <c r="AC55" s="664">
        <f>IFERROR(AB55/Producto[[#This Row],[3° TRIM]],0)*Producto[[#This Row],[% Ponderación Producto]]</f>
        <v>8.3333333333333329E-2</v>
      </c>
      <c r="AD55" s="192">
        <v>0.75</v>
      </c>
      <c r="AE55" s="192" t="s">
        <v>1142</v>
      </c>
      <c r="AF55" s="192" t="s">
        <v>1143</v>
      </c>
      <c r="AG55" s="192"/>
      <c r="AH55" s="658">
        <f t="shared" si="17"/>
        <v>1</v>
      </c>
      <c r="AI55" s="652" t="str">
        <f t="shared" si="16"/>
        <v>EXCELENTE</v>
      </c>
      <c r="AJ55" s="650" t="str">
        <f t="shared" si="4"/>
        <v>EN EJECUCIÓN</v>
      </c>
      <c r="AK55" s="651">
        <f>AH55*Producto[[#This Row],[% Ponderación Producto]]</f>
        <v>8.3333333333333329E-2</v>
      </c>
      <c r="AL55" s="530">
        <f t="shared" si="24"/>
        <v>0.5</v>
      </c>
      <c r="AM55" s="232">
        <f t="shared" si="25"/>
        <v>8.3333333333333329E-2</v>
      </c>
      <c r="AN55" s="535">
        <v>0.5</v>
      </c>
      <c r="AO55" s="535" t="s">
        <v>1001</v>
      </c>
      <c r="AP55" s="535" t="s">
        <v>961</v>
      </c>
      <c r="AQ55" s="535"/>
      <c r="AR55" s="569">
        <f t="shared" si="6"/>
        <v>1</v>
      </c>
      <c r="AS55" s="568" t="str">
        <f t="shared" si="7"/>
        <v>EXCELENTE</v>
      </c>
      <c r="AT55" s="566" t="str">
        <f t="shared" si="8"/>
        <v>EN EJECUCIÓN</v>
      </c>
      <c r="AU55" s="567">
        <f t="shared" si="26"/>
        <v>8.3333333333333329E-2</v>
      </c>
      <c r="AV55" s="522">
        <f t="shared" si="33"/>
        <v>0.25</v>
      </c>
      <c r="AW55" s="232">
        <f t="shared" si="27"/>
        <v>8.3333333333333329E-2</v>
      </c>
      <c r="AX55" s="443">
        <v>0.25</v>
      </c>
      <c r="AY55" s="442" t="s">
        <v>721</v>
      </c>
      <c r="AZ55" s="442" t="s">
        <v>722</v>
      </c>
      <c r="BA55" s="441" t="s">
        <v>601</v>
      </c>
      <c r="BB55" s="321">
        <f t="shared" si="31"/>
        <v>1</v>
      </c>
      <c r="BC55" s="321" t="str">
        <f t="shared" si="28"/>
        <v>EXCELENTE</v>
      </c>
      <c r="BD55" s="350" t="str">
        <f t="shared" si="29"/>
        <v>EN EJECUCIÓN</v>
      </c>
      <c r="BE55" s="586">
        <f t="shared" si="30"/>
        <v>8.3333333333333329E-2</v>
      </c>
      <c r="BF55" s="290">
        <v>1</v>
      </c>
      <c r="BG55" s="201" t="s">
        <v>510</v>
      </c>
      <c r="BH55" s="191">
        <v>0.4</v>
      </c>
      <c r="BI55" s="194">
        <v>43132</v>
      </c>
      <c r="BJ55" s="194">
        <v>43454</v>
      </c>
      <c r="BK55" s="14">
        <f>$H$55*BH55</f>
        <v>3.3333333333333333E-2</v>
      </c>
      <c r="BL55" s="197" t="s">
        <v>499</v>
      </c>
      <c r="BM55" s="278">
        <v>1</v>
      </c>
      <c r="BN55" s="284" t="s">
        <v>728</v>
      </c>
      <c r="BO55" s="81">
        <f t="shared" ref="BO55:BO74" si="34">BM55*BH55</f>
        <v>0.4</v>
      </c>
      <c r="BP55" s="14">
        <f t="shared" si="21"/>
        <v>3.3333333333333333E-2</v>
      </c>
      <c r="BQ55" s="84">
        <f>BO55*$H$55</f>
        <v>3.3333333333333333E-2</v>
      </c>
    </row>
    <row r="56" spans="1:69" ht="36.75" customHeight="1" thickBot="1" x14ac:dyDescent="0.3">
      <c r="A56" s="57" t="s">
        <v>391</v>
      </c>
      <c r="B56" s="58" t="s">
        <v>392</v>
      </c>
      <c r="C56" s="52" t="s">
        <v>52</v>
      </c>
      <c r="D56" s="223" t="s">
        <v>533</v>
      </c>
      <c r="E56" s="53" t="s">
        <v>176</v>
      </c>
      <c r="F56" s="381">
        <v>12</v>
      </c>
      <c r="G56" s="382" t="s">
        <v>513</v>
      </c>
      <c r="H56" s="370">
        <v>8.3333333333333329E-2</v>
      </c>
      <c r="I56" s="377">
        <v>26</v>
      </c>
      <c r="J56" s="378" t="s">
        <v>91</v>
      </c>
      <c r="K56" s="416" t="s">
        <v>514</v>
      </c>
      <c r="L56" s="372" t="s">
        <v>499</v>
      </c>
      <c r="M56" s="375">
        <v>0</v>
      </c>
      <c r="N56" s="375">
        <v>13</v>
      </c>
      <c r="O56" s="375">
        <v>0</v>
      </c>
      <c r="P56" s="519">
        <v>26</v>
      </c>
      <c r="Q56" s="704">
        <f>Producto[[#This Row],[4° TRIM]]</f>
        <v>26</v>
      </c>
      <c r="R56" s="192">
        <f>IFERROR(Q56/Producto[[#This Row],[4° TRIM]],0)*Producto[[#This Row],[% Ponderación Producto]]</f>
        <v>8.3333333333333329E-2</v>
      </c>
      <c r="S56" s="595">
        <v>26</v>
      </c>
      <c r="T56" s="723" t="s">
        <v>1223</v>
      </c>
      <c r="U56" s="720" t="s">
        <v>1211</v>
      </c>
      <c r="V56" s="595"/>
      <c r="W56" s="192">
        <f t="shared" si="22"/>
        <v>1</v>
      </c>
      <c r="X56" s="192" t="str">
        <f t="shared" si="23"/>
        <v>EXCELENTE</v>
      </c>
      <c r="Y56" s="595" t="s">
        <v>1170</v>
      </c>
      <c r="Z56" s="756">
        <f>Producto[[#This Row],[Cumplimiento (S7/Q7)]]*Producto[[#This Row],[% Ponderación Producto]]</f>
        <v>8.3333333333333329E-2</v>
      </c>
      <c r="AA56" s="756"/>
      <c r="AB56" s="601">
        <f>Producto[[#This Row],[3° TRIM]]</f>
        <v>0</v>
      </c>
      <c r="AC56" s="594">
        <f>IFERROR(AB56/Producto[[#This Row],[3° TRIM]],0)*Producto[[#This Row],[% Ponderación Producto]]</f>
        <v>0</v>
      </c>
      <c r="AD56" s="595">
        <v>0</v>
      </c>
      <c r="AE56" s="595" t="s">
        <v>1144</v>
      </c>
      <c r="AF56" s="595" t="s">
        <v>724</v>
      </c>
      <c r="AG56" s="595"/>
      <c r="AH56" s="658">
        <f t="shared" si="17"/>
        <v>0</v>
      </c>
      <c r="AI56" s="652" t="s">
        <v>792</v>
      </c>
      <c r="AJ56" s="650" t="str">
        <f t="shared" si="4"/>
        <v>SIN EJECUTAR</v>
      </c>
      <c r="AK56" s="651">
        <f>AH56*Producto[[#This Row],[% Ponderación Producto]]</f>
        <v>0</v>
      </c>
      <c r="AL56" s="529">
        <f t="shared" si="24"/>
        <v>13</v>
      </c>
      <c r="AM56" s="232">
        <f t="shared" si="25"/>
        <v>8.3333333333333329E-2</v>
      </c>
      <c r="AN56" s="536">
        <v>13</v>
      </c>
      <c r="AO56" s="536" t="s">
        <v>1002</v>
      </c>
      <c r="AP56" s="536" t="s">
        <v>962</v>
      </c>
      <c r="AQ56" s="536"/>
      <c r="AR56" s="569">
        <f t="shared" si="6"/>
        <v>1</v>
      </c>
      <c r="AS56" s="568" t="str">
        <f t="shared" si="7"/>
        <v>EXCELENTE</v>
      </c>
      <c r="AT56" s="566" t="str">
        <f t="shared" si="8"/>
        <v>EN EJECUCIÓN</v>
      </c>
      <c r="AU56" s="567">
        <f t="shared" si="26"/>
        <v>8.3333333333333329E-2</v>
      </c>
      <c r="AV56" s="523">
        <f t="shared" si="33"/>
        <v>0</v>
      </c>
      <c r="AW56" s="232">
        <f t="shared" si="27"/>
        <v>0</v>
      </c>
      <c r="AX56" s="427">
        <v>0</v>
      </c>
      <c r="AY56" s="427" t="s">
        <v>723</v>
      </c>
      <c r="AZ56" s="427"/>
      <c r="BA56" s="460" t="s">
        <v>724</v>
      </c>
      <c r="BB56" s="321">
        <f t="shared" si="31"/>
        <v>0</v>
      </c>
      <c r="BC56" s="480" t="s">
        <v>792</v>
      </c>
      <c r="BD56" s="350" t="str">
        <f t="shared" si="29"/>
        <v>SIN EJECUTAR</v>
      </c>
      <c r="BE56" s="586">
        <f t="shared" si="30"/>
        <v>0</v>
      </c>
      <c r="BF56" s="290">
        <v>1</v>
      </c>
      <c r="BG56" s="201" t="s">
        <v>515</v>
      </c>
      <c r="BH56" s="191">
        <v>0.1</v>
      </c>
      <c r="BI56" s="194">
        <v>43246</v>
      </c>
      <c r="BJ56" s="194">
        <v>43258</v>
      </c>
      <c r="BK56" s="14"/>
      <c r="BL56" s="188" t="s">
        <v>499</v>
      </c>
      <c r="BM56" s="271"/>
      <c r="BN56" s="240"/>
      <c r="BO56" s="81">
        <f t="shared" si="34"/>
        <v>0</v>
      </c>
      <c r="BP56" s="14"/>
      <c r="BQ56" s="84">
        <f>BO56*$H$56</f>
        <v>0</v>
      </c>
    </row>
    <row r="57" spans="1:69" ht="61.5" customHeight="1" thickBot="1" x14ac:dyDescent="0.3">
      <c r="A57" s="57" t="s">
        <v>388</v>
      </c>
      <c r="B57" s="58" t="s">
        <v>390</v>
      </c>
      <c r="C57" s="52" t="s">
        <v>23</v>
      </c>
      <c r="D57" s="223" t="s">
        <v>535</v>
      </c>
      <c r="E57" s="53" t="s">
        <v>183</v>
      </c>
      <c r="F57" s="326">
        <v>1</v>
      </c>
      <c r="G57" s="369" t="s">
        <v>349</v>
      </c>
      <c r="H57" s="309">
        <v>0.5</v>
      </c>
      <c r="I57" s="315">
        <v>100</v>
      </c>
      <c r="J57" s="309" t="s">
        <v>184</v>
      </c>
      <c r="K57" s="368" t="s">
        <v>350</v>
      </c>
      <c r="L57" s="324" t="s">
        <v>351</v>
      </c>
      <c r="M57" s="330">
        <v>0.3</v>
      </c>
      <c r="N57" s="330">
        <v>0.6</v>
      </c>
      <c r="O57" s="330">
        <v>0.9</v>
      </c>
      <c r="P57" s="331">
        <v>1</v>
      </c>
      <c r="Q57" s="705">
        <f>Producto[[#This Row],[4° TRIM]]</f>
        <v>1</v>
      </c>
      <c r="R57" s="686">
        <f>IFERROR(Q57/Producto[[#This Row],[4° TRIM]],0)*Producto[[#This Row],[% Ponderación Producto]]</f>
        <v>0.5</v>
      </c>
      <c r="S57" s="686">
        <v>1</v>
      </c>
      <c r="T57" s="733" t="s">
        <v>1278</v>
      </c>
      <c r="U57" s="733" t="s">
        <v>1279</v>
      </c>
      <c r="V57" s="686"/>
      <c r="W57" s="686">
        <f t="shared" si="22"/>
        <v>1</v>
      </c>
      <c r="X57" s="686" t="str">
        <f t="shared" si="23"/>
        <v>EXCELENTE</v>
      </c>
      <c r="Y57" s="696" t="s">
        <v>1170</v>
      </c>
      <c r="Z57" s="748">
        <f>Producto[[#This Row],[Cumplimiento (S7/Q7)]]*Producto[[#This Row],[% Ponderación Producto]]</f>
        <v>0.5</v>
      </c>
      <c r="AA57" s="751"/>
      <c r="AB57" s="598">
        <f>Producto[[#This Row],[3° TRIM]]</f>
        <v>0.9</v>
      </c>
      <c r="AC57" s="592">
        <f>IFERROR(AB57/Producto[[#This Row],[3° TRIM]],0)*Producto[[#This Row],[% Ponderación Producto]]</f>
        <v>0.5</v>
      </c>
      <c r="AD57" s="589">
        <v>0.9</v>
      </c>
      <c r="AE57" s="607" t="s">
        <v>1104</v>
      </c>
      <c r="AF57" s="589" t="s">
        <v>1105</v>
      </c>
      <c r="AG57" s="589"/>
      <c r="AH57" s="658">
        <f t="shared" si="17"/>
        <v>1</v>
      </c>
      <c r="AI57" s="652" t="str">
        <f t="shared" si="16"/>
        <v>EXCELENTE</v>
      </c>
      <c r="AJ57" s="650" t="str">
        <f t="shared" si="4"/>
        <v>EN EJECUCIÓN</v>
      </c>
      <c r="AK57" s="651">
        <f>AH57*Producto[[#This Row],[% Ponderación Producto]]</f>
        <v>0.5</v>
      </c>
      <c r="AL57" s="530">
        <f t="shared" si="24"/>
        <v>0.6</v>
      </c>
      <c r="AM57" s="232">
        <f t="shared" si="25"/>
        <v>0.5</v>
      </c>
      <c r="AN57" s="531">
        <v>0.6</v>
      </c>
      <c r="AO57" s="531" t="s">
        <v>892</v>
      </c>
      <c r="AP57" s="531" t="s">
        <v>893</v>
      </c>
      <c r="AQ57" s="531"/>
      <c r="AR57" s="569">
        <f t="shared" si="6"/>
        <v>1</v>
      </c>
      <c r="AS57" s="568" t="str">
        <f t="shared" si="7"/>
        <v>EXCELENTE</v>
      </c>
      <c r="AT57" s="566" t="str">
        <f t="shared" si="8"/>
        <v>EN EJECUCIÓN</v>
      </c>
      <c r="AU57" s="567">
        <f t="shared" si="26"/>
        <v>0.5</v>
      </c>
      <c r="AV57" s="524">
        <f t="shared" si="33"/>
        <v>0.3</v>
      </c>
      <c r="AW57" s="232">
        <f t="shared" si="27"/>
        <v>0.5</v>
      </c>
      <c r="AX57" s="444">
        <v>0.3</v>
      </c>
      <c r="AY57" s="403" t="s">
        <v>697</v>
      </c>
      <c r="AZ57" s="403" t="s">
        <v>698</v>
      </c>
      <c r="BA57" s="436" t="s">
        <v>601</v>
      </c>
      <c r="BB57" s="321">
        <f t="shared" si="31"/>
        <v>1</v>
      </c>
      <c r="BC57" s="321" t="str">
        <f t="shared" si="28"/>
        <v>EXCELENTE</v>
      </c>
      <c r="BD57" s="350" t="str">
        <f t="shared" si="29"/>
        <v>EN EJECUCIÓN</v>
      </c>
      <c r="BE57" s="586">
        <f t="shared" si="30"/>
        <v>0.5</v>
      </c>
      <c r="BF57" s="288">
        <v>1</v>
      </c>
      <c r="BG57" s="25" t="s">
        <v>352</v>
      </c>
      <c r="BH57" s="14">
        <v>0.3</v>
      </c>
      <c r="BI57" s="47">
        <v>43131</v>
      </c>
      <c r="BJ57" s="22">
        <v>43220</v>
      </c>
      <c r="BK57" s="14">
        <f>$H$57*BH57</f>
        <v>0.15</v>
      </c>
      <c r="BL57" s="15" t="s">
        <v>351</v>
      </c>
      <c r="BM57" s="271">
        <v>1</v>
      </c>
      <c r="BN57" s="240" t="s">
        <v>699</v>
      </c>
      <c r="BO57" s="81">
        <f t="shared" si="34"/>
        <v>0.3</v>
      </c>
      <c r="BP57" s="14">
        <f t="shared" ref="BP57:BP70" si="35">BK57*BM57</f>
        <v>0.15</v>
      </c>
      <c r="BQ57" s="84">
        <f>BO57*$H$57</f>
        <v>0.15</v>
      </c>
    </row>
    <row r="58" spans="1:69" ht="79.5" customHeight="1" thickBot="1" x14ac:dyDescent="0.3">
      <c r="A58" s="57" t="s">
        <v>388</v>
      </c>
      <c r="B58" s="58" t="s">
        <v>389</v>
      </c>
      <c r="C58" s="52" t="s">
        <v>23</v>
      </c>
      <c r="D58" s="223" t="s">
        <v>535</v>
      </c>
      <c r="E58" s="53" t="s">
        <v>183</v>
      </c>
      <c r="F58" s="326">
        <v>2</v>
      </c>
      <c r="G58" s="328" t="s">
        <v>356</v>
      </c>
      <c r="H58" s="309">
        <v>0.5</v>
      </c>
      <c r="I58" s="315">
        <v>100</v>
      </c>
      <c r="J58" s="309" t="s">
        <v>184</v>
      </c>
      <c r="K58" s="314" t="s">
        <v>357</v>
      </c>
      <c r="L58" s="324" t="s">
        <v>351</v>
      </c>
      <c r="M58" s="330">
        <v>0.25</v>
      </c>
      <c r="N58" s="330">
        <v>0.5</v>
      </c>
      <c r="O58" s="330">
        <v>0.75</v>
      </c>
      <c r="P58" s="331">
        <v>1</v>
      </c>
      <c r="Q58" s="705">
        <f>Producto[[#This Row],[4° TRIM]]</f>
        <v>1</v>
      </c>
      <c r="R58" s="686">
        <f>IFERROR(Q58/Producto[[#This Row],[4° TRIM]],0)*Producto[[#This Row],[% Ponderación Producto]]</f>
        <v>0.5</v>
      </c>
      <c r="S58" s="686">
        <v>1</v>
      </c>
      <c r="T58" s="733" t="s">
        <v>1280</v>
      </c>
      <c r="U58" s="733" t="s">
        <v>1281</v>
      </c>
      <c r="V58" s="686"/>
      <c r="W58" s="686">
        <f t="shared" si="22"/>
        <v>1</v>
      </c>
      <c r="X58" s="686" t="str">
        <f t="shared" si="23"/>
        <v>EXCELENTE</v>
      </c>
      <c r="Y58" s="696" t="s">
        <v>1170</v>
      </c>
      <c r="Z58" s="748">
        <f>Producto[[#This Row],[Cumplimiento (S7/Q7)]]*Producto[[#This Row],[% Ponderación Producto]]</f>
        <v>0.5</v>
      </c>
      <c r="AA58" s="751"/>
      <c r="AB58" s="598">
        <f>Producto[[#This Row],[3° TRIM]]</f>
        <v>0.75</v>
      </c>
      <c r="AC58" s="592">
        <f>IFERROR(AB58/Producto[[#This Row],[3° TRIM]],0)*Producto[[#This Row],[% Ponderación Producto]]</f>
        <v>0.5</v>
      </c>
      <c r="AD58" s="589">
        <v>0.75</v>
      </c>
      <c r="AE58" s="589" t="s">
        <v>1107</v>
      </c>
      <c r="AF58" s="589" t="s">
        <v>1108</v>
      </c>
      <c r="AG58" s="589"/>
      <c r="AH58" s="658">
        <f t="shared" si="17"/>
        <v>1</v>
      </c>
      <c r="AI58" s="652" t="str">
        <f t="shared" si="16"/>
        <v>EXCELENTE</v>
      </c>
      <c r="AJ58" s="650" t="str">
        <f t="shared" si="4"/>
        <v>EN EJECUCIÓN</v>
      </c>
      <c r="AK58" s="651">
        <f>AH58*Producto[[#This Row],[% Ponderación Producto]]</f>
        <v>0.5</v>
      </c>
      <c r="AL58" s="530">
        <f t="shared" si="24"/>
        <v>0.5</v>
      </c>
      <c r="AM58" s="232">
        <f t="shared" si="25"/>
        <v>0.5</v>
      </c>
      <c r="AN58" s="531">
        <v>0.5</v>
      </c>
      <c r="AO58" s="531" t="s">
        <v>894</v>
      </c>
      <c r="AP58" s="531" t="s">
        <v>895</v>
      </c>
      <c r="AQ58" s="531"/>
      <c r="AR58" s="569">
        <f t="shared" si="6"/>
        <v>1</v>
      </c>
      <c r="AS58" s="568" t="str">
        <f t="shared" si="7"/>
        <v>EXCELENTE</v>
      </c>
      <c r="AT58" s="566" t="str">
        <f t="shared" si="8"/>
        <v>EN EJECUCIÓN</v>
      </c>
      <c r="AU58" s="567">
        <f t="shared" si="26"/>
        <v>0.5</v>
      </c>
      <c r="AV58" s="524">
        <f t="shared" si="33"/>
        <v>0.25</v>
      </c>
      <c r="AW58" s="232">
        <f t="shared" si="27"/>
        <v>0.5</v>
      </c>
      <c r="AX58" s="423">
        <v>0.25</v>
      </c>
      <c r="AY58" s="403" t="s">
        <v>700</v>
      </c>
      <c r="AZ58" s="403" t="s">
        <v>701</v>
      </c>
      <c r="BA58" s="436" t="s">
        <v>601</v>
      </c>
      <c r="BB58" s="321">
        <f t="shared" si="31"/>
        <v>1</v>
      </c>
      <c r="BC58" s="321" t="str">
        <f t="shared" si="28"/>
        <v>EXCELENTE</v>
      </c>
      <c r="BD58" s="350" t="str">
        <f t="shared" si="29"/>
        <v>EN EJECUCIÓN</v>
      </c>
      <c r="BE58" s="586">
        <f t="shared" si="30"/>
        <v>0.5</v>
      </c>
      <c r="BF58" s="288">
        <v>1</v>
      </c>
      <c r="BG58" s="13" t="s">
        <v>185</v>
      </c>
      <c r="BH58" s="14">
        <v>0.25</v>
      </c>
      <c r="BI58" s="47">
        <v>43131</v>
      </c>
      <c r="BJ58" s="22">
        <v>43220</v>
      </c>
      <c r="BK58" s="14">
        <f>$H$58*BH58</f>
        <v>0.125</v>
      </c>
      <c r="BL58" s="15" t="s">
        <v>351</v>
      </c>
      <c r="BM58" s="271">
        <v>1</v>
      </c>
      <c r="BN58" s="284" t="s">
        <v>702</v>
      </c>
      <c r="BO58" s="81">
        <f t="shared" si="34"/>
        <v>0.25</v>
      </c>
      <c r="BP58" s="14">
        <f t="shared" si="35"/>
        <v>0.125</v>
      </c>
      <c r="BQ58" s="84">
        <f>BO58*$H$58</f>
        <v>0.125</v>
      </c>
    </row>
    <row r="59" spans="1:69" ht="79.5" customHeight="1" thickBot="1" x14ac:dyDescent="0.3">
      <c r="A59" s="57" t="s">
        <v>388</v>
      </c>
      <c r="B59" s="58" t="s">
        <v>389</v>
      </c>
      <c r="C59" s="52" t="s">
        <v>23</v>
      </c>
      <c r="D59" s="223" t="s">
        <v>536</v>
      </c>
      <c r="E59" s="53" t="s">
        <v>186</v>
      </c>
      <c r="F59" s="362">
        <v>1</v>
      </c>
      <c r="G59" s="367" t="s">
        <v>361</v>
      </c>
      <c r="H59" s="347">
        <v>5.8799999999999998E-2</v>
      </c>
      <c r="I59" s="343">
        <v>100</v>
      </c>
      <c r="J59" s="344" t="s">
        <v>184</v>
      </c>
      <c r="K59" s="366" t="s">
        <v>187</v>
      </c>
      <c r="L59" s="28" t="s">
        <v>188</v>
      </c>
      <c r="M59" s="330">
        <v>0.3</v>
      </c>
      <c r="N59" s="330">
        <v>1</v>
      </c>
      <c r="O59" s="656">
        <f>Producto[[#This Row],[2° TRIM]]</f>
        <v>1</v>
      </c>
      <c r="P59" s="752">
        <v>1</v>
      </c>
      <c r="Q59" s="734">
        <v>1</v>
      </c>
      <c r="R59" s="686">
        <f>IFERROR(Q59/Producto[[#This Row],[4° TRIM]],0)*Producto[[#This Row],[% Ponderación Producto]]</f>
        <v>5.8799999999999998E-2</v>
      </c>
      <c r="S59" s="81">
        <v>1</v>
      </c>
      <c r="T59" s="735" t="s">
        <v>1305</v>
      </c>
      <c r="U59" s="687"/>
      <c r="V59" s="687"/>
      <c r="W59" s="686">
        <f t="shared" si="22"/>
        <v>1</v>
      </c>
      <c r="X59" s="686" t="str">
        <f t="shared" si="23"/>
        <v>EXCELENTE</v>
      </c>
      <c r="Y59" s="687" t="s">
        <v>1170</v>
      </c>
      <c r="Z59" s="748">
        <f>Producto[[#This Row],[Cumplimiento (S7/Q7)]]*Producto[[#This Row],[% Ponderación Producto]]</f>
        <v>5.8799999999999998E-2</v>
      </c>
      <c r="AA59" s="751"/>
      <c r="AB59" s="613">
        <f>Producto[[#This Row],[3° TRIM]]</f>
        <v>1</v>
      </c>
      <c r="AC59" s="654">
        <f>IFERROR(AB59/Producto[[#This Row],[3° TRIM]],0)*Producto[[#This Row],[% Ponderación Producto]]</f>
        <v>5.8799999999999998E-2</v>
      </c>
      <c r="AD59" s="602">
        <v>1</v>
      </c>
      <c r="AE59" s="665" t="s">
        <v>1063</v>
      </c>
      <c r="AF59" s="602"/>
      <c r="AG59" s="467"/>
      <c r="AH59" s="658">
        <f t="shared" si="17"/>
        <v>1</v>
      </c>
      <c r="AI59" s="652" t="str">
        <f t="shared" si="16"/>
        <v>EXCELENTE</v>
      </c>
      <c r="AJ59" s="650" t="s">
        <v>1170</v>
      </c>
      <c r="AK59" s="651">
        <f>AH59*Producto[[#This Row],[% Ponderación Producto]]</f>
        <v>5.8799999999999998E-2</v>
      </c>
      <c r="AL59" s="530">
        <f t="shared" si="24"/>
        <v>1</v>
      </c>
      <c r="AM59" s="232">
        <f t="shared" si="25"/>
        <v>5.8799999999999998E-2</v>
      </c>
      <c r="AN59" s="546">
        <v>1</v>
      </c>
      <c r="AO59" s="545" t="s">
        <v>898</v>
      </c>
      <c r="AP59" s="544" t="s">
        <v>899</v>
      </c>
      <c r="AQ59" s="544"/>
      <c r="AR59" s="569">
        <f t="shared" si="6"/>
        <v>1</v>
      </c>
      <c r="AS59" s="568" t="str">
        <f t="shared" si="7"/>
        <v>EXCELENTE</v>
      </c>
      <c r="AT59" s="650" t="s">
        <v>1170</v>
      </c>
      <c r="AU59" s="567">
        <f t="shared" si="26"/>
        <v>5.8799999999999998E-2</v>
      </c>
      <c r="AV59" s="525">
        <v>0.3</v>
      </c>
      <c r="AW59" s="232">
        <f t="shared" si="27"/>
        <v>5.8799999999999998E-2</v>
      </c>
      <c r="AX59" s="437">
        <v>0.3</v>
      </c>
      <c r="AY59" s="433" t="s">
        <v>616</v>
      </c>
      <c r="AZ59" s="431" t="s">
        <v>617</v>
      </c>
      <c r="BA59" s="436" t="s">
        <v>601</v>
      </c>
      <c r="BB59" s="417">
        <f t="shared" si="31"/>
        <v>1</v>
      </c>
      <c r="BC59" s="417" t="str">
        <f t="shared" si="28"/>
        <v>EXCELENTE</v>
      </c>
      <c r="BD59" s="350" t="str">
        <f t="shared" si="29"/>
        <v>EN EJECUCIÓN</v>
      </c>
      <c r="BE59" s="224">
        <f t="shared" si="30"/>
        <v>5.8799999999999998E-2</v>
      </c>
      <c r="BF59" s="291">
        <v>1</v>
      </c>
      <c r="BG59" s="25" t="s">
        <v>362</v>
      </c>
      <c r="BH59" s="14">
        <v>0.5</v>
      </c>
      <c r="BI59" s="30">
        <v>43115</v>
      </c>
      <c r="BJ59" s="30">
        <v>43205</v>
      </c>
      <c r="BK59" s="14">
        <f>$H$59*BH59</f>
        <v>2.9399999999999999E-2</v>
      </c>
      <c r="BL59" s="31" t="s">
        <v>189</v>
      </c>
      <c r="BM59" s="275">
        <v>1</v>
      </c>
      <c r="BN59" s="276" t="s">
        <v>614</v>
      </c>
      <c r="BO59" s="81">
        <f t="shared" si="34"/>
        <v>0.5</v>
      </c>
      <c r="BP59" s="14">
        <f t="shared" si="35"/>
        <v>2.9399999999999999E-2</v>
      </c>
      <c r="BQ59" s="84">
        <f>BO59*$H$59</f>
        <v>2.9399999999999999E-2</v>
      </c>
    </row>
    <row r="60" spans="1:69" ht="79.5" customHeight="1" thickBot="1" x14ac:dyDescent="0.3">
      <c r="A60" s="57" t="s">
        <v>388</v>
      </c>
      <c r="B60" s="58" t="s">
        <v>389</v>
      </c>
      <c r="C60" s="52" t="s">
        <v>23</v>
      </c>
      <c r="D60" s="223" t="s">
        <v>536</v>
      </c>
      <c r="E60" s="53" t="s">
        <v>186</v>
      </c>
      <c r="F60" s="362">
        <v>2</v>
      </c>
      <c r="G60" s="365" t="s">
        <v>191</v>
      </c>
      <c r="H60" s="337">
        <v>5.8799999999999998E-2</v>
      </c>
      <c r="I60" s="310">
        <v>1</v>
      </c>
      <c r="J60" s="334" t="s">
        <v>184</v>
      </c>
      <c r="K60" s="348" t="s">
        <v>192</v>
      </c>
      <c r="L60" s="33" t="s">
        <v>193</v>
      </c>
      <c r="M60" s="321">
        <v>0.1</v>
      </c>
      <c r="N60" s="321">
        <v>0.35</v>
      </c>
      <c r="O60" s="321">
        <v>0.7</v>
      </c>
      <c r="P60" s="322">
        <v>1</v>
      </c>
      <c r="Q60" s="705">
        <f>Producto[[#This Row],[4° TRIM]]</f>
        <v>1</v>
      </c>
      <c r="R60" s="688">
        <f>IFERROR(Q60/Producto[[#This Row],[4° TRIM]],0)*Producto[[#This Row],[% Ponderación Producto]]</f>
        <v>5.8799999999999998E-2</v>
      </c>
      <c r="S60" s="649">
        <v>0.5</v>
      </c>
      <c r="T60" s="735" t="s">
        <v>1354</v>
      </c>
      <c r="U60" s="688"/>
      <c r="V60" s="688"/>
      <c r="W60" s="688">
        <f t="shared" si="22"/>
        <v>0.5</v>
      </c>
      <c r="X60" s="688" t="str">
        <f t="shared" si="23"/>
        <v>MALO</v>
      </c>
      <c r="Y60" s="697" t="s">
        <v>1350</v>
      </c>
      <c r="Z60" s="748">
        <f>Producto[[#This Row],[Cumplimiento (S7/Q7)]]*Producto[[#This Row],[% Ponderación Producto]]</f>
        <v>2.9399999999999999E-2</v>
      </c>
      <c r="AA60" s="751"/>
      <c r="AB60" s="597">
        <f>Producto[[#This Row],[3° TRIM]]</f>
        <v>0.7</v>
      </c>
      <c r="AC60" s="662">
        <f>IFERROR(AB60/Producto[[#This Row],[3° TRIM]],0)*Producto[[#This Row],[% Ponderación Producto]]</f>
        <v>5.8799999999999998E-2</v>
      </c>
      <c r="AD60" s="602">
        <v>1</v>
      </c>
      <c r="AE60" s="602" t="s">
        <v>1083</v>
      </c>
      <c r="AF60" s="602" t="s">
        <v>1084</v>
      </c>
      <c r="AG60" s="602"/>
      <c r="AH60" s="658">
        <f t="shared" si="17"/>
        <v>1.4285714285714286</v>
      </c>
      <c r="AI60" s="652" t="str">
        <f t="shared" si="16"/>
        <v>EXCELENTE</v>
      </c>
      <c r="AJ60" s="650" t="str">
        <f t="shared" si="4"/>
        <v>EN EJECUCIÓN</v>
      </c>
      <c r="AK60" s="651">
        <f>AH60*Producto[[#This Row],[% Ponderación Producto]]</f>
        <v>8.4000000000000005E-2</v>
      </c>
      <c r="AL60" s="530">
        <f t="shared" si="24"/>
        <v>0.35</v>
      </c>
      <c r="AM60" s="232">
        <f t="shared" si="25"/>
        <v>5.8799999999999998E-2</v>
      </c>
      <c r="AN60" s="546">
        <v>0.35</v>
      </c>
      <c r="AO60" s="547" t="s">
        <v>900</v>
      </c>
      <c r="AP60" s="546" t="s">
        <v>901</v>
      </c>
      <c r="AQ60" s="546"/>
      <c r="AR60" s="569">
        <f t="shared" si="6"/>
        <v>1</v>
      </c>
      <c r="AS60" s="568" t="str">
        <f t="shared" si="7"/>
        <v>EXCELENTE</v>
      </c>
      <c r="AT60" s="566" t="str">
        <f t="shared" si="8"/>
        <v>EN EJECUCIÓN</v>
      </c>
      <c r="AU60" s="567">
        <f t="shared" si="26"/>
        <v>5.8799999999999998E-2</v>
      </c>
      <c r="AV60" s="526">
        <f t="shared" ref="AV60:AV80" si="36">M60</f>
        <v>0.1</v>
      </c>
      <c r="AW60" s="232">
        <f t="shared" si="27"/>
        <v>5.8799999999999998E-2</v>
      </c>
      <c r="AX60" s="430">
        <v>0.1</v>
      </c>
      <c r="AY60" s="431" t="s">
        <v>618</v>
      </c>
      <c r="AZ60" s="431" t="s">
        <v>619</v>
      </c>
      <c r="BA60" s="424" t="s">
        <v>601</v>
      </c>
      <c r="BB60" s="417">
        <f t="shared" si="31"/>
        <v>1</v>
      </c>
      <c r="BC60" s="417" t="str">
        <f t="shared" si="28"/>
        <v>EXCELENTE</v>
      </c>
      <c r="BD60" s="350" t="str">
        <f t="shared" si="29"/>
        <v>EN EJECUCIÓN</v>
      </c>
      <c r="BE60" s="224">
        <f t="shared" si="30"/>
        <v>5.8799999999999998E-2</v>
      </c>
      <c r="BF60" s="291">
        <v>1</v>
      </c>
      <c r="BG60" s="25" t="s">
        <v>194</v>
      </c>
      <c r="BH60" s="14">
        <v>0.5</v>
      </c>
      <c r="BI60" s="30">
        <v>43132</v>
      </c>
      <c r="BJ60" s="30">
        <v>43311</v>
      </c>
      <c r="BK60" s="14">
        <f>$H$60*BH60</f>
        <v>2.9399999999999999E-2</v>
      </c>
      <c r="BL60" s="34" t="s">
        <v>193</v>
      </c>
      <c r="BM60" s="275">
        <v>1</v>
      </c>
      <c r="BN60" s="277" t="s">
        <v>619</v>
      </c>
      <c r="BO60" s="81">
        <f t="shared" si="34"/>
        <v>0.5</v>
      </c>
      <c r="BP60" s="14">
        <f t="shared" si="35"/>
        <v>2.9399999999999999E-2</v>
      </c>
      <c r="BQ60" s="84">
        <f>BO60*$H$60</f>
        <v>2.9399999999999999E-2</v>
      </c>
    </row>
    <row r="61" spans="1:69" ht="79.5" customHeight="1" thickBot="1" x14ac:dyDescent="0.3">
      <c r="A61" s="57" t="s">
        <v>388</v>
      </c>
      <c r="B61" s="58" t="s">
        <v>389</v>
      </c>
      <c r="C61" s="52" t="s">
        <v>23</v>
      </c>
      <c r="D61" s="223" t="s">
        <v>537</v>
      </c>
      <c r="E61" s="53" t="s">
        <v>186</v>
      </c>
      <c r="F61" s="352">
        <v>3</v>
      </c>
      <c r="G61" s="353" t="s">
        <v>196</v>
      </c>
      <c r="H61" s="337">
        <v>5.8799999999999998E-2</v>
      </c>
      <c r="I61" s="310">
        <v>1</v>
      </c>
      <c r="J61" s="354" t="s">
        <v>184</v>
      </c>
      <c r="K61" s="348" t="s">
        <v>197</v>
      </c>
      <c r="L61" s="35" t="s">
        <v>198</v>
      </c>
      <c r="M61" s="321">
        <v>0.25</v>
      </c>
      <c r="N61" s="321">
        <v>0.5</v>
      </c>
      <c r="O61" s="321">
        <v>0.75</v>
      </c>
      <c r="P61" s="322">
        <v>1</v>
      </c>
      <c r="Q61" s="705">
        <f>Producto[[#This Row],[4° TRIM]]</f>
        <v>1</v>
      </c>
      <c r="R61" s="688">
        <f>IFERROR(Q61/Producto[[#This Row],[4° TRIM]],0)*Producto[[#This Row],[% Ponderación Producto]]</f>
        <v>5.8799999999999998E-2</v>
      </c>
      <c r="S61" s="688">
        <v>1</v>
      </c>
      <c r="T61" s="736" t="s">
        <v>1306</v>
      </c>
      <c r="U61" s="736" t="s">
        <v>1307</v>
      </c>
      <c r="V61" s="688"/>
      <c r="W61" s="688">
        <f t="shared" si="22"/>
        <v>1</v>
      </c>
      <c r="X61" s="688" t="str">
        <f t="shared" si="23"/>
        <v>EXCELENTE</v>
      </c>
      <c r="Y61" s="697" t="s">
        <v>1170</v>
      </c>
      <c r="Z61" s="748">
        <f>Producto[[#This Row],[Cumplimiento (S7/Q7)]]*Producto[[#This Row],[% Ponderación Producto]]</f>
        <v>5.8799999999999998E-2</v>
      </c>
      <c r="AA61" s="751"/>
      <c r="AB61" s="597">
        <f>Producto[[#This Row],[3° TRIM]]</f>
        <v>0.75</v>
      </c>
      <c r="AC61" s="662">
        <f>IFERROR(AB61/Producto[[#This Row],[3° TRIM]],0)*Producto[[#This Row],[% Ponderación Producto]]</f>
        <v>5.8799999999999998E-2</v>
      </c>
      <c r="AD61" s="602">
        <v>0.75</v>
      </c>
      <c r="AE61" s="602" t="s">
        <v>1085</v>
      </c>
      <c r="AF61" s="602"/>
      <c r="AG61" s="602"/>
      <c r="AH61" s="658">
        <f t="shared" si="17"/>
        <v>1</v>
      </c>
      <c r="AI61" s="652" t="str">
        <f t="shared" si="16"/>
        <v>EXCELENTE</v>
      </c>
      <c r="AJ61" s="650" t="str">
        <f t="shared" si="4"/>
        <v>EN EJECUCIÓN</v>
      </c>
      <c r="AK61" s="651">
        <f>AH61*Producto[[#This Row],[% Ponderación Producto]]</f>
        <v>5.8799999999999998E-2</v>
      </c>
      <c r="AL61" s="530">
        <f t="shared" si="24"/>
        <v>0.5</v>
      </c>
      <c r="AM61" s="232">
        <f t="shared" si="25"/>
        <v>5.8799999999999998E-2</v>
      </c>
      <c r="AN61" s="546">
        <v>0.5</v>
      </c>
      <c r="AO61" s="547" t="s">
        <v>902</v>
      </c>
      <c r="AP61" s="546" t="s">
        <v>903</v>
      </c>
      <c r="AQ61" s="546"/>
      <c r="AR61" s="569">
        <f t="shared" si="6"/>
        <v>1</v>
      </c>
      <c r="AS61" s="568" t="str">
        <f t="shared" si="7"/>
        <v>EXCELENTE</v>
      </c>
      <c r="AT61" s="566" t="str">
        <f t="shared" si="8"/>
        <v>EN EJECUCIÓN</v>
      </c>
      <c r="AU61" s="567">
        <f t="shared" si="26"/>
        <v>5.8799999999999998E-2</v>
      </c>
      <c r="AV61" s="526">
        <f t="shared" si="36"/>
        <v>0.25</v>
      </c>
      <c r="AW61" s="232">
        <f t="shared" si="27"/>
        <v>5.8799999999999998E-2</v>
      </c>
      <c r="AX61" s="430">
        <v>0.25</v>
      </c>
      <c r="AY61" s="431" t="s">
        <v>620</v>
      </c>
      <c r="AZ61" s="431" t="s">
        <v>621</v>
      </c>
      <c r="BA61" s="424" t="s">
        <v>601</v>
      </c>
      <c r="BB61" s="321">
        <f t="shared" si="31"/>
        <v>1</v>
      </c>
      <c r="BC61" s="321" t="str">
        <f t="shared" si="28"/>
        <v>EXCELENTE</v>
      </c>
      <c r="BD61" s="350" t="str">
        <f t="shared" si="29"/>
        <v>EN EJECUCIÓN</v>
      </c>
      <c r="BE61" s="586">
        <f t="shared" si="30"/>
        <v>5.8799999999999998E-2</v>
      </c>
      <c r="BF61" s="291">
        <v>1</v>
      </c>
      <c r="BG61" s="25" t="s">
        <v>199</v>
      </c>
      <c r="BH61" s="14">
        <v>0.25</v>
      </c>
      <c r="BI61" s="30">
        <v>43102</v>
      </c>
      <c r="BJ61" s="30">
        <v>43189</v>
      </c>
      <c r="BK61" s="14">
        <f>$H$61*BH61</f>
        <v>1.47E-2</v>
      </c>
      <c r="BL61" s="34" t="s">
        <v>200</v>
      </c>
      <c r="BM61" s="271">
        <v>1</v>
      </c>
      <c r="BN61" s="276" t="s">
        <v>622</v>
      </c>
      <c r="BO61" s="81">
        <f t="shared" si="34"/>
        <v>0.25</v>
      </c>
      <c r="BP61" s="14">
        <f t="shared" si="35"/>
        <v>1.47E-2</v>
      </c>
      <c r="BQ61" s="84">
        <f>BO61*$H$61</f>
        <v>1.47E-2</v>
      </c>
    </row>
    <row r="62" spans="1:69" ht="79.5" customHeight="1" thickBot="1" x14ac:dyDescent="0.3">
      <c r="A62" s="57" t="s">
        <v>388</v>
      </c>
      <c r="B62" s="58" t="s">
        <v>389</v>
      </c>
      <c r="C62" s="52" t="s">
        <v>23</v>
      </c>
      <c r="D62" s="223" t="s">
        <v>537</v>
      </c>
      <c r="E62" s="53" t="s">
        <v>186</v>
      </c>
      <c r="F62" s="352">
        <v>4</v>
      </c>
      <c r="G62" s="363" t="s">
        <v>204</v>
      </c>
      <c r="H62" s="337">
        <v>5.8799999999999998E-2</v>
      </c>
      <c r="I62" s="310">
        <v>0.02</v>
      </c>
      <c r="J62" s="348" t="s">
        <v>184</v>
      </c>
      <c r="K62" s="348" t="s">
        <v>205</v>
      </c>
      <c r="L62" s="349" t="s">
        <v>198</v>
      </c>
      <c r="M62" s="364">
        <v>5.0000000000000001E-3</v>
      </c>
      <c r="N62" s="330">
        <v>0.01</v>
      </c>
      <c r="O62" s="364">
        <v>1.4999999999999999E-2</v>
      </c>
      <c r="P62" s="331">
        <v>0.02</v>
      </c>
      <c r="Q62" s="705">
        <f>Producto[[#This Row],[4° TRIM]]</f>
        <v>0.02</v>
      </c>
      <c r="R62" s="686">
        <f>IFERROR(Q62/Producto[[#This Row],[4° TRIM]],0)*Producto[[#This Row],[% Ponderación Producto]]</f>
        <v>5.8799999999999998E-2</v>
      </c>
      <c r="S62" s="659">
        <v>0.02</v>
      </c>
      <c r="T62" s="737" t="s">
        <v>1308</v>
      </c>
      <c r="U62" s="737" t="s">
        <v>1309</v>
      </c>
      <c r="V62" s="686"/>
      <c r="W62" s="686">
        <f t="shared" si="22"/>
        <v>1</v>
      </c>
      <c r="X62" s="686" t="str">
        <f t="shared" si="23"/>
        <v>EXCELENTE</v>
      </c>
      <c r="Y62" s="697" t="s">
        <v>1170</v>
      </c>
      <c r="Z62" s="748">
        <f>Producto[[#This Row],[Cumplimiento (S7/Q7)]]*Producto[[#This Row],[% Ponderación Producto]]</f>
        <v>5.8799999999999998E-2</v>
      </c>
      <c r="AA62" s="751"/>
      <c r="AB62" s="597">
        <f>Producto[[#This Row],[3° TRIM]]</f>
        <v>1.4999999999999999E-2</v>
      </c>
      <c r="AC62" s="662">
        <f>IFERROR(AB62/Producto[[#This Row],[3° TRIM]],0)*Producto[[#This Row],[% Ponderación Producto]]</f>
        <v>5.8799999999999998E-2</v>
      </c>
      <c r="AD62" s="659">
        <v>1.0999999999999999E-2</v>
      </c>
      <c r="AE62" s="605" t="s">
        <v>1086</v>
      </c>
      <c r="AF62" s="605"/>
      <c r="AG62" s="605"/>
      <c r="AH62" s="658">
        <f t="shared" si="17"/>
        <v>0.73333333333333328</v>
      </c>
      <c r="AI62" s="652" t="str">
        <f t="shared" si="16"/>
        <v>REGULAR</v>
      </c>
      <c r="AJ62" s="650" t="str">
        <f t="shared" si="4"/>
        <v>EN EJECUCIÓN</v>
      </c>
      <c r="AK62" s="651">
        <f>AH62*Producto[[#This Row],[% Ponderación Producto]]</f>
        <v>4.3119999999999999E-2</v>
      </c>
      <c r="AL62" s="530">
        <f t="shared" si="24"/>
        <v>0.01</v>
      </c>
      <c r="AM62" s="232">
        <f t="shared" si="25"/>
        <v>5.8799999999999998E-2</v>
      </c>
      <c r="AN62" s="548">
        <v>0.01</v>
      </c>
      <c r="AO62" s="549" t="s">
        <v>904</v>
      </c>
      <c r="AP62" s="548" t="s">
        <v>905</v>
      </c>
      <c r="AQ62" s="548" t="s">
        <v>906</v>
      </c>
      <c r="AR62" s="569">
        <f t="shared" si="6"/>
        <v>1</v>
      </c>
      <c r="AS62" s="568" t="str">
        <f t="shared" si="7"/>
        <v>EXCELENTE</v>
      </c>
      <c r="AT62" s="566" t="str">
        <f t="shared" si="8"/>
        <v>EN EJECUCIÓN</v>
      </c>
      <c r="AU62" s="567">
        <f t="shared" si="26"/>
        <v>5.8799999999999998E-2</v>
      </c>
      <c r="AV62" s="527">
        <f t="shared" si="36"/>
        <v>5.0000000000000001E-3</v>
      </c>
      <c r="AW62" s="232">
        <f t="shared" si="27"/>
        <v>5.8799999999999998E-2</v>
      </c>
      <c r="AX62" s="430">
        <v>0</v>
      </c>
      <c r="AY62" s="432" t="s">
        <v>623</v>
      </c>
      <c r="AZ62" s="433" t="s">
        <v>624</v>
      </c>
      <c r="BA62" s="434" t="s">
        <v>625</v>
      </c>
      <c r="BB62" s="417">
        <f t="shared" si="31"/>
        <v>0</v>
      </c>
      <c r="BC62" s="417" t="str">
        <f t="shared" si="28"/>
        <v>MALO</v>
      </c>
      <c r="BD62" s="350" t="str">
        <f t="shared" si="29"/>
        <v>SIN EJECUTAR</v>
      </c>
      <c r="BE62" s="224">
        <f t="shared" si="30"/>
        <v>0</v>
      </c>
      <c r="BF62" s="291">
        <v>1</v>
      </c>
      <c r="BG62" s="25" t="s">
        <v>206</v>
      </c>
      <c r="BH62" s="14">
        <v>0.25</v>
      </c>
      <c r="BI62" s="30">
        <v>43102</v>
      </c>
      <c r="BJ62" s="30">
        <v>43281</v>
      </c>
      <c r="BK62" s="14">
        <f>$H$62*BH62</f>
        <v>1.47E-2</v>
      </c>
      <c r="BL62" s="34" t="s">
        <v>200</v>
      </c>
      <c r="BM62" s="271">
        <v>1</v>
      </c>
      <c r="BN62" s="276" t="s">
        <v>628</v>
      </c>
      <c r="BO62" s="81">
        <f t="shared" si="34"/>
        <v>0.25</v>
      </c>
      <c r="BP62" s="14">
        <f t="shared" si="35"/>
        <v>1.47E-2</v>
      </c>
      <c r="BQ62" s="84">
        <f>BO62*$H$62</f>
        <v>1.47E-2</v>
      </c>
    </row>
    <row r="63" spans="1:69" ht="79.5" customHeight="1" thickBot="1" x14ac:dyDescent="0.3">
      <c r="A63" s="57" t="s">
        <v>388</v>
      </c>
      <c r="B63" s="58" t="s">
        <v>389</v>
      </c>
      <c r="C63" s="52" t="s">
        <v>23</v>
      </c>
      <c r="D63" s="223" t="s">
        <v>537</v>
      </c>
      <c r="E63" s="53" t="s">
        <v>186</v>
      </c>
      <c r="F63" s="352">
        <v>5</v>
      </c>
      <c r="G63" s="363" t="s">
        <v>363</v>
      </c>
      <c r="H63" s="337">
        <v>5.8799999999999998E-2</v>
      </c>
      <c r="I63" s="310">
        <v>0.2</v>
      </c>
      <c r="J63" s="348" t="s">
        <v>184</v>
      </c>
      <c r="K63" s="348" t="s">
        <v>208</v>
      </c>
      <c r="L63" s="349" t="s">
        <v>198</v>
      </c>
      <c r="M63" s="321">
        <v>0.05</v>
      </c>
      <c r="N63" s="321">
        <v>0.1</v>
      </c>
      <c r="O63" s="321">
        <v>0.15</v>
      </c>
      <c r="P63" s="322">
        <v>0.2</v>
      </c>
      <c r="Q63" s="705">
        <f>Producto[[#This Row],[4° TRIM]]</f>
        <v>0.2</v>
      </c>
      <c r="R63" s="688">
        <f>IFERROR(Q63/Producto[[#This Row],[4° TRIM]],0)*Producto[[#This Row],[% Ponderación Producto]]</f>
        <v>5.8799999999999998E-2</v>
      </c>
      <c r="S63" s="688">
        <v>0.2</v>
      </c>
      <c r="T63" s="737" t="s">
        <v>1310</v>
      </c>
      <c r="U63" s="737" t="s">
        <v>1311</v>
      </c>
      <c r="V63" s="688"/>
      <c r="W63" s="688">
        <f t="shared" si="22"/>
        <v>1</v>
      </c>
      <c r="X63" s="688" t="str">
        <f t="shared" si="23"/>
        <v>EXCELENTE</v>
      </c>
      <c r="Y63" s="697" t="s">
        <v>1170</v>
      </c>
      <c r="Z63" s="748">
        <f>Producto[[#This Row],[Cumplimiento (S7/Q7)]]*Producto[[#This Row],[% Ponderación Producto]]</f>
        <v>5.8799999999999998E-2</v>
      </c>
      <c r="AA63" s="751"/>
      <c r="AB63" s="597">
        <f>Producto[[#This Row],[3° TRIM]]</f>
        <v>0.15</v>
      </c>
      <c r="AC63" s="662">
        <f>IFERROR(AB63/Producto[[#This Row],[3° TRIM]],0)*Producto[[#This Row],[% Ponderación Producto]]</f>
        <v>5.8799999999999998E-2</v>
      </c>
      <c r="AD63" s="602">
        <v>0.15</v>
      </c>
      <c r="AE63" s="602" t="s">
        <v>1087</v>
      </c>
      <c r="AF63" s="602"/>
      <c r="AG63" s="602"/>
      <c r="AH63" s="658">
        <f t="shared" si="17"/>
        <v>1</v>
      </c>
      <c r="AI63" s="652" t="str">
        <f t="shared" si="16"/>
        <v>EXCELENTE</v>
      </c>
      <c r="AJ63" s="650" t="str">
        <f t="shared" si="4"/>
        <v>EN EJECUCIÓN</v>
      </c>
      <c r="AK63" s="651">
        <f>AH63*Producto[[#This Row],[% Ponderación Producto]]</f>
        <v>5.8799999999999998E-2</v>
      </c>
      <c r="AL63" s="530">
        <f t="shared" si="24"/>
        <v>0.1</v>
      </c>
      <c r="AM63" s="232">
        <f t="shared" si="25"/>
        <v>5.8799999999999998E-2</v>
      </c>
      <c r="AN63" s="546">
        <v>0.1</v>
      </c>
      <c r="AO63" s="547" t="s">
        <v>907</v>
      </c>
      <c r="AP63" s="546" t="s">
        <v>908</v>
      </c>
      <c r="AQ63" s="546"/>
      <c r="AR63" s="569">
        <f t="shared" si="6"/>
        <v>1</v>
      </c>
      <c r="AS63" s="568" t="str">
        <f t="shared" si="7"/>
        <v>EXCELENTE</v>
      </c>
      <c r="AT63" s="566" t="str">
        <f t="shared" si="8"/>
        <v>EN EJECUCIÓN</v>
      </c>
      <c r="AU63" s="567">
        <f t="shared" si="26"/>
        <v>5.8799999999999998E-2</v>
      </c>
      <c r="AV63" s="526">
        <f t="shared" si="36"/>
        <v>0.05</v>
      </c>
      <c r="AW63" s="232">
        <f t="shared" si="27"/>
        <v>5.8799999999999998E-2</v>
      </c>
      <c r="AX63" s="430">
        <v>0.05</v>
      </c>
      <c r="AY63" s="439" t="s">
        <v>626</v>
      </c>
      <c r="AZ63" s="439" t="s">
        <v>627</v>
      </c>
      <c r="BA63" s="440" t="s">
        <v>601</v>
      </c>
      <c r="BB63" s="321">
        <f t="shared" si="31"/>
        <v>1</v>
      </c>
      <c r="BC63" s="321" t="str">
        <f t="shared" si="28"/>
        <v>EXCELENTE</v>
      </c>
      <c r="BD63" s="350" t="str">
        <f t="shared" si="29"/>
        <v>EN EJECUCIÓN</v>
      </c>
      <c r="BE63" s="586">
        <f t="shared" si="30"/>
        <v>5.8799999999999998E-2</v>
      </c>
      <c r="BF63" s="291">
        <v>1</v>
      </c>
      <c r="BG63" s="219" t="s">
        <v>209</v>
      </c>
      <c r="BH63" s="14">
        <v>0.5</v>
      </c>
      <c r="BI63" s="30">
        <v>43102</v>
      </c>
      <c r="BJ63" s="30">
        <v>43465</v>
      </c>
      <c r="BK63" s="14">
        <f>$H$63*BH63</f>
        <v>2.9399999999999999E-2</v>
      </c>
      <c r="BL63" s="34" t="s">
        <v>200</v>
      </c>
      <c r="BM63" s="271">
        <v>1</v>
      </c>
      <c r="BN63" s="276" t="s">
        <v>630</v>
      </c>
      <c r="BO63" s="81">
        <f t="shared" si="34"/>
        <v>0.5</v>
      </c>
      <c r="BP63" s="14">
        <f t="shared" si="35"/>
        <v>2.9399999999999999E-2</v>
      </c>
      <c r="BQ63" s="84">
        <f>BO63*$H$63</f>
        <v>2.9399999999999999E-2</v>
      </c>
    </row>
    <row r="64" spans="1:69" ht="79.5" customHeight="1" thickBot="1" x14ac:dyDescent="0.3">
      <c r="A64" s="57" t="s">
        <v>388</v>
      </c>
      <c r="B64" s="58" t="s">
        <v>389</v>
      </c>
      <c r="C64" s="52" t="s">
        <v>23</v>
      </c>
      <c r="D64" s="223" t="s">
        <v>538</v>
      </c>
      <c r="E64" s="53" t="s">
        <v>186</v>
      </c>
      <c r="F64" s="362">
        <v>6</v>
      </c>
      <c r="G64" s="363" t="s">
        <v>211</v>
      </c>
      <c r="H64" s="337">
        <v>5.8799999999999998E-2</v>
      </c>
      <c r="I64" s="360">
        <v>2</v>
      </c>
      <c r="J64" s="357" t="s">
        <v>212</v>
      </c>
      <c r="K64" s="356" t="s">
        <v>213</v>
      </c>
      <c r="L64" s="361" t="s">
        <v>214</v>
      </c>
      <c r="M64" s="350">
        <v>0</v>
      </c>
      <c r="N64" s="350">
        <v>1</v>
      </c>
      <c r="O64" s="350">
        <v>0</v>
      </c>
      <c r="P64" s="351">
        <v>2</v>
      </c>
      <c r="Q64" s="702">
        <f>Producto[[#This Row],[4° TRIM]]</f>
        <v>2</v>
      </c>
      <c r="R64" s="686">
        <f>IFERROR(Q64/Producto[[#This Row],[4° TRIM]],0)*Producto[[#This Row],[% Ponderación Producto]]</f>
        <v>5.8799999999999998E-2</v>
      </c>
      <c r="S64" s="687">
        <v>2</v>
      </c>
      <c r="T64" s="738" t="s">
        <v>1312</v>
      </c>
      <c r="U64" s="732" t="s">
        <v>1313</v>
      </c>
      <c r="V64" s="687"/>
      <c r="W64" s="686">
        <f t="shared" si="22"/>
        <v>1</v>
      </c>
      <c r="X64" s="686" t="str">
        <f t="shared" si="23"/>
        <v>EXCELENTE</v>
      </c>
      <c r="Y64" s="687" t="s">
        <v>1170</v>
      </c>
      <c r="Z64" s="748">
        <f>Producto[[#This Row],[Cumplimiento (S7/Q7)]]*Producto[[#This Row],[% Ponderación Producto]]</f>
        <v>5.8799999999999998E-2</v>
      </c>
      <c r="AA64" s="751"/>
      <c r="AB64" s="596">
        <f>Producto[[#This Row],[3° TRIM]]</f>
        <v>0</v>
      </c>
      <c r="AC64" s="654">
        <f>IFERROR(AB64/Producto[[#This Row],[3° TRIM]],0)*Producto[[#This Row],[% Ponderación Producto]]</f>
        <v>0</v>
      </c>
      <c r="AD64" s="604" t="s">
        <v>1088</v>
      </c>
      <c r="AE64" s="604" t="s">
        <v>1088</v>
      </c>
      <c r="AF64" s="604" t="s">
        <v>1088</v>
      </c>
      <c r="AG64" s="604" t="s">
        <v>1088</v>
      </c>
      <c r="AH64" s="658">
        <f t="shared" si="17"/>
        <v>0</v>
      </c>
      <c r="AI64" s="652" t="s">
        <v>792</v>
      </c>
      <c r="AJ64" s="650" t="str">
        <f t="shared" si="4"/>
        <v>SIN EJECUTAR</v>
      </c>
      <c r="AK64" s="651">
        <f>AH64*Producto[[#This Row],[% Ponderación Producto]]</f>
        <v>0</v>
      </c>
      <c r="AL64" s="529">
        <f t="shared" si="24"/>
        <v>1</v>
      </c>
      <c r="AM64" s="232">
        <f t="shared" si="25"/>
        <v>5.8799999999999998E-2</v>
      </c>
      <c r="AN64" s="552">
        <v>1</v>
      </c>
      <c r="AO64" s="545" t="s">
        <v>909</v>
      </c>
      <c r="AP64" s="544" t="s">
        <v>910</v>
      </c>
      <c r="AQ64" s="544"/>
      <c r="AR64" s="569">
        <f t="shared" si="6"/>
        <v>1</v>
      </c>
      <c r="AS64" s="568" t="str">
        <f t="shared" si="7"/>
        <v>EXCELENTE</v>
      </c>
      <c r="AT64" s="566" t="str">
        <f t="shared" si="8"/>
        <v>EN EJECUCIÓN</v>
      </c>
      <c r="AU64" s="567">
        <f t="shared" si="26"/>
        <v>5.8799999999999998E-2</v>
      </c>
      <c r="AV64" s="528">
        <f t="shared" si="36"/>
        <v>0</v>
      </c>
      <c r="AW64" s="232">
        <f t="shared" si="27"/>
        <v>0</v>
      </c>
      <c r="AX64" s="438">
        <v>0</v>
      </c>
      <c r="AY64" s="435" t="s">
        <v>615</v>
      </c>
      <c r="AZ64" s="403" t="s">
        <v>601</v>
      </c>
      <c r="BA64" s="436" t="s">
        <v>601</v>
      </c>
      <c r="BB64" s="321">
        <f t="shared" si="31"/>
        <v>0</v>
      </c>
      <c r="BC64" s="480" t="s">
        <v>792</v>
      </c>
      <c r="BD64" s="350" t="str">
        <f t="shared" si="29"/>
        <v>SIN EJECUTAR</v>
      </c>
      <c r="BE64" s="586">
        <f t="shared" si="30"/>
        <v>0</v>
      </c>
      <c r="BF64" s="291">
        <v>1</v>
      </c>
      <c r="BG64" s="25" t="s">
        <v>573</v>
      </c>
      <c r="BH64" s="14">
        <v>0.2</v>
      </c>
      <c r="BI64" s="30">
        <v>43146</v>
      </c>
      <c r="BJ64" s="30">
        <v>43190</v>
      </c>
      <c r="BK64" s="14">
        <f>$H$64*BH64</f>
        <v>1.176E-2</v>
      </c>
      <c r="BL64" s="31" t="s">
        <v>215</v>
      </c>
      <c r="BM64" s="275">
        <v>1</v>
      </c>
      <c r="BN64" s="240" t="s">
        <v>631</v>
      </c>
      <c r="BO64" s="81">
        <f t="shared" si="34"/>
        <v>0.2</v>
      </c>
      <c r="BP64" s="14">
        <f t="shared" si="35"/>
        <v>1.176E-2</v>
      </c>
      <c r="BQ64" s="84">
        <f>BO64*$H$64</f>
        <v>1.176E-2</v>
      </c>
    </row>
    <row r="65" spans="1:74" ht="72.75" customHeight="1" thickBot="1" x14ac:dyDescent="0.3">
      <c r="A65" s="57" t="s">
        <v>388</v>
      </c>
      <c r="B65" s="58" t="s">
        <v>389</v>
      </c>
      <c r="C65" s="52" t="s">
        <v>23</v>
      </c>
      <c r="D65" s="223" t="s">
        <v>538</v>
      </c>
      <c r="E65" s="53" t="s">
        <v>186</v>
      </c>
      <c r="F65" s="362">
        <v>7</v>
      </c>
      <c r="G65" s="512" t="s">
        <v>576</v>
      </c>
      <c r="H65" s="337">
        <v>5.8799999999999998E-2</v>
      </c>
      <c r="I65" s="360">
        <v>2</v>
      </c>
      <c r="J65" s="357" t="s">
        <v>216</v>
      </c>
      <c r="K65" s="356" t="s">
        <v>217</v>
      </c>
      <c r="L65" s="361" t="s">
        <v>218</v>
      </c>
      <c r="M65" s="350">
        <v>0</v>
      </c>
      <c r="N65" s="350">
        <v>1</v>
      </c>
      <c r="O65" s="350">
        <v>2</v>
      </c>
      <c r="P65" s="351">
        <v>2</v>
      </c>
      <c r="Q65" s="702">
        <v>2</v>
      </c>
      <c r="R65" s="686">
        <f>IFERROR(Q65/Producto[[#This Row],[4° TRIM]],0)*Producto[[#This Row],[% Ponderación Producto]]</f>
        <v>5.8799999999999998E-2</v>
      </c>
      <c r="S65" s="687">
        <v>2</v>
      </c>
      <c r="T65" s="687" t="s">
        <v>1305</v>
      </c>
      <c r="U65" s="687"/>
      <c r="V65" s="687"/>
      <c r="W65" s="686">
        <f t="shared" si="22"/>
        <v>1</v>
      </c>
      <c r="X65" s="686" t="str">
        <f t="shared" si="23"/>
        <v>EXCELENTE</v>
      </c>
      <c r="Y65" s="687" t="s">
        <v>1170</v>
      </c>
      <c r="Z65" s="748">
        <f>Producto[[#This Row],[Cumplimiento (S7/Q7)]]*Producto[[#This Row],[% Ponderación Producto]]</f>
        <v>5.8799999999999998E-2</v>
      </c>
      <c r="AA65" s="751"/>
      <c r="AB65" s="596">
        <f>Producto[[#This Row],[3° TRIM]]</f>
        <v>2</v>
      </c>
      <c r="AC65" s="654">
        <f>IFERROR(AB65/Producto[[#This Row],[3° TRIM]],0)*Producto[[#This Row],[% Ponderación Producto]]</f>
        <v>5.8799999999999998E-2</v>
      </c>
      <c r="AD65" s="619">
        <v>2</v>
      </c>
      <c r="AE65" s="620" t="s">
        <v>911</v>
      </c>
      <c r="AF65" s="621" t="s">
        <v>912</v>
      </c>
      <c r="AG65" s="621"/>
      <c r="AH65" s="658">
        <f t="shared" si="17"/>
        <v>1</v>
      </c>
      <c r="AI65" s="652" t="str">
        <f t="shared" si="16"/>
        <v>EXCELENTE</v>
      </c>
      <c r="AJ65" s="650" t="str">
        <f t="shared" si="4"/>
        <v>EN EJECUCIÓN</v>
      </c>
      <c r="AK65" s="651">
        <f>AH65*Producto[[#This Row],[% Ponderación Producto]]</f>
        <v>5.8799999999999998E-2</v>
      </c>
      <c r="AL65" s="529">
        <f t="shared" si="24"/>
        <v>1</v>
      </c>
      <c r="AM65" s="232">
        <f t="shared" si="25"/>
        <v>5.8799999999999998E-2</v>
      </c>
      <c r="AN65" s="552">
        <v>2</v>
      </c>
      <c r="AO65" s="545" t="s">
        <v>911</v>
      </c>
      <c r="AP65" s="544" t="s">
        <v>912</v>
      </c>
      <c r="AQ65" s="544"/>
      <c r="AR65" s="569">
        <f t="shared" si="6"/>
        <v>2</v>
      </c>
      <c r="AS65" s="568" t="str">
        <f t="shared" si="7"/>
        <v>EXCELENTE</v>
      </c>
      <c r="AT65" s="566" t="str">
        <f t="shared" si="8"/>
        <v>EN EJECUCIÓN</v>
      </c>
      <c r="AU65" s="567">
        <f t="shared" si="26"/>
        <v>0.1176</v>
      </c>
      <c r="AV65" s="528">
        <f t="shared" si="36"/>
        <v>0</v>
      </c>
      <c r="AW65" s="232">
        <f t="shared" si="27"/>
        <v>0</v>
      </c>
      <c r="AX65" s="438">
        <v>0</v>
      </c>
      <c r="AY65" s="435" t="s">
        <v>632</v>
      </c>
      <c r="AZ65" s="403" t="s">
        <v>601</v>
      </c>
      <c r="BA65" s="436" t="s">
        <v>601</v>
      </c>
      <c r="BB65" s="321">
        <f t="shared" si="31"/>
        <v>0</v>
      </c>
      <c r="BC65" s="480" t="s">
        <v>792</v>
      </c>
      <c r="BD65" s="350" t="str">
        <f t="shared" si="29"/>
        <v>SIN EJECUTAR</v>
      </c>
      <c r="BE65" s="586">
        <f t="shared" si="30"/>
        <v>0</v>
      </c>
      <c r="BF65" s="291">
        <v>1</v>
      </c>
      <c r="BG65" s="25" t="s">
        <v>577</v>
      </c>
      <c r="BH65" s="14">
        <v>0.4</v>
      </c>
      <c r="BI65" s="30">
        <v>43132</v>
      </c>
      <c r="BJ65" s="30">
        <v>43250</v>
      </c>
      <c r="BK65" s="14">
        <f>$H$65*BH65</f>
        <v>2.3519999999999999E-2</v>
      </c>
      <c r="BL65" s="31" t="s">
        <v>215</v>
      </c>
      <c r="BM65" s="275">
        <v>0.2</v>
      </c>
      <c r="BN65" s="276" t="s">
        <v>633</v>
      </c>
      <c r="BO65" s="81">
        <f t="shared" si="34"/>
        <v>8.0000000000000016E-2</v>
      </c>
      <c r="BP65" s="14">
        <f t="shared" si="35"/>
        <v>4.7039999999999998E-3</v>
      </c>
      <c r="BQ65" s="297">
        <f>BO65*$H$65</f>
        <v>4.7040000000000007E-3</v>
      </c>
    </row>
    <row r="66" spans="1:74" ht="79.5" customHeight="1" thickBot="1" x14ac:dyDescent="0.3">
      <c r="A66" s="57" t="s">
        <v>388</v>
      </c>
      <c r="B66" s="58" t="s">
        <v>389</v>
      </c>
      <c r="C66" s="52" t="s">
        <v>23</v>
      </c>
      <c r="D66" s="223" t="s">
        <v>536</v>
      </c>
      <c r="E66" s="53" t="s">
        <v>186</v>
      </c>
      <c r="F66" s="352">
        <v>8</v>
      </c>
      <c r="G66" s="358" t="s">
        <v>365</v>
      </c>
      <c r="H66" s="337">
        <v>5.8799999999999998E-2</v>
      </c>
      <c r="I66" s="359">
        <v>20</v>
      </c>
      <c r="J66" s="334" t="s">
        <v>220</v>
      </c>
      <c r="K66" s="357" t="s">
        <v>221</v>
      </c>
      <c r="L66" s="357" t="s">
        <v>222</v>
      </c>
      <c r="M66" s="321">
        <v>0.25</v>
      </c>
      <c r="N66" s="321">
        <v>0.5</v>
      </c>
      <c r="O66" s="321">
        <v>0.75</v>
      </c>
      <c r="P66" s="322">
        <v>1</v>
      </c>
      <c r="Q66" s="705">
        <f>Producto[[#This Row],[4° TRIM]]</f>
        <v>1</v>
      </c>
      <c r="R66" s="688">
        <f>IFERROR(Q66/Producto[[#This Row],[4° TRIM]],0)*Producto[[#This Row],[% Ponderación Producto]]</f>
        <v>5.8799999999999998E-2</v>
      </c>
      <c r="S66" s="688">
        <v>1</v>
      </c>
      <c r="T66" s="731" t="s">
        <v>1314</v>
      </c>
      <c r="U66" s="731" t="s">
        <v>1315</v>
      </c>
      <c r="V66" s="688"/>
      <c r="W66" s="688">
        <f t="shared" si="22"/>
        <v>1</v>
      </c>
      <c r="X66" s="688" t="str">
        <f t="shared" si="23"/>
        <v>EXCELENTE</v>
      </c>
      <c r="Y66" s="697" t="s">
        <v>1170</v>
      </c>
      <c r="Z66" s="748">
        <f>Producto[[#This Row],[Cumplimiento (S7/Q7)]]*Producto[[#This Row],[% Ponderación Producto]]</f>
        <v>5.8799999999999998E-2</v>
      </c>
      <c r="AA66" s="751"/>
      <c r="AB66" s="597">
        <f>Producto[[#This Row],[3° TRIM]]</f>
        <v>0.75</v>
      </c>
      <c r="AC66" s="662">
        <f>IFERROR(AB66/Producto[[#This Row],[3° TRIM]],0)*Producto[[#This Row],[% Ponderación Producto]]</f>
        <v>5.8799999999999998E-2</v>
      </c>
      <c r="AD66" s="602">
        <v>0.63</v>
      </c>
      <c r="AE66" s="85" t="s">
        <v>1166</v>
      </c>
      <c r="AF66" s="602" t="s">
        <v>1089</v>
      </c>
      <c r="AG66" s="602"/>
      <c r="AH66" s="658">
        <f t="shared" si="17"/>
        <v>0.84</v>
      </c>
      <c r="AI66" s="652" t="str">
        <f t="shared" si="16"/>
        <v>BUENO</v>
      </c>
      <c r="AJ66" s="650" t="str">
        <f t="shared" si="4"/>
        <v>EN EJECUCIÓN</v>
      </c>
      <c r="AK66" s="651">
        <f>AH66*Producto[[#This Row],[% Ponderación Producto]]</f>
        <v>4.9391999999999998E-2</v>
      </c>
      <c r="AL66" s="530">
        <f t="shared" si="24"/>
        <v>0.5</v>
      </c>
      <c r="AM66" s="232">
        <f t="shared" si="25"/>
        <v>5.8799999999999998E-2</v>
      </c>
      <c r="AN66" s="546">
        <v>0.63</v>
      </c>
      <c r="AO66" s="547" t="s">
        <v>913</v>
      </c>
      <c r="AP66" s="546" t="s">
        <v>914</v>
      </c>
      <c r="AQ66" s="546"/>
      <c r="AR66" s="569">
        <f t="shared" si="6"/>
        <v>1.26</v>
      </c>
      <c r="AS66" s="568" t="str">
        <f t="shared" si="7"/>
        <v>EXCELENTE</v>
      </c>
      <c r="AT66" s="566" t="str">
        <f t="shared" si="8"/>
        <v>EN EJECUCIÓN</v>
      </c>
      <c r="AU66" s="567">
        <f t="shared" si="26"/>
        <v>7.4088000000000001E-2</v>
      </c>
      <c r="AV66" s="526">
        <f t="shared" si="36"/>
        <v>0.25</v>
      </c>
      <c r="AW66" s="232">
        <f t="shared" si="27"/>
        <v>5.8799999999999998E-2</v>
      </c>
      <c r="AX66" s="437">
        <v>0.25</v>
      </c>
      <c r="AY66" s="435" t="s">
        <v>634</v>
      </c>
      <c r="AZ66" s="438" t="s">
        <v>635</v>
      </c>
      <c r="BA66" s="424" t="s">
        <v>601</v>
      </c>
      <c r="BB66" s="417">
        <f t="shared" si="31"/>
        <v>1</v>
      </c>
      <c r="BC66" s="417" t="str">
        <f t="shared" si="28"/>
        <v>EXCELENTE</v>
      </c>
      <c r="BD66" s="350" t="str">
        <f t="shared" si="29"/>
        <v>EN EJECUCIÓN</v>
      </c>
      <c r="BE66" s="224">
        <f t="shared" si="30"/>
        <v>5.8799999999999998E-2</v>
      </c>
      <c r="BF66" s="291">
        <v>1</v>
      </c>
      <c r="BG66" s="279" t="s">
        <v>223</v>
      </c>
      <c r="BH66" s="14">
        <v>0.5</v>
      </c>
      <c r="BI66" s="30">
        <v>43115</v>
      </c>
      <c r="BJ66" s="30">
        <v>43465</v>
      </c>
      <c r="BK66" s="14">
        <f>$H$66*BH66</f>
        <v>2.9399999999999999E-2</v>
      </c>
      <c r="BL66" s="31" t="s">
        <v>222</v>
      </c>
      <c r="BM66" s="280">
        <v>1</v>
      </c>
      <c r="BN66" s="281" t="s">
        <v>636</v>
      </c>
      <c r="BO66" s="81">
        <f t="shared" si="34"/>
        <v>0.5</v>
      </c>
      <c r="BP66" s="14">
        <f t="shared" si="35"/>
        <v>2.9399999999999999E-2</v>
      </c>
      <c r="BQ66" s="84">
        <f>BO66*$H$66</f>
        <v>2.9399999999999999E-2</v>
      </c>
    </row>
    <row r="67" spans="1:74" ht="79.5" customHeight="1" thickBot="1" x14ac:dyDescent="0.3">
      <c r="A67" s="57" t="s">
        <v>388</v>
      </c>
      <c r="B67" s="58" t="s">
        <v>389</v>
      </c>
      <c r="C67" s="52" t="s">
        <v>23</v>
      </c>
      <c r="D67" s="223" t="s">
        <v>539</v>
      </c>
      <c r="E67" s="53" t="s">
        <v>186</v>
      </c>
      <c r="F67" s="352">
        <v>9</v>
      </c>
      <c r="G67" s="355" t="s">
        <v>225</v>
      </c>
      <c r="H67" s="337">
        <v>5.8799999999999998E-2</v>
      </c>
      <c r="I67" s="338">
        <v>4</v>
      </c>
      <c r="J67" s="334" t="s">
        <v>220</v>
      </c>
      <c r="K67" s="356" t="s">
        <v>226</v>
      </c>
      <c r="L67" s="39" t="s">
        <v>227</v>
      </c>
      <c r="M67" s="350">
        <v>1</v>
      </c>
      <c r="N67" s="350">
        <v>2</v>
      </c>
      <c r="O67" s="350">
        <v>3</v>
      </c>
      <c r="P67" s="351">
        <v>4</v>
      </c>
      <c r="Q67" s="702">
        <f>Producto[[#This Row],[4° TRIM]]</f>
        <v>4</v>
      </c>
      <c r="R67" s="686">
        <f>IFERROR(Q67/Producto[[#This Row],[4° TRIM]],0)*Producto[[#This Row],[% Ponderación Producto]]</f>
        <v>5.8799999999999998E-2</v>
      </c>
      <c r="S67" s="732">
        <v>4</v>
      </c>
      <c r="T67" s="564" t="s">
        <v>1305</v>
      </c>
      <c r="U67" s="687"/>
      <c r="V67" s="687"/>
      <c r="W67" s="686">
        <f t="shared" si="22"/>
        <v>1</v>
      </c>
      <c r="X67" s="686" t="str">
        <f t="shared" si="23"/>
        <v>EXCELENTE</v>
      </c>
      <c r="Y67" s="687" t="s">
        <v>1170</v>
      </c>
      <c r="Z67" s="748">
        <f>Producto[[#This Row],[Cumplimiento (S7/Q7)]]*Producto[[#This Row],[% Ponderación Producto]]</f>
        <v>5.8799999999999998E-2</v>
      </c>
      <c r="AA67" s="751"/>
      <c r="AB67" s="596">
        <f>Producto[[#This Row],[3° TRIM]]</f>
        <v>3</v>
      </c>
      <c r="AC67" s="654">
        <f>IFERROR(AB67/Producto[[#This Row],[3° TRIM]],0)*Producto[[#This Row],[% Ponderación Producto]]</f>
        <v>5.8799999999999998E-2</v>
      </c>
      <c r="AD67" s="604">
        <v>3</v>
      </c>
      <c r="AE67" s="85" t="s">
        <v>1167</v>
      </c>
      <c r="AF67" s="604" t="s">
        <v>1090</v>
      </c>
      <c r="AG67" s="604"/>
      <c r="AH67" s="658">
        <f t="shared" si="17"/>
        <v>1</v>
      </c>
      <c r="AI67" s="652" t="str">
        <f t="shared" si="16"/>
        <v>EXCELENTE</v>
      </c>
      <c r="AJ67" s="650" t="str">
        <f t="shared" si="4"/>
        <v>EN EJECUCIÓN</v>
      </c>
      <c r="AK67" s="651">
        <f>AH67*Producto[[#This Row],[% Ponderación Producto]]</f>
        <v>5.8799999999999998E-2</v>
      </c>
      <c r="AL67" s="529">
        <f t="shared" si="24"/>
        <v>2</v>
      </c>
      <c r="AM67" s="232">
        <f t="shared" si="25"/>
        <v>5.8799999999999998E-2</v>
      </c>
      <c r="AN67" s="544">
        <v>2</v>
      </c>
      <c r="AO67" s="545" t="s">
        <v>915</v>
      </c>
      <c r="AP67" s="544" t="s">
        <v>916</v>
      </c>
      <c r="AQ67" s="544" t="s">
        <v>917</v>
      </c>
      <c r="AR67" s="569">
        <f t="shared" si="6"/>
        <v>1</v>
      </c>
      <c r="AS67" s="568" t="str">
        <f t="shared" si="7"/>
        <v>EXCELENTE</v>
      </c>
      <c r="AT67" s="566" t="str">
        <f t="shared" si="8"/>
        <v>EN EJECUCIÓN</v>
      </c>
      <c r="AU67" s="567">
        <f t="shared" si="26"/>
        <v>5.8799999999999998E-2</v>
      </c>
      <c r="AV67" s="438">
        <f t="shared" si="36"/>
        <v>1</v>
      </c>
      <c r="AW67" s="232">
        <f t="shared" si="27"/>
        <v>5.8799999999999998E-2</v>
      </c>
      <c r="AX67" s="455">
        <v>1</v>
      </c>
      <c r="AY67" s="433" t="s">
        <v>637</v>
      </c>
      <c r="AZ67" s="433" t="s">
        <v>638</v>
      </c>
      <c r="BA67" s="452" t="s">
        <v>601</v>
      </c>
      <c r="BB67" s="321">
        <f t="shared" si="31"/>
        <v>1</v>
      </c>
      <c r="BC67" s="321" t="str">
        <f t="shared" si="28"/>
        <v>EXCELENTE</v>
      </c>
      <c r="BD67" s="350" t="str">
        <f t="shared" si="29"/>
        <v>EN EJECUCIÓN</v>
      </c>
      <c r="BE67" s="586">
        <f t="shared" si="30"/>
        <v>5.8799999999999998E-2</v>
      </c>
      <c r="BF67" s="291">
        <v>1</v>
      </c>
      <c r="BG67" s="40" t="s">
        <v>228</v>
      </c>
      <c r="BH67" s="14">
        <v>0.25</v>
      </c>
      <c r="BI67" s="30">
        <v>43102</v>
      </c>
      <c r="BJ67" s="30">
        <v>43159</v>
      </c>
      <c r="BK67" s="14">
        <f>$H$67*BH67</f>
        <v>1.47E-2</v>
      </c>
      <c r="BL67" s="31" t="s">
        <v>229</v>
      </c>
      <c r="BM67" s="282">
        <v>1</v>
      </c>
      <c r="BN67" s="276" t="s">
        <v>639</v>
      </c>
      <c r="BO67" s="81">
        <f t="shared" si="34"/>
        <v>0.25</v>
      </c>
      <c r="BP67" s="14">
        <f t="shared" si="35"/>
        <v>1.47E-2</v>
      </c>
      <c r="BQ67" s="84">
        <f>BO67*$H$67</f>
        <v>1.47E-2</v>
      </c>
    </row>
    <row r="68" spans="1:74" ht="79.5" customHeight="1" thickBot="1" x14ac:dyDescent="0.3">
      <c r="A68" s="57" t="s">
        <v>388</v>
      </c>
      <c r="B68" s="58" t="s">
        <v>389</v>
      </c>
      <c r="C68" s="52" t="s">
        <v>23</v>
      </c>
      <c r="D68" s="223" t="s">
        <v>537</v>
      </c>
      <c r="E68" s="53" t="s">
        <v>186</v>
      </c>
      <c r="F68" s="352">
        <v>10</v>
      </c>
      <c r="G68" s="353" t="s">
        <v>232</v>
      </c>
      <c r="H68" s="337">
        <v>5.8799999999999998E-2</v>
      </c>
      <c r="I68" s="334">
        <v>1</v>
      </c>
      <c r="J68" s="334" t="s">
        <v>233</v>
      </c>
      <c r="K68" s="348" t="s">
        <v>234</v>
      </c>
      <c r="L68" s="348" t="s">
        <v>235</v>
      </c>
      <c r="M68" s="330">
        <v>0.5</v>
      </c>
      <c r="N68" s="330">
        <v>1</v>
      </c>
      <c r="O68" s="656">
        <f>Producto[[#This Row],[2° TRIM]]</f>
        <v>1</v>
      </c>
      <c r="P68" s="752">
        <v>1</v>
      </c>
      <c r="Q68" s="744">
        <v>1</v>
      </c>
      <c r="R68" s="686">
        <f>IFERROR(Q68/Producto[[#This Row],[4° TRIM]],0)*Producto[[#This Row],[% Ponderación Producto]]</f>
        <v>5.8799999999999998E-2</v>
      </c>
      <c r="S68" s="733">
        <v>1</v>
      </c>
      <c r="T68" s="687" t="s">
        <v>1305</v>
      </c>
      <c r="U68" s="687"/>
      <c r="V68" s="687"/>
      <c r="W68" s="686">
        <f t="shared" si="22"/>
        <v>1</v>
      </c>
      <c r="X68" s="686" t="str">
        <f t="shared" si="23"/>
        <v>EXCELENTE</v>
      </c>
      <c r="Y68" s="687" t="s">
        <v>1170</v>
      </c>
      <c r="Z68" s="748">
        <f>Producto[[#This Row],[Cumplimiento (S7/Q7)]]*Producto[[#This Row],[% Ponderación Producto]]</f>
        <v>5.8799999999999998E-2</v>
      </c>
      <c r="AA68" s="751"/>
      <c r="AB68" s="613">
        <f>Producto[[#This Row],[3° TRIM]]</f>
        <v>1</v>
      </c>
      <c r="AC68" s="654">
        <f>IFERROR(AB68/Producto[[#This Row],[3° TRIM]],0)*Producto[[#This Row],[% Ponderación Producto]]</f>
        <v>5.8799999999999998E-2</v>
      </c>
      <c r="AD68" s="622">
        <v>1</v>
      </c>
      <c r="AE68" s="665" t="s">
        <v>1063</v>
      </c>
      <c r="AF68" s="623"/>
      <c r="AG68" s="623"/>
      <c r="AH68" s="658">
        <f t="shared" si="17"/>
        <v>1</v>
      </c>
      <c r="AI68" s="652" t="str">
        <f t="shared" si="16"/>
        <v>EXCELENTE</v>
      </c>
      <c r="AJ68" s="650" t="s">
        <v>1170</v>
      </c>
      <c r="AK68" s="651">
        <f>AH68*Producto[[#This Row],[% Ponderación Producto]]</f>
        <v>5.8799999999999998E-2</v>
      </c>
      <c r="AL68" s="530">
        <f t="shared" si="24"/>
        <v>1</v>
      </c>
      <c r="AM68" s="232">
        <f t="shared" si="25"/>
        <v>5.8799999999999998E-2</v>
      </c>
      <c r="AN68" s="546">
        <v>1</v>
      </c>
      <c r="AO68" s="545" t="s">
        <v>918</v>
      </c>
      <c r="AP68" s="544" t="s">
        <v>919</v>
      </c>
      <c r="AQ68" s="544"/>
      <c r="AR68" s="569">
        <f t="shared" si="6"/>
        <v>1</v>
      </c>
      <c r="AS68" s="568" t="str">
        <f t="shared" si="7"/>
        <v>EXCELENTE</v>
      </c>
      <c r="AT68" s="650" t="s">
        <v>1170</v>
      </c>
      <c r="AU68" s="567">
        <f t="shared" si="26"/>
        <v>5.8799999999999998E-2</v>
      </c>
      <c r="AV68" s="437">
        <f t="shared" si="36"/>
        <v>0.5</v>
      </c>
      <c r="AW68" s="232">
        <f t="shared" si="27"/>
        <v>5.8799999999999998E-2</v>
      </c>
      <c r="AX68" s="451">
        <v>0.4</v>
      </c>
      <c r="AY68" s="433" t="s">
        <v>641</v>
      </c>
      <c r="AZ68" s="433" t="s">
        <v>642</v>
      </c>
      <c r="BA68" s="452" t="s">
        <v>601</v>
      </c>
      <c r="BB68" s="417">
        <f t="shared" si="31"/>
        <v>0.8</v>
      </c>
      <c r="BC68" s="417" t="str">
        <f t="shared" si="28"/>
        <v>REGULAR</v>
      </c>
      <c r="BD68" s="350" t="str">
        <f t="shared" si="29"/>
        <v>EN EJECUCIÓN</v>
      </c>
      <c r="BE68" s="224">
        <f t="shared" si="30"/>
        <v>4.7039999999999998E-2</v>
      </c>
      <c r="BF68" s="291">
        <v>1</v>
      </c>
      <c r="BG68" s="40" t="s">
        <v>236</v>
      </c>
      <c r="BH68" s="14">
        <v>0.5</v>
      </c>
      <c r="BI68" s="30">
        <v>43133</v>
      </c>
      <c r="BJ68" s="30">
        <v>43222</v>
      </c>
      <c r="BK68" s="14">
        <f>$H$68*BH68</f>
        <v>2.9399999999999999E-2</v>
      </c>
      <c r="BL68" s="31" t="s">
        <v>235</v>
      </c>
      <c r="BM68" s="271">
        <v>0.8</v>
      </c>
      <c r="BN68" s="277" t="s">
        <v>641</v>
      </c>
      <c r="BO68" s="81">
        <f t="shared" si="34"/>
        <v>0.4</v>
      </c>
      <c r="BP68" s="14">
        <f t="shared" si="35"/>
        <v>2.3519999999999999E-2</v>
      </c>
      <c r="BQ68" s="84">
        <f>BO68*$H$68</f>
        <v>2.3519999999999999E-2</v>
      </c>
    </row>
    <row r="69" spans="1:74" ht="150" customHeight="1" thickBot="1" x14ac:dyDescent="0.3">
      <c r="A69" s="57" t="s">
        <v>388</v>
      </c>
      <c r="B69" s="58" t="s">
        <v>389</v>
      </c>
      <c r="C69" s="52" t="s">
        <v>23</v>
      </c>
      <c r="D69" s="223" t="s">
        <v>537</v>
      </c>
      <c r="E69" s="53" t="s">
        <v>186</v>
      </c>
      <c r="F69" s="352">
        <v>11</v>
      </c>
      <c r="G69" s="513" t="s">
        <v>833</v>
      </c>
      <c r="H69" s="337">
        <v>5.8799999999999998E-2</v>
      </c>
      <c r="I69" s="334">
        <v>1</v>
      </c>
      <c r="J69" s="354" t="s">
        <v>233</v>
      </c>
      <c r="K69" s="348" t="s">
        <v>366</v>
      </c>
      <c r="L69" s="349" t="s">
        <v>235</v>
      </c>
      <c r="M69" s="330">
        <v>0.5</v>
      </c>
      <c r="N69" s="330">
        <v>1</v>
      </c>
      <c r="O69" s="656">
        <f>Producto[[#This Row],[2° TRIM]]</f>
        <v>1</v>
      </c>
      <c r="P69" s="752">
        <v>1</v>
      </c>
      <c r="Q69" s="744">
        <v>1</v>
      </c>
      <c r="R69" s="686">
        <f>IFERROR(Q69/Producto[[#This Row],[4° TRIM]],0)*Producto[[#This Row],[% Ponderación Producto]]</f>
        <v>5.8799999999999998E-2</v>
      </c>
      <c r="S69" s="733">
        <v>1</v>
      </c>
      <c r="T69" s="732" t="s">
        <v>1305</v>
      </c>
      <c r="U69" s="687"/>
      <c r="V69" s="687"/>
      <c r="W69" s="686">
        <f t="shared" si="22"/>
        <v>1</v>
      </c>
      <c r="X69" s="686" t="str">
        <f t="shared" si="23"/>
        <v>EXCELENTE</v>
      </c>
      <c r="Y69" s="687" t="s">
        <v>1170</v>
      </c>
      <c r="Z69" s="748">
        <f>Producto[[#This Row],[Cumplimiento (S7/Q7)]]*Producto[[#This Row],[% Ponderación Producto]]</f>
        <v>5.8799999999999998E-2</v>
      </c>
      <c r="AA69" s="751"/>
      <c r="AB69" s="613">
        <f>Producto[[#This Row],[3° TRIM]]</f>
        <v>1</v>
      </c>
      <c r="AC69" s="654">
        <f>IFERROR(AB69/Producto[[#This Row],[3° TRIM]],0)*Producto[[#This Row],[% Ponderación Producto]]</f>
        <v>5.8799999999999998E-2</v>
      </c>
      <c r="AD69" s="624">
        <v>1</v>
      </c>
      <c r="AE69" s="665" t="s">
        <v>1063</v>
      </c>
      <c r="AF69" s="603"/>
      <c r="AG69" s="603"/>
      <c r="AH69" s="658">
        <f t="shared" si="17"/>
        <v>1</v>
      </c>
      <c r="AI69" s="652" t="str">
        <f t="shared" si="16"/>
        <v>EXCELENTE</v>
      </c>
      <c r="AJ69" s="650" t="s">
        <v>1170</v>
      </c>
      <c r="AK69" s="651">
        <f>AH69*Producto[[#This Row],[% Ponderación Producto]]</f>
        <v>5.8799999999999998E-2</v>
      </c>
      <c r="AL69" s="530">
        <f t="shared" si="24"/>
        <v>1</v>
      </c>
      <c r="AM69" s="232">
        <f t="shared" si="25"/>
        <v>5.8799999999999998E-2</v>
      </c>
      <c r="AN69" s="546">
        <v>1</v>
      </c>
      <c r="AO69" s="545" t="s">
        <v>920</v>
      </c>
      <c r="AP69" s="544" t="s">
        <v>921</v>
      </c>
      <c r="AQ69" s="544"/>
      <c r="AR69" s="569">
        <f t="shared" si="6"/>
        <v>1</v>
      </c>
      <c r="AS69" s="568" t="str">
        <f t="shared" si="7"/>
        <v>EXCELENTE</v>
      </c>
      <c r="AT69" s="650" t="s">
        <v>1170</v>
      </c>
      <c r="AU69" s="567">
        <f t="shared" si="26"/>
        <v>5.8799999999999998E-2</v>
      </c>
      <c r="AV69" s="437">
        <f t="shared" si="36"/>
        <v>0.5</v>
      </c>
      <c r="AW69" s="232">
        <f t="shared" si="27"/>
        <v>5.8799999999999998E-2</v>
      </c>
      <c r="AX69" s="451">
        <v>0.4</v>
      </c>
      <c r="AY69" s="432" t="s">
        <v>643</v>
      </c>
      <c r="AZ69" s="433" t="s">
        <v>644</v>
      </c>
      <c r="BA69" s="452" t="s">
        <v>601</v>
      </c>
      <c r="BB69" s="417">
        <f t="shared" si="31"/>
        <v>0.8</v>
      </c>
      <c r="BC69" s="417" t="str">
        <f t="shared" si="28"/>
        <v>REGULAR</v>
      </c>
      <c r="BD69" s="350" t="str">
        <f t="shared" si="29"/>
        <v>EN EJECUCIÓN</v>
      </c>
      <c r="BE69" s="224">
        <f t="shared" si="30"/>
        <v>4.7039999999999998E-2</v>
      </c>
      <c r="BF69" s="291">
        <v>1</v>
      </c>
      <c r="BG69" s="40" t="s">
        <v>238</v>
      </c>
      <c r="BH69" s="14">
        <v>0.5</v>
      </c>
      <c r="BI69" s="30">
        <v>43133</v>
      </c>
      <c r="BJ69" s="30">
        <v>43222</v>
      </c>
      <c r="BK69" s="14">
        <f>$H$69*BH69</f>
        <v>2.9399999999999999E-2</v>
      </c>
      <c r="BL69" s="31" t="s">
        <v>235</v>
      </c>
      <c r="BM69" s="271">
        <v>0.8</v>
      </c>
      <c r="BN69" s="277" t="s">
        <v>645</v>
      </c>
      <c r="BO69" s="81">
        <f t="shared" si="34"/>
        <v>0.4</v>
      </c>
      <c r="BP69" s="14">
        <f t="shared" si="35"/>
        <v>2.3519999999999999E-2</v>
      </c>
      <c r="BQ69" s="84">
        <f>BO69*$H$69</f>
        <v>2.3519999999999999E-2</v>
      </c>
    </row>
    <row r="70" spans="1:74" ht="79.5" customHeight="1" thickBot="1" x14ac:dyDescent="0.3">
      <c r="A70" s="57" t="s">
        <v>391</v>
      </c>
      <c r="B70" s="57" t="s">
        <v>395</v>
      </c>
      <c r="C70" s="52" t="s">
        <v>23</v>
      </c>
      <c r="D70" s="223" t="s">
        <v>540</v>
      </c>
      <c r="E70" s="53" t="s">
        <v>186</v>
      </c>
      <c r="F70" s="326">
        <v>12</v>
      </c>
      <c r="G70" s="346" t="s">
        <v>240</v>
      </c>
      <c r="H70" s="347">
        <v>5.8799999999999998E-2</v>
      </c>
      <c r="I70" s="343">
        <v>100</v>
      </c>
      <c r="J70" s="344" t="s">
        <v>184</v>
      </c>
      <c r="K70" s="345" t="s">
        <v>241</v>
      </c>
      <c r="L70" s="342" t="s">
        <v>242</v>
      </c>
      <c r="M70" s="330">
        <v>0.2</v>
      </c>
      <c r="N70" s="330">
        <v>0.5</v>
      </c>
      <c r="O70" s="330">
        <v>0.9</v>
      </c>
      <c r="P70" s="331">
        <v>1</v>
      </c>
      <c r="Q70" s="705">
        <f>Producto[[#This Row],[4° TRIM]]</f>
        <v>1</v>
      </c>
      <c r="R70" s="686">
        <f>IFERROR(Q70/Producto[[#This Row],[4° TRIM]],0)*Producto[[#This Row],[% Ponderación Producto]]</f>
        <v>5.8799999999999998E-2</v>
      </c>
      <c r="S70" s="733">
        <v>0.35</v>
      </c>
      <c r="T70" s="733" t="s">
        <v>1316</v>
      </c>
      <c r="U70" s="733" t="s">
        <v>1316</v>
      </c>
      <c r="V70" s="686"/>
      <c r="W70" s="686">
        <f t="shared" si="22"/>
        <v>0.35</v>
      </c>
      <c r="X70" s="686" t="str">
        <f t="shared" si="23"/>
        <v>MALO</v>
      </c>
      <c r="Y70" s="696" t="s">
        <v>1350</v>
      </c>
      <c r="Z70" s="748">
        <f>Producto[[#This Row],[Cumplimiento (S7/Q7)]]*Producto[[#This Row],[% Ponderación Producto]]</f>
        <v>2.0579999999999998E-2</v>
      </c>
      <c r="AA70" s="751"/>
      <c r="AB70" s="598">
        <f>Producto[[#This Row],[3° TRIM]]</f>
        <v>0.9</v>
      </c>
      <c r="AC70" s="592">
        <f>IFERROR(AB70/Producto[[#This Row],[3° TRIM]],0)*Producto[[#This Row],[% Ponderación Producto]]</f>
        <v>5.8799999999999998E-2</v>
      </c>
      <c r="AD70" s="607">
        <v>0.35</v>
      </c>
      <c r="AE70" s="639" t="s">
        <v>1091</v>
      </c>
      <c r="AF70" s="640" t="s">
        <v>1092</v>
      </c>
      <c r="AG70" s="607"/>
      <c r="AH70" s="658">
        <f t="shared" si="17"/>
        <v>0.38888888888888884</v>
      </c>
      <c r="AI70" s="652" t="str">
        <f t="shared" si="16"/>
        <v>MALO</v>
      </c>
      <c r="AJ70" s="650" t="str">
        <f t="shared" si="4"/>
        <v>EN EJECUCIÓN</v>
      </c>
      <c r="AK70" s="651">
        <f>AH70*Producto[[#This Row],[% Ponderación Producto]]</f>
        <v>2.2866666666666664E-2</v>
      </c>
      <c r="AL70" s="530">
        <f t="shared" si="24"/>
        <v>0.5</v>
      </c>
      <c r="AM70" s="232">
        <f t="shared" si="25"/>
        <v>5.8799999999999998E-2</v>
      </c>
      <c r="AN70" s="548">
        <v>0.44</v>
      </c>
      <c r="AO70" s="550" t="s">
        <v>922</v>
      </c>
      <c r="AP70" s="548" t="s">
        <v>923</v>
      </c>
      <c r="AQ70" s="548"/>
      <c r="AR70" s="569">
        <f t="shared" si="6"/>
        <v>0.88</v>
      </c>
      <c r="AS70" s="568" t="str">
        <f t="shared" si="7"/>
        <v>BUENO</v>
      </c>
      <c r="AT70" s="566" t="str">
        <f t="shared" si="8"/>
        <v>EN EJECUCIÓN</v>
      </c>
      <c r="AU70" s="567">
        <f t="shared" si="26"/>
        <v>5.1743999999999998E-2</v>
      </c>
      <c r="AV70" s="437">
        <f t="shared" si="36"/>
        <v>0.2</v>
      </c>
      <c r="AW70" s="232">
        <f t="shared" si="27"/>
        <v>5.8799999999999998E-2</v>
      </c>
      <c r="AX70" s="437">
        <v>0.2</v>
      </c>
      <c r="AY70" s="449" t="s">
        <v>646</v>
      </c>
      <c r="AZ70" s="449" t="s">
        <v>647</v>
      </c>
      <c r="BA70" s="450" t="s">
        <v>601</v>
      </c>
      <c r="BB70" s="321">
        <f t="shared" si="31"/>
        <v>1</v>
      </c>
      <c r="BC70" s="321" t="str">
        <f t="shared" si="28"/>
        <v>EXCELENTE</v>
      </c>
      <c r="BD70" s="350" t="str">
        <f t="shared" si="29"/>
        <v>EN EJECUCIÓN</v>
      </c>
      <c r="BE70" s="586">
        <f t="shared" si="30"/>
        <v>5.8799999999999998E-2</v>
      </c>
      <c r="BF70" s="293">
        <v>1</v>
      </c>
      <c r="BG70" s="214" t="s">
        <v>243</v>
      </c>
      <c r="BH70" s="14">
        <v>0.2</v>
      </c>
      <c r="BI70" s="23">
        <v>43101</v>
      </c>
      <c r="BJ70" s="23">
        <v>43190</v>
      </c>
      <c r="BK70" s="14">
        <f>$H$70*BH70</f>
        <v>1.176E-2</v>
      </c>
      <c r="BL70" s="43" t="s">
        <v>244</v>
      </c>
      <c r="BM70" s="271">
        <v>1</v>
      </c>
      <c r="BN70" s="276" t="s">
        <v>646</v>
      </c>
      <c r="BO70" s="81">
        <f t="shared" si="34"/>
        <v>0.2</v>
      </c>
      <c r="BP70" s="14">
        <f t="shared" si="35"/>
        <v>1.176E-2</v>
      </c>
      <c r="BQ70" s="84">
        <f>BO70*$H$70</f>
        <v>1.176E-2</v>
      </c>
    </row>
    <row r="71" spans="1:74" ht="79.5" customHeight="1" thickBot="1" x14ac:dyDescent="0.3">
      <c r="A71" s="57" t="s">
        <v>391</v>
      </c>
      <c r="B71" s="58" t="s">
        <v>392</v>
      </c>
      <c r="C71" s="52" t="s">
        <v>23</v>
      </c>
      <c r="D71" s="223" t="s">
        <v>540</v>
      </c>
      <c r="E71" s="53" t="s">
        <v>186</v>
      </c>
      <c r="F71" s="326">
        <v>13</v>
      </c>
      <c r="G71" s="341" t="s">
        <v>250</v>
      </c>
      <c r="H71" s="337">
        <v>5.8799999999999998E-2</v>
      </c>
      <c r="I71" s="338">
        <v>100</v>
      </c>
      <c r="J71" s="334" t="s">
        <v>184</v>
      </c>
      <c r="K71" s="340" t="s">
        <v>251</v>
      </c>
      <c r="L71" s="342" t="s">
        <v>242</v>
      </c>
      <c r="M71" s="330">
        <v>0.25</v>
      </c>
      <c r="N71" s="330">
        <v>0.5</v>
      </c>
      <c r="O71" s="330">
        <v>0.9</v>
      </c>
      <c r="P71" s="331">
        <v>1</v>
      </c>
      <c r="Q71" s="705">
        <f>Producto[[#This Row],[4° TRIM]]</f>
        <v>1</v>
      </c>
      <c r="R71" s="686">
        <f>IFERROR(Q71/Producto[[#This Row],[4° TRIM]],0)*Producto[[#This Row],[% Ponderación Producto]]</f>
        <v>5.8799999999999998E-2</v>
      </c>
      <c r="S71" s="733">
        <v>0</v>
      </c>
      <c r="T71" s="733" t="s">
        <v>1317</v>
      </c>
      <c r="U71" s="733" t="s">
        <v>1318</v>
      </c>
      <c r="V71" s="686"/>
      <c r="W71" s="686">
        <f t="shared" ref="W71:W80" si="37">IFERROR((S71/Q71),0)</f>
        <v>0</v>
      </c>
      <c r="X71" s="686" t="str">
        <f t="shared" ref="X71:X80" si="38">+IF(AND(W71&gt;=0%,W71&lt;=60%),"MALO",IF(AND(W71&gt;=61%,W71&lt;=80%),"REGULAR",IF(AND(W71&gt;=81%,W71&lt;95%),"BUENO","EXCELENTE")))</f>
        <v>MALO</v>
      </c>
      <c r="Y71" s="696" t="s">
        <v>759</v>
      </c>
      <c r="Z71" s="748">
        <f>Producto[[#This Row],[Cumplimiento (S7/Q7)]]*Producto[[#This Row],[% Ponderación Producto]]</f>
        <v>0</v>
      </c>
      <c r="AA71" s="751"/>
      <c r="AB71" s="598">
        <f>Producto[[#This Row],[3° TRIM]]</f>
        <v>0.9</v>
      </c>
      <c r="AC71" s="592">
        <f>IFERROR(AB71/Producto[[#This Row],[3° TRIM]],0)*Producto[[#This Row],[% Ponderación Producto]]</f>
        <v>5.8799999999999998E-2</v>
      </c>
      <c r="AD71" s="607">
        <v>0</v>
      </c>
      <c r="AE71" s="640" t="s">
        <v>1093</v>
      </c>
      <c r="AF71" s="607"/>
      <c r="AG71" s="640" t="s">
        <v>1094</v>
      </c>
      <c r="AH71" s="658">
        <f t="shared" ref="AH71:AH80" si="39">IFERROR((AD71/AB71),0)</f>
        <v>0</v>
      </c>
      <c r="AI71" s="652" t="str">
        <f t="shared" si="16"/>
        <v>MALO</v>
      </c>
      <c r="AJ71" s="650" t="str">
        <f t="shared" si="4"/>
        <v>SIN EJECUTAR</v>
      </c>
      <c r="AK71" s="651">
        <f>AH71*Producto[[#This Row],[% Ponderación Producto]]</f>
        <v>0</v>
      </c>
      <c r="AL71" s="530">
        <f t="shared" ref="AL71:AL80" si="40">N71</f>
        <v>0.5</v>
      </c>
      <c r="AM71" s="232">
        <f t="shared" ref="AM71:AM80" si="41">IFERROR(AL71/N71,0)*H71</f>
        <v>5.8799999999999998E-2</v>
      </c>
      <c r="AN71" s="548">
        <v>0.5</v>
      </c>
      <c r="AO71" s="549" t="s">
        <v>924</v>
      </c>
      <c r="AP71" s="548" t="s">
        <v>925</v>
      </c>
      <c r="AQ71" s="548"/>
      <c r="AR71" s="569">
        <f t="shared" si="6"/>
        <v>1</v>
      </c>
      <c r="AS71" s="568" t="str">
        <f t="shared" si="7"/>
        <v>EXCELENTE</v>
      </c>
      <c r="AT71" s="566" t="str">
        <f t="shared" si="8"/>
        <v>EN EJECUCIÓN</v>
      </c>
      <c r="AU71" s="567">
        <f t="shared" ref="AU71:AU80" si="42">AR71*H71</f>
        <v>5.8799999999999998E-2</v>
      </c>
      <c r="AV71" s="437">
        <f t="shared" si="36"/>
        <v>0.25</v>
      </c>
      <c r="AW71" s="232">
        <f t="shared" ref="AW71:AW80" si="43">IFERROR(AV71/M71,0)*H71</f>
        <v>5.8799999999999998E-2</v>
      </c>
      <c r="AX71" s="437">
        <v>0</v>
      </c>
      <c r="AY71" s="437" t="s">
        <v>648</v>
      </c>
      <c r="AZ71" s="437"/>
      <c r="BA71" s="450" t="s">
        <v>649</v>
      </c>
      <c r="BB71" s="321">
        <f t="shared" si="31"/>
        <v>0</v>
      </c>
      <c r="BC71" s="321" t="str">
        <f t="shared" ref="BC71:BC80" si="44">+IF(AND(BB71&gt;=0%,BB71&lt;=60%),"MALO",IF(AND(BB71&gt;=61%,BB71&lt;=80%),"REGULAR",IF(AND(BB71&gt;=81%,BB71&lt;95%),"BUENO","EXCELENTE")))</f>
        <v>MALO</v>
      </c>
      <c r="BD71" s="350" t="str">
        <f t="shared" ref="BD71:BD80" si="45">IF(BB71&gt;0,"EN EJECUCIÓN","SIN EJECUTAR")</f>
        <v>SIN EJECUTAR</v>
      </c>
      <c r="BE71" s="586">
        <f t="shared" ref="BE71:BE80" si="46">BB71*H71</f>
        <v>0</v>
      </c>
      <c r="BF71" s="293">
        <v>1</v>
      </c>
      <c r="BG71" s="44" t="s">
        <v>252</v>
      </c>
      <c r="BH71" s="14">
        <v>0.25</v>
      </c>
      <c r="BI71" s="23">
        <v>43101</v>
      </c>
      <c r="BJ71" s="23">
        <v>43190</v>
      </c>
      <c r="BK71" s="14">
        <f>$H$71*BH71</f>
        <v>1.47E-2</v>
      </c>
      <c r="BL71" s="43" t="s">
        <v>253</v>
      </c>
      <c r="BM71" s="271">
        <v>0</v>
      </c>
      <c r="BN71" s="276" t="s">
        <v>650</v>
      </c>
      <c r="BO71" s="81">
        <f t="shared" si="34"/>
        <v>0</v>
      </c>
      <c r="BP71" s="14">
        <f t="shared" ref="BP71:BP80" si="47">BK71*BM71</f>
        <v>0</v>
      </c>
      <c r="BQ71" s="84">
        <f>BO71*$H$71</f>
        <v>0</v>
      </c>
    </row>
    <row r="72" spans="1:74" ht="79.5" customHeight="1" thickBot="1" x14ac:dyDescent="0.3">
      <c r="A72" s="57" t="s">
        <v>391</v>
      </c>
      <c r="B72" s="58" t="s">
        <v>392</v>
      </c>
      <c r="C72" s="52" t="s">
        <v>23</v>
      </c>
      <c r="D72" s="223" t="s">
        <v>540</v>
      </c>
      <c r="E72" s="53" t="s">
        <v>186</v>
      </c>
      <c r="F72" s="326">
        <v>14</v>
      </c>
      <c r="G72" s="341" t="s">
        <v>369</v>
      </c>
      <c r="H72" s="337">
        <v>5.8799999999999998E-2</v>
      </c>
      <c r="I72" s="338">
        <v>100</v>
      </c>
      <c r="J72" s="334" t="s">
        <v>184</v>
      </c>
      <c r="K72" s="340" t="s">
        <v>370</v>
      </c>
      <c r="L72" s="335" t="s">
        <v>242</v>
      </c>
      <c r="M72" s="330">
        <v>0.25</v>
      </c>
      <c r="N72" s="330">
        <v>0.5</v>
      </c>
      <c r="O72" s="330">
        <v>0.75</v>
      </c>
      <c r="P72" s="331">
        <v>1</v>
      </c>
      <c r="Q72" s="705">
        <f>Producto[[#This Row],[4° TRIM]]</f>
        <v>1</v>
      </c>
      <c r="R72" s="686">
        <f>IFERROR(Q72/Producto[[#This Row],[4° TRIM]],0)*Producto[[#This Row],[% Ponderación Producto]]</f>
        <v>5.8799999999999998E-2</v>
      </c>
      <c r="S72" s="733">
        <v>0.75</v>
      </c>
      <c r="T72" s="733" t="s">
        <v>1319</v>
      </c>
      <c r="U72" s="733" t="s">
        <v>1096</v>
      </c>
      <c r="V72" s="686"/>
      <c r="W72" s="686">
        <f t="shared" si="37"/>
        <v>0.75</v>
      </c>
      <c r="X72" s="686" t="str">
        <f t="shared" si="38"/>
        <v>REGULAR</v>
      </c>
      <c r="Y72" s="696" t="s">
        <v>1350</v>
      </c>
      <c r="Z72" s="748">
        <f>Producto[[#This Row],[Cumplimiento (S7/Q7)]]*Producto[[#This Row],[% Ponderación Producto]]</f>
        <v>4.41E-2</v>
      </c>
      <c r="AA72" s="751"/>
      <c r="AB72" s="598">
        <f>Producto[[#This Row],[3° TRIM]]</f>
        <v>0.75</v>
      </c>
      <c r="AC72" s="592">
        <f>IFERROR(AB72/Producto[[#This Row],[3° TRIM]],0)*Producto[[#This Row],[% Ponderación Producto]]</f>
        <v>5.8799999999999998E-2</v>
      </c>
      <c r="AD72" s="607">
        <v>0.75</v>
      </c>
      <c r="AE72" s="640" t="s">
        <v>1095</v>
      </c>
      <c r="AF72" s="640" t="s">
        <v>1096</v>
      </c>
      <c r="AG72" s="607"/>
      <c r="AH72" s="658">
        <f t="shared" si="39"/>
        <v>1</v>
      </c>
      <c r="AI72" s="652" t="str">
        <f t="shared" ref="AI72:AI80" si="48">+IF(AND(AH72&gt;=0%,AH72&lt;=60%),"MALO",IF(AND(AH72&gt;=61%,AH72&lt;=80%),"REGULAR",IF(AND(AH72&gt;=81%,AH72&lt;95%),"BUENO","EXCELENTE")))</f>
        <v>EXCELENTE</v>
      </c>
      <c r="AJ72" s="650" t="str">
        <f t="shared" ref="AJ72:AJ80" si="49">IF(AH72&gt;0,"EN EJECUCIÓN","SIN EJECUTAR")</f>
        <v>EN EJECUCIÓN</v>
      </c>
      <c r="AK72" s="651">
        <f>AH72*Producto[[#This Row],[% Ponderación Producto]]</f>
        <v>5.8799999999999998E-2</v>
      </c>
      <c r="AL72" s="530">
        <f t="shared" si="40"/>
        <v>0.5</v>
      </c>
      <c r="AM72" s="232">
        <f t="shared" si="41"/>
        <v>5.8799999999999998E-2</v>
      </c>
      <c r="AN72" s="548">
        <v>0.5</v>
      </c>
      <c r="AO72" s="549" t="s">
        <v>926</v>
      </c>
      <c r="AP72" s="548" t="s">
        <v>927</v>
      </c>
      <c r="AQ72" s="548"/>
      <c r="AR72" s="569">
        <f t="shared" ref="AR72:AR80" si="50">IFERROR((AN72/AL72),0)</f>
        <v>1</v>
      </c>
      <c r="AS72" s="568" t="str">
        <f t="shared" ref="AS72:AS80" si="51">+IF(AND(AR72&gt;=0%,AR72&lt;=60%),"MALO",IF(AND(AR72&gt;=61%,AR72&lt;=80%),"REGULAR",IF(AND(AR72&gt;=81%,AR72&lt;95%),"BUENO","EXCELENTE")))</f>
        <v>EXCELENTE</v>
      </c>
      <c r="AT72" s="566" t="str">
        <f t="shared" ref="AT72:AT80" si="52">IF(AR72&gt;0,"EN EJECUCIÓN","SIN EJECUTAR")</f>
        <v>EN EJECUCIÓN</v>
      </c>
      <c r="AU72" s="567">
        <f t="shared" si="42"/>
        <v>5.8799999999999998E-2</v>
      </c>
      <c r="AV72" s="437">
        <f t="shared" si="36"/>
        <v>0.25</v>
      </c>
      <c r="AW72" s="232">
        <f t="shared" si="43"/>
        <v>5.8799999999999998E-2</v>
      </c>
      <c r="AX72" s="437">
        <v>0.5</v>
      </c>
      <c r="AY72" s="449" t="s">
        <v>651</v>
      </c>
      <c r="AZ72" s="449" t="s">
        <v>652</v>
      </c>
      <c r="BA72" s="450" t="s">
        <v>601</v>
      </c>
      <c r="BB72" s="321">
        <f t="shared" si="31"/>
        <v>2</v>
      </c>
      <c r="BC72" s="321" t="str">
        <f t="shared" si="44"/>
        <v>EXCELENTE</v>
      </c>
      <c r="BD72" s="350" t="str">
        <f t="shared" si="45"/>
        <v>EN EJECUCIÓN</v>
      </c>
      <c r="BE72" s="586">
        <f t="shared" si="46"/>
        <v>0.1176</v>
      </c>
      <c r="BF72" s="293">
        <v>1</v>
      </c>
      <c r="BG72" s="211" t="s">
        <v>371</v>
      </c>
      <c r="BH72" s="14">
        <v>0.25</v>
      </c>
      <c r="BI72" s="23">
        <v>43101</v>
      </c>
      <c r="BJ72" s="23">
        <v>43190</v>
      </c>
      <c r="BK72" s="14">
        <f>$H$72*BH72</f>
        <v>1.47E-2</v>
      </c>
      <c r="BL72" s="43" t="s">
        <v>244</v>
      </c>
      <c r="BM72" s="275">
        <v>1</v>
      </c>
      <c r="BN72" s="276" t="s">
        <v>653</v>
      </c>
      <c r="BO72" s="81">
        <f t="shared" si="34"/>
        <v>0.25</v>
      </c>
      <c r="BP72" s="14">
        <f t="shared" si="47"/>
        <v>1.47E-2</v>
      </c>
      <c r="BQ72" s="84">
        <f>BO72*$H$72</f>
        <v>1.47E-2</v>
      </c>
    </row>
    <row r="73" spans="1:74" ht="79.5" customHeight="1" thickBot="1" x14ac:dyDescent="0.3">
      <c r="A73" s="57" t="s">
        <v>391</v>
      </c>
      <c r="B73" s="57" t="s">
        <v>393</v>
      </c>
      <c r="C73" s="52" t="s">
        <v>23</v>
      </c>
      <c r="D73" s="223" t="s">
        <v>540</v>
      </c>
      <c r="E73" s="53" t="s">
        <v>186</v>
      </c>
      <c r="F73" s="326">
        <v>15</v>
      </c>
      <c r="G73" s="339" t="s">
        <v>256</v>
      </c>
      <c r="H73" s="337">
        <v>5.8799999999999998E-2</v>
      </c>
      <c r="I73" s="338">
        <v>100</v>
      </c>
      <c r="J73" s="334" t="s">
        <v>184</v>
      </c>
      <c r="K73" s="334" t="s">
        <v>373</v>
      </c>
      <c r="L73" s="335" t="s">
        <v>242</v>
      </c>
      <c r="M73" s="330">
        <v>0.2</v>
      </c>
      <c r="N73" s="330">
        <v>0.4</v>
      </c>
      <c r="O73" s="330">
        <v>0.8</v>
      </c>
      <c r="P73" s="331">
        <v>1</v>
      </c>
      <c r="Q73" s="705">
        <f>Producto[[#This Row],[4° TRIM]]</f>
        <v>1</v>
      </c>
      <c r="R73" s="686">
        <f>IFERROR(Q73/Producto[[#This Row],[4° TRIM]],0)*Producto[[#This Row],[% Ponderación Producto]]</f>
        <v>5.8799999999999998E-2</v>
      </c>
      <c r="S73" s="733">
        <v>0.5</v>
      </c>
      <c r="T73" s="733" t="s">
        <v>1320</v>
      </c>
      <c r="U73" s="733" t="s">
        <v>1316</v>
      </c>
      <c r="V73" s="686"/>
      <c r="W73" s="686">
        <f t="shared" si="37"/>
        <v>0.5</v>
      </c>
      <c r="X73" s="686" t="str">
        <f t="shared" si="38"/>
        <v>MALO</v>
      </c>
      <c r="Y73" s="696" t="s">
        <v>1350</v>
      </c>
      <c r="Z73" s="748">
        <f>Producto[[#This Row],[Cumplimiento (S7/Q7)]]*Producto[[#This Row],[% Ponderación Producto]]</f>
        <v>2.9399999999999999E-2</v>
      </c>
      <c r="AA73" s="751"/>
      <c r="AB73" s="598">
        <f>Producto[[#This Row],[3° TRIM]]</f>
        <v>0.8</v>
      </c>
      <c r="AC73" s="592">
        <f>IFERROR(AB73/Producto[[#This Row],[3° TRIM]],0)*Producto[[#This Row],[% Ponderación Producto]]</f>
        <v>5.8799999999999998E-2</v>
      </c>
      <c r="AD73" s="607">
        <v>0.5</v>
      </c>
      <c r="AE73" s="641" t="s">
        <v>1097</v>
      </c>
      <c r="AF73" s="640" t="s">
        <v>1098</v>
      </c>
      <c r="AG73" s="607"/>
      <c r="AH73" s="658">
        <f t="shared" si="39"/>
        <v>0.625</v>
      </c>
      <c r="AI73" s="652" t="str">
        <f t="shared" si="48"/>
        <v>REGULAR</v>
      </c>
      <c r="AJ73" s="650" t="str">
        <f t="shared" si="49"/>
        <v>EN EJECUCIÓN</v>
      </c>
      <c r="AK73" s="651">
        <f>AH73*Producto[[#This Row],[% Ponderación Producto]]</f>
        <v>3.6749999999999998E-2</v>
      </c>
      <c r="AL73" s="530">
        <f t="shared" si="40"/>
        <v>0.4</v>
      </c>
      <c r="AM73" s="232">
        <f t="shared" si="41"/>
        <v>5.8799999999999998E-2</v>
      </c>
      <c r="AN73" s="548">
        <v>0.88</v>
      </c>
      <c r="AO73" s="549" t="s">
        <v>928</v>
      </c>
      <c r="AP73" s="548" t="s">
        <v>929</v>
      </c>
      <c r="AQ73" s="548"/>
      <c r="AR73" s="569">
        <f t="shared" si="50"/>
        <v>2.1999999999999997</v>
      </c>
      <c r="AS73" s="568" t="str">
        <f t="shared" si="51"/>
        <v>EXCELENTE</v>
      </c>
      <c r="AT73" s="566" t="str">
        <f t="shared" si="52"/>
        <v>EN EJECUCIÓN</v>
      </c>
      <c r="AU73" s="567">
        <f t="shared" si="42"/>
        <v>0.12935999999999998</v>
      </c>
      <c r="AV73" s="437">
        <f t="shared" si="36"/>
        <v>0.2</v>
      </c>
      <c r="AW73" s="232">
        <f t="shared" si="43"/>
        <v>5.8799999999999998E-2</v>
      </c>
      <c r="AX73" s="437">
        <v>0.2</v>
      </c>
      <c r="AY73" s="449" t="s">
        <v>655</v>
      </c>
      <c r="AZ73" s="449" t="s">
        <v>657</v>
      </c>
      <c r="BA73" s="453" t="s">
        <v>656</v>
      </c>
      <c r="BB73" s="321">
        <f t="shared" si="31"/>
        <v>1</v>
      </c>
      <c r="BC73" s="321" t="str">
        <f t="shared" si="44"/>
        <v>EXCELENTE</v>
      </c>
      <c r="BD73" s="350" t="str">
        <f t="shared" si="45"/>
        <v>EN EJECUCIÓN</v>
      </c>
      <c r="BE73" s="586">
        <f t="shared" si="46"/>
        <v>5.8799999999999998E-2</v>
      </c>
      <c r="BF73" s="293">
        <v>1</v>
      </c>
      <c r="BG73" s="44" t="s">
        <v>257</v>
      </c>
      <c r="BH73" s="14">
        <v>0.2</v>
      </c>
      <c r="BI73" s="23">
        <v>43101</v>
      </c>
      <c r="BJ73" s="23">
        <v>43190</v>
      </c>
      <c r="BK73" s="14">
        <f>$H$73*BH73</f>
        <v>1.176E-2</v>
      </c>
      <c r="BL73" s="43" t="s">
        <v>244</v>
      </c>
      <c r="BM73" s="271">
        <v>1</v>
      </c>
      <c r="BN73" s="276" t="s">
        <v>658</v>
      </c>
      <c r="BO73" s="81">
        <f t="shared" si="34"/>
        <v>0.2</v>
      </c>
      <c r="BP73" s="14">
        <f t="shared" si="47"/>
        <v>1.176E-2</v>
      </c>
      <c r="BQ73" s="84">
        <f>BO73*$H$73</f>
        <v>1.176E-2</v>
      </c>
    </row>
    <row r="74" spans="1:74" ht="79.5" customHeight="1" thickBot="1" x14ac:dyDescent="0.3">
      <c r="A74" s="57" t="s">
        <v>391</v>
      </c>
      <c r="B74" s="57" t="s">
        <v>394</v>
      </c>
      <c r="C74" s="52" t="s">
        <v>23</v>
      </c>
      <c r="D74" s="223" t="s">
        <v>540</v>
      </c>
      <c r="E74" s="53" t="s">
        <v>186</v>
      </c>
      <c r="F74" s="326">
        <v>16</v>
      </c>
      <c r="G74" s="336" t="s">
        <v>261</v>
      </c>
      <c r="H74" s="337">
        <v>5.8799999999999998E-2</v>
      </c>
      <c r="I74" s="338">
        <v>100</v>
      </c>
      <c r="J74" s="334" t="s">
        <v>184</v>
      </c>
      <c r="K74" s="334" t="s">
        <v>374</v>
      </c>
      <c r="L74" s="335" t="s">
        <v>242</v>
      </c>
      <c r="M74" s="330">
        <v>0.2</v>
      </c>
      <c r="N74" s="330">
        <v>0.6</v>
      </c>
      <c r="O74" s="330">
        <v>0.8</v>
      </c>
      <c r="P74" s="331">
        <v>1</v>
      </c>
      <c r="Q74" s="705">
        <f>Producto[[#This Row],[4° TRIM]]</f>
        <v>1</v>
      </c>
      <c r="R74" s="686">
        <f>IFERROR(Q74/Producto[[#This Row],[4° TRIM]],0)*Producto[[#This Row],[% Ponderación Producto]]</f>
        <v>5.8799999999999998E-2</v>
      </c>
      <c r="S74" s="733">
        <v>1</v>
      </c>
      <c r="T74" s="733" t="s">
        <v>1321</v>
      </c>
      <c r="U74" s="733" t="s">
        <v>1322</v>
      </c>
      <c r="V74" s="686"/>
      <c r="W74" s="686">
        <f t="shared" si="37"/>
        <v>1</v>
      </c>
      <c r="X74" s="686" t="str">
        <f t="shared" si="38"/>
        <v>EXCELENTE</v>
      </c>
      <c r="Y74" s="696" t="s">
        <v>1170</v>
      </c>
      <c r="Z74" s="748">
        <f>Producto[[#This Row],[Cumplimiento (S7/Q7)]]*Producto[[#This Row],[% Ponderación Producto]]</f>
        <v>5.8799999999999998E-2</v>
      </c>
      <c r="AA74" s="751"/>
      <c r="AB74" s="598">
        <f>Producto[[#This Row],[3° TRIM]]</f>
        <v>0.8</v>
      </c>
      <c r="AC74" s="592">
        <f>IFERROR(AB74/Producto[[#This Row],[3° TRIM]],0)*Producto[[#This Row],[% Ponderación Producto]]</f>
        <v>5.8799999999999998E-2</v>
      </c>
      <c r="AD74" s="607">
        <v>0.78</v>
      </c>
      <c r="AE74" s="640" t="s">
        <v>1099</v>
      </c>
      <c r="AF74" s="640" t="s">
        <v>1100</v>
      </c>
      <c r="AG74" s="607"/>
      <c r="AH74" s="658">
        <f t="shared" si="39"/>
        <v>0.97499999999999998</v>
      </c>
      <c r="AI74" s="652" t="str">
        <f t="shared" si="48"/>
        <v>EXCELENTE</v>
      </c>
      <c r="AJ74" s="650" t="str">
        <f t="shared" si="49"/>
        <v>EN EJECUCIÓN</v>
      </c>
      <c r="AK74" s="651">
        <f>AH74*Producto[[#This Row],[% Ponderación Producto]]</f>
        <v>5.7329999999999999E-2</v>
      </c>
      <c r="AL74" s="530">
        <f t="shared" si="40"/>
        <v>0.6</v>
      </c>
      <c r="AM74" s="232">
        <f t="shared" si="41"/>
        <v>5.8799999999999998E-2</v>
      </c>
      <c r="AN74" s="548">
        <v>0.52</v>
      </c>
      <c r="AO74" s="551" t="s">
        <v>930</v>
      </c>
      <c r="AP74" s="548" t="s">
        <v>929</v>
      </c>
      <c r="AQ74" s="548"/>
      <c r="AR74" s="569">
        <f t="shared" si="50"/>
        <v>0.8666666666666667</v>
      </c>
      <c r="AS74" s="568" t="str">
        <f t="shared" si="51"/>
        <v>BUENO</v>
      </c>
      <c r="AT74" s="566" t="str">
        <f t="shared" si="52"/>
        <v>EN EJECUCIÓN</v>
      </c>
      <c r="AU74" s="567">
        <f t="shared" si="42"/>
        <v>5.0959999999999998E-2</v>
      </c>
      <c r="AV74" s="437">
        <f t="shared" si="36"/>
        <v>0.2</v>
      </c>
      <c r="AW74" s="232">
        <f t="shared" si="43"/>
        <v>5.8799999999999998E-2</v>
      </c>
      <c r="AX74" s="437">
        <v>0.2</v>
      </c>
      <c r="AY74" s="449" t="s">
        <v>659</v>
      </c>
      <c r="AZ74" s="449" t="s">
        <v>660</v>
      </c>
      <c r="BA74" s="450" t="s">
        <v>601</v>
      </c>
      <c r="BB74" s="321">
        <f t="shared" si="31"/>
        <v>1</v>
      </c>
      <c r="BC74" s="321" t="str">
        <f t="shared" si="44"/>
        <v>EXCELENTE</v>
      </c>
      <c r="BD74" s="350" t="str">
        <f t="shared" si="45"/>
        <v>EN EJECUCIÓN</v>
      </c>
      <c r="BE74" s="586">
        <f t="shared" si="46"/>
        <v>5.8799999999999998E-2</v>
      </c>
      <c r="BF74" s="293">
        <v>1</v>
      </c>
      <c r="BG74" s="215" t="s">
        <v>262</v>
      </c>
      <c r="BH74" s="14">
        <v>0.2</v>
      </c>
      <c r="BI74" s="23">
        <v>43101</v>
      </c>
      <c r="BJ74" s="23">
        <v>43190</v>
      </c>
      <c r="BK74" s="14">
        <f>$H$74*BH74</f>
        <v>1.176E-2</v>
      </c>
      <c r="BL74" s="43" t="s">
        <v>253</v>
      </c>
      <c r="BM74" s="275">
        <v>1</v>
      </c>
      <c r="BN74" s="276" t="s">
        <v>659</v>
      </c>
      <c r="BO74" s="81">
        <f t="shared" si="34"/>
        <v>0.2</v>
      </c>
      <c r="BP74" s="14">
        <f t="shared" si="47"/>
        <v>1.176E-2</v>
      </c>
      <c r="BQ74" s="84">
        <f>BO74*$H$74</f>
        <v>1.176E-2</v>
      </c>
    </row>
    <row r="75" spans="1:74" ht="79.5" customHeight="1" thickBot="1" x14ac:dyDescent="0.3">
      <c r="A75" s="57" t="s">
        <v>391</v>
      </c>
      <c r="B75" s="58" t="s">
        <v>392</v>
      </c>
      <c r="C75" s="52" t="s">
        <v>23</v>
      </c>
      <c r="D75" s="223" t="s">
        <v>540</v>
      </c>
      <c r="E75" s="53" t="s">
        <v>186</v>
      </c>
      <c r="F75" s="326">
        <v>17</v>
      </c>
      <c r="G75" s="336" t="s">
        <v>266</v>
      </c>
      <c r="H75" s="337">
        <v>5.9200000000000003E-2</v>
      </c>
      <c r="I75" s="338">
        <v>100</v>
      </c>
      <c r="J75" s="334" t="s">
        <v>184</v>
      </c>
      <c r="K75" s="334" t="s">
        <v>267</v>
      </c>
      <c r="L75" s="335" t="s">
        <v>242</v>
      </c>
      <c r="M75" s="330">
        <v>0.2</v>
      </c>
      <c r="N75" s="330">
        <v>0.4</v>
      </c>
      <c r="O75" s="330">
        <v>0.8</v>
      </c>
      <c r="P75" s="331">
        <v>1</v>
      </c>
      <c r="Q75" s="705">
        <f>Producto[[#This Row],[4° TRIM]]</f>
        <v>1</v>
      </c>
      <c r="R75" s="686">
        <f>IFERROR(Q75/Producto[[#This Row],[4° TRIM]],0)*Producto[[#This Row],[% Ponderación Producto]]</f>
        <v>5.9200000000000003E-2</v>
      </c>
      <c r="S75" s="733">
        <v>0.4</v>
      </c>
      <c r="T75" s="640" t="s">
        <v>1101</v>
      </c>
      <c r="U75" s="640" t="s">
        <v>1102</v>
      </c>
      <c r="V75" s="686"/>
      <c r="W75" s="686">
        <f t="shared" si="37"/>
        <v>0.4</v>
      </c>
      <c r="X75" s="686" t="str">
        <f t="shared" si="38"/>
        <v>MALO</v>
      </c>
      <c r="Y75" s="696" t="s">
        <v>1350</v>
      </c>
      <c r="Z75" s="748">
        <f>Producto[[#This Row],[Cumplimiento (S7/Q7)]]*Producto[[#This Row],[% Ponderación Producto]]</f>
        <v>2.3680000000000003E-2</v>
      </c>
      <c r="AA75" s="751"/>
      <c r="AB75" s="598">
        <f>Producto[[#This Row],[3° TRIM]]</f>
        <v>0.8</v>
      </c>
      <c r="AC75" s="592">
        <f>IFERROR(AB75/Producto[[#This Row],[3° TRIM]],0)*Producto[[#This Row],[% Ponderación Producto]]</f>
        <v>5.9200000000000003E-2</v>
      </c>
      <c r="AD75" s="607">
        <v>0.56000000000000005</v>
      </c>
      <c r="AE75" s="640" t="s">
        <v>1101</v>
      </c>
      <c r="AF75" s="640" t="s">
        <v>1102</v>
      </c>
      <c r="AG75" s="607"/>
      <c r="AH75" s="658">
        <f t="shared" si="39"/>
        <v>0.70000000000000007</v>
      </c>
      <c r="AI75" s="652" t="str">
        <f t="shared" si="48"/>
        <v>REGULAR</v>
      </c>
      <c r="AJ75" s="650" t="str">
        <f t="shared" si="49"/>
        <v>EN EJECUCIÓN</v>
      </c>
      <c r="AK75" s="651">
        <f>AH75*Producto[[#This Row],[% Ponderación Producto]]</f>
        <v>4.1440000000000005E-2</v>
      </c>
      <c r="AL75" s="530">
        <f t="shared" si="40"/>
        <v>0.4</v>
      </c>
      <c r="AM75" s="232">
        <f t="shared" si="41"/>
        <v>5.9200000000000003E-2</v>
      </c>
      <c r="AN75" s="548">
        <v>0.34</v>
      </c>
      <c r="AO75" s="549" t="s">
        <v>931</v>
      </c>
      <c r="AP75" s="548" t="s">
        <v>929</v>
      </c>
      <c r="AQ75" s="548"/>
      <c r="AR75" s="569">
        <f t="shared" si="50"/>
        <v>0.85</v>
      </c>
      <c r="AS75" s="568" t="str">
        <f t="shared" si="51"/>
        <v>BUENO</v>
      </c>
      <c r="AT75" s="566" t="str">
        <f t="shared" si="52"/>
        <v>EN EJECUCIÓN</v>
      </c>
      <c r="AU75" s="567">
        <f t="shared" si="42"/>
        <v>5.0320000000000004E-2</v>
      </c>
      <c r="AV75" s="437">
        <f t="shared" si="36"/>
        <v>0.2</v>
      </c>
      <c r="AW75" s="232">
        <f t="shared" si="43"/>
        <v>5.9200000000000003E-2</v>
      </c>
      <c r="AX75" s="437">
        <v>0.1</v>
      </c>
      <c r="AY75" s="437" t="s">
        <v>661</v>
      </c>
      <c r="AZ75" s="437"/>
      <c r="BA75" s="450" t="s">
        <v>662</v>
      </c>
      <c r="BB75" s="321">
        <f t="shared" si="31"/>
        <v>0.5</v>
      </c>
      <c r="BC75" s="321" t="str">
        <f t="shared" si="44"/>
        <v>MALO</v>
      </c>
      <c r="BD75" s="350" t="str">
        <f t="shared" si="45"/>
        <v>EN EJECUCIÓN</v>
      </c>
      <c r="BE75" s="586">
        <f t="shared" si="46"/>
        <v>2.9600000000000001E-2</v>
      </c>
      <c r="BF75" s="293">
        <v>1</v>
      </c>
      <c r="BG75" s="44" t="s">
        <v>268</v>
      </c>
      <c r="BH75" s="14">
        <v>0.2</v>
      </c>
      <c r="BI75" s="23">
        <v>43101</v>
      </c>
      <c r="BJ75" s="23">
        <v>43190</v>
      </c>
      <c r="BK75" s="14">
        <f>$H$75*BH75</f>
        <v>1.1840000000000002E-2</v>
      </c>
      <c r="BL75" s="43" t="s">
        <v>248</v>
      </c>
      <c r="BM75" s="275">
        <v>0.5</v>
      </c>
      <c r="BN75" s="276" t="s">
        <v>663</v>
      </c>
      <c r="BO75" s="81">
        <f t="shared" ref="BO75:BO80" si="53">BM75*BH75</f>
        <v>0.1</v>
      </c>
      <c r="BP75" s="14">
        <f t="shared" si="47"/>
        <v>5.9200000000000008E-3</v>
      </c>
      <c r="BQ75" s="84">
        <f>BO75*$H$75</f>
        <v>5.9200000000000008E-3</v>
      </c>
    </row>
    <row r="76" spans="1:74" ht="76.5" customHeight="1" thickBot="1" x14ac:dyDescent="0.3">
      <c r="A76" s="57" t="s">
        <v>388</v>
      </c>
      <c r="B76" s="58" t="s">
        <v>389</v>
      </c>
      <c r="C76" s="52" t="s">
        <v>23</v>
      </c>
      <c r="D76" s="223" t="s">
        <v>541</v>
      </c>
      <c r="E76" s="53" t="s">
        <v>271</v>
      </c>
      <c r="F76" s="326">
        <v>1</v>
      </c>
      <c r="G76" s="328" t="s">
        <v>272</v>
      </c>
      <c r="H76" s="309">
        <v>0.2</v>
      </c>
      <c r="I76" s="315">
        <v>100</v>
      </c>
      <c r="J76" s="309" t="s">
        <v>184</v>
      </c>
      <c r="K76" s="309" t="s">
        <v>273</v>
      </c>
      <c r="L76" s="324" t="s">
        <v>375</v>
      </c>
      <c r="M76" s="330">
        <v>0.15</v>
      </c>
      <c r="N76" s="330">
        <v>0.5</v>
      </c>
      <c r="O76" s="330">
        <v>0.85</v>
      </c>
      <c r="P76" s="331">
        <v>1</v>
      </c>
      <c r="Q76" s="705">
        <f>Producto[[#This Row],[4° TRIM]]</f>
        <v>1</v>
      </c>
      <c r="R76" s="686">
        <f>IFERROR(Q76/Producto[[#This Row],[4° TRIM]],0)*Producto[[#This Row],[% Ponderación Producto]]</f>
        <v>0.2</v>
      </c>
      <c r="S76" s="733">
        <v>1</v>
      </c>
      <c r="T76" s="733" t="s">
        <v>1330</v>
      </c>
      <c r="U76" s="733" t="s">
        <v>1331</v>
      </c>
      <c r="V76" s="733" t="s">
        <v>601</v>
      </c>
      <c r="W76" s="686">
        <f t="shared" si="37"/>
        <v>1</v>
      </c>
      <c r="X76" s="686" t="str">
        <f t="shared" si="38"/>
        <v>EXCELENTE</v>
      </c>
      <c r="Y76" s="696" t="s">
        <v>1170</v>
      </c>
      <c r="Z76" s="748">
        <f>Producto[[#This Row],[Cumplimiento (S7/Q7)]]*Producto[[#This Row],[% Ponderación Producto]]</f>
        <v>0.2</v>
      </c>
      <c r="AA76" s="751"/>
      <c r="AB76" s="598">
        <f>Producto[[#This Row],[3° TRIM]]</f>
        <v>0.85</v>
      </c>
      <c r="AC76" s="592">
        <f>IFERROR(AB76/Producto[[#This Row],[3° TRIM]],0)*Producto[[#This Row],[% Ponderación Producto]]</f>
        <v>0.2</v>
      </c>
      <c r="AD76" s="646">
        <v>0.85</v>
      </c>
      <c r="AE76" s="646" t="s">
        <v>1116</v>
      </c>
      <c r="AF76" s="646" t="s">
        <v>1160</v>
      </c>
      <c r="AG76" s="646"/>
      <c r="AH76" s="658">
        <f t="shared" si="39"/>
        <v>1</v>
      </c>
      <c r="AI76" s="652" t="str">
        <f t="shared" si="48"/>
        <v>EXCELENTE</v>
      </c>
      <c r="AJ76" s="650" t="str">
        <f t="shared" si="49"/>
        <v>EN EJECUCIÓN</v>
      </c>
      <c r="AK76" s="651">
        <f>AH76*Producto[[#This Row],[% Ponderación Producto]]</f>
        <v>0.2</v>
      </c>
      <c r="AL76" s="530">
        <f t="shared" si="40"/>
        <v>0.5</v>
      </c>
      <c r="AM76" s="232">
        <f t="shared" si="41"/>
        <v>0.2</v>
      </c>
      <c r="AN76" s="531">
        <v>0.5</v>
      </c>
      <c r="AO76" s="531" t="s">
        <v>877</v>
      </c>
      <c r="AP76" s="531" t="s">
        <v>878</v>
      </c>
      <c r="AQ76" s="531"/>
      <c r="AR76" s="569">
        <f t="shared" si="50"/>
        <v>1</v>
      </c>
      <c r="AS76" s="568" t="str">
        <f t="shared" si="51"/>
        <v>EXCELENTE</v>
      </c>
      <c r="AT76" s="566" t="str">
        <f t="shared" si="52"/>
        <v>EN EJECUCIÓN</v>
      </c>
      <c r="AU76" s="567">
        <f t="shared" si="42"/>
        <v>0.2</v>
      </c>
      <c r="AV76" s="423">
        <f t="shared" si="36"/>
        <v>0.15</v>
      </c>
      <c r="AW76" s="232">
        <f t="shared" si="43"/>
        <v>0.2</v>
      </c>
      <c r="AX76" s="423">
        <v>0.15</v>
      </c>
      <c r="AY76" s="423" t="s">
        <v>731</v>
      </c>
      <c r="AZ76" s="423" t="s">
        <v>732</v>
      </c>
      <c r="BA76" s="429" t="s">
        <v>601</v>
      </c>
      <c r="BB76" s="321">
        <f t="shared" si="31"/>
        <v>1</v>
      </c>
      <c r="BC76" s="321" t="str">
        <f t="shared" si="44"/>
        <v>EXCELENTE</v>
      </c>
      <c r="BD76" s="350" t="str">
        <f t="shared" si="45"/>
        <v>EN EJECUCIÓN</v>
      </c>
      <c r="BE76" s="586">
        <f t="shared" si="46"/>
        <v>0.2</v>
      </c>
      <c r="BF76" s="288">
        <v>1</v>
      </c>
      <c r="BG76" s="13" t="s">
        <v>274</v>
      </c>
      <c r="BH76" s="14">
        <v>0.15</v>
      </c>
      <c r="BI76" s="22">
        <v>43132</v>
      </c>
      <c r="BJ76" s="22">
        <v>43190</v>
      </c>
      <c r="BK76" s="14">
        <f>$H$76*BH76</f>
        <v>0.03</v>
      </c>
      <c r="BL76" s="15" t="s">
        <v>375</v>
      </c>
      <c r="BM76" s="271">
        <v>1</v>
      </c>
      <c r="BN76" s="240" t="s">
        <v>731</v>
      </c>
      <c r="BO76" s="81">
        <f t="shared" si="53"/>
        <v>0.15</v>
      </c>
      <c r="BP76" s="14">
        <f t="shared" si="47"/>
        <v>0.03</v>
      </c>
      <c r="BQ76" s="84">
        <f>BO76*$H$76</f>
        <v>0.03</v>
      </c>
      <c r="BS76" s="1"/>
      <c r="BT76" s="1"/>
      <c r="BU76" s="1"/>
      <c r="BV76" s="1"/>
    </row>
    <row r="77" spans="1:74" ht="79.5" customHeight="1" thickBot="1" x14ac:dyDescent="0.3">
      <c r="A77" s="57" t="s">
        <v>388</v>
      </c>
      <c r="B77" s="58" t="s">
        <v>389</v>
      </c>
      <c r="C77" s="52" t="s">
        <v>23</v>
      </c>
      <c r="D77" s="223" t="s">
        <v>541</v>
      </c>
      <c r="E77" s="53" t="s">
        <v>271</v>
      </c>
      <c r="F77" s="326">
        <v>2</v>
      </c>
      <c r="G77" s="328" t="s">
        <v>278</v>
      </c>
      <c r="H77" s="309">
        <v>0.2</v>
      </c>
      <c r="I77" s="315">
        <v>100</v>
      </c>
      <c r="J77" s="309" t="s">
        <v>184</v>
      </c>
      <c r="K77" s="309" t="s">
        <v>279</v>
      </c>
      <c r="L77" s="324" t="s">
        <v>375</v>
      </c>
      <c r="M77" s="333">
        <v>0.25</v>
      </c>
      <c r="N77" s="333">
        <v>0.5</v>
      </c>
      <c r="O77" s="333">
        <v>0.85</v>
      </c>
      <c r="P77" s="332">
        <v>1</v>
      </c>
      <c r="Q77" s="706">
        <f>Producto[[#This Row],[4° TRIM]]</f>
        <v>1</v>
      </c>
      <c r="R77" s="684">
        <f>IFERROR(Q77/Producto[[#This Row],[4° TRIM]],0)*Producto[[#This Row],[% Ponderación Producto]]</f>
        <v>0.2</v>
      </c>
      <c r="S77" s="730">
        <v>1</v>
      </c>
      <c r="T77" s="730" t="s">
        <v>1330</v>
      </c>
      <c r="U77" s="730" t="s">
        <v>1332</v>
      </c>
      <c r="V77" s="730" t="s">
        <v>601</v>
      </c>
      <c r="W77" s="684">
        <f t="shared" si="37"/>
        <v>1</v>
      </c>
      <c r="X77" s="684" t="str">
        <f t="shared" si="38"/>
        <v>EXCELENTE</v>
      </c>
      <c r="Y77" s="698" t="s">
        <v>1170</v>
      </c>
      <c r="Z77" s="747">
        <f>Producto[[#This Row],[Cumplimiento (S7/Q7)]]*Producto[[#This Row],[% Ponderación Producto]]</f>
        <v>0.2</v>
      </c>
      <c r="AA77" s="750"/>
      <c r="AB77" s="599">
        <f>Producto[[#This Row],[3° TRIM]]</f>
        <v>0.85</v>
      </c>
      <c r="AC77" s="653">
        <f>IFERROR(AB77/Producto[[#This Row],[3° TRIM]],0)*Producto[[#This Row],[% Ponderación Producto]]</f>
        <v>0.2</v>
      </c>
      <c r="AD77" s="644">
        <v>0.85</v>
      </c>
      <c r="AE77" s="644" t="s">
        <v>1117</v>
      </c>
      <c r="AF77" s="644" t="s">
        <v>1161</v>
      </c>
      <c r="AG77" s="644"/>
      <c r="AH77" s="658">
        <f t="shared" si="39"/>
        <v>1</v>
      </c>
      <c r="AI77" s="652" t="str">
        <f t="shared" si="48"/>
        <v>EXCELENTE</v>
      </c>
      <c r="AJ77" s="650" t="str">
        <f t="shared" si="49"/>
        <v>EN EJECUCIÓN</v>
      </c>
      <c r="AK77" s="651">
        <f>AH77*Producto[[#This Row],[% Ponderación Producto]]</f>
        <v>0.2</v>
      </c>
      <c r="AL77" s="530">
        <f t="shared" si="40"/>
        <v>0.5</v>
      </c>
      <c r="AM77" s="232">
        <f t="shared" si="41"/>
        <v>0.2</v>
      </c>
      <c r="AN77" s="534">
        <v>0.5</v>
      </c>
      <c r="AO77" s="534" t="s">
        <v>879</v>
      </c>
      <c r="AP77" s="534" t="s">
        <v>880</v>
      </c>
      <c r="AQ77" s="534"/>
      <c r="AR77" s="569">
        <f t="shared" si="50"/>
        <v>1</v>
      </c>
      <c r="AS77" s="568" t="str">
        <f t="shared" si="51"/>
        <v>EXCELENTE</v>
      </c>
      <c r="AT77" s="566" t="str">
        <f t="shared" si="52"/>
        <v>EN EJECUCIÓN</v>
      </c>
      <c r="AU77" s="567">
        <f t="shared" si="42"/>
        <v>0.2</v>
      </c>
      <c r="AV77" s="423">
        <f t="shared" si="36"/>
        <v>0.25</v>
      </c>
      <c r="AW77" s="232">
        <f t="shared" si="43"/>
        <v>0.2</v>
      </c>
      <c r="AX77" s="420">
        <v>0.25</v>
      </c>
      <c r="AY77" s="420" t="s">
        <v>733</v>
      </c>
      <c r="AZ77" s="420" t="s">
        <v>734</v>
      </c>
      <c r="BA77" s="421" t="s">
        <v>601</v>
      </c>
      <c r="BB77" s="321">
        <f t="shared" si="31"/>
        <v>1</v>
      </c>
      <c r="BC77" s="321" t="str">
        <f t="shared" si="44"/>
        <v>EXCELENTE</v>
      </c>
      <c r="BD77" s="350" t="str">
        <f t="shared" si="45"/>
        <v>EN EJECUCIÓN</v>
      </c>
      <c r="BE77" s="586">
        <f t="shared" si="46"/>
        <v>0.2</v>
      </c>
      <c r="BF77" s="288">
        <v>1</v>
      </c>
      <c r="BG77" s="13" t="s">
        <v>280</v>
      </c>
      <c r="BH77" s="14">
        <v>0.15</v>
      </c>
      <c r="BI77" s="22">
        <v>43132</v>
      </c>
      <c r="BJ77" s="22">
        <v>43190</v>
      </c>
      <c r="BK77" s="14">
        <f>$H$77*BH77</f>
        <v>0.03</v>
      </c>
      <c r="BL77" s="15" t="s">
        <v>375</v>
      </c>
      <c r="BM77" s="271">
        <v>1</v>
      </c>
      <c r="BN77" s="240" t="s">
        <v>733</v>
      </c>
      <c r="BO77" s="81">
        <f t="shared" si="53"/>
        <v>0.15</v>
      </c>
      <c r="BP77" s="14">
        <f t="shared" si="47"/>
        <v>0.03</v>
      </c>
      <c r="BQ77" s="84">
        <f>BO77*$H$77</f>
        <v>0.03</v>
      </c>
      <c r="BS77" s="1"/>
      <c r="BT77" s="1"/>
      <c r="BU77" s="1"/>
      <c r="BV77" s="1"/>
    </row>
    <row r="78" spans="1:74" ht="79.5" customHeight="1" thickBot="1" x14ac:dyDescent="0.3">
      <c r="A78" s="57" t="s">
        <v>388</v>
      </c>
      <c r="B78" s="58" t="s">
        <v>389</v>
      </c>
      <c r="C78" s="52" t="s">
        <v>23</v>
      </c>
      <c r="D78" s="223" t="s">
        <v>541</v>
      </c>
      <c r="E78" s="53" t="s">
        <v>271</v>
      </c>
      <c r="F78" s="326">
        <v>3</v>
      </c>
      <c r="G78" s="328" t="s">
        <v>281</v>
      </c>
      <c r="H78" s="309">
        <v>0.2</v>
      </c>
      <c r="I78" s="315">
        <v>100</v>
      </c>
      <c r="J78" s="309" t="s">
        <v>282</v>
      </c>
      <c r="K78" s="309" t="s">
        <v>376</v>
      </c>
      <c r="L78" s="324" t="s">
        <v>377</v>
      </c>
      <c r="M78" s="329">
        <v>0.25</v>
      </c>
      <c r="N78" s="330">
        <v>0.5</v>
      </c>
      <c r="O78" s="329">
        <v>0.75</v>
      </c>
      <c r="P78" s="331">
        <v>1</v>
      </c>
      <c r="Q78" s="705">
        <f>Producto[[#This Row],[4° TRIM]]</f>
        <v>1</v>
      </c>
      <c r="R78" s="686">
        <f>IFERROR(Q78/Producto[[#This Row],[4° TRIM]],0)*Producto[[#This Row],[% Ponderación Producto]]</f>
        <v>0.2</v>
      </c>
      <c r="S78" s="733">
        <v>1</v>
      </c>
      <c r="T78" s="633" t="s">
        <v>1333</v>
      </c>
      <c r="U78" s="733" t="s">
        <v>1334</v>
      </c>
      <c r="V78" s="733" t="s">
        <v>601</v>
      </c>
      <c r="W78" s="686">
        <f t="shared" si="37"/>
        <v>1</v>
      </c>
      <c r="X78" s="686" t="str">
        <f t="shared" si="38"/>
        <v>EXCELENTE</v>
      </c>
      <c r="Y78" s="696" t="s">
        <v>1170</v>
      </c>
      <c r="Z78" s="748">
        <f>Producto[[#This Row],[Cumplimiento (S7/Q7)]]*Producto[[#This Row],[% Ponderación Producto]]</f>
        <v>0.2</v>
      </c>
      <c r="AA78" s="751"/>
      <c r="AB78" s="598">
        <f>Producto[[#This Row],[3° TRIM]]</f>
        <v>0.75</v>
      </c>
      <c r="AC78" s="592">
        <f>IFERROR(AB78/Producto[[#This Row],[3° TRIM]],0)*Producto[[#This Row],[% Ponderación Producto]]</f>
        <v>0.2</v>
      </c>
      <c r="AD78" s="646">
        <v>0.75</v>
      </c>
      <c r="AE78" s="633" t="s">
        <v>1111</v>
      </c>
      <c r="AF78" s="646" t="s">
        <v>1112</v>
      </c>
      <c r="AG78" s="646"/>
      <c r="AH78" s="658">
        <f t="shared" si="39"/>
        <v>1</v>
      </c>
      <c r="AI78" s="652" t="str">
        <f t="shared" si="48"/>
        <v>EXCELENTE</v>
      </c>
      <c r="AJ78" s="650" t="str">
        <f t="shared" si="49"/>
        <v>EN EJECUCIÓN</v>
      </c>
      <c r="AK78" s="651">
        <f>AH78*Producto[[#This Row],[% Ponderación Producto]]</f>
        <v>0.2</v>
      </c>
      <c r="AL78" s="530">
        <f t="shared" si="40"/>
        <v>0.5</v>
      </c>
      <c r="AM78" s="232">
        <f t="shared" si="41"/>
        <v>0.2</v>
      </c>
      <c r="AN78" s="531">
        <v>0.5</v>
      </c>
      <c r="AO78" s="531" t="s">
        <v>889</v>
      </c>
      <c r="AP78" s="531" t="s">
        <v>881</v>
      </c>
      <c r="AQ78" s="531"/>
      <c r="AR78" s="569">
        <f t="shared" si="50"/>
        <v>1</v>
      </c>
      <c r="AS78" s="568" t="str">
        <f t="shared" si="51"/>
        <v>EXCELENTE</v>
      </c>
      <c r="AT78" s="566" t="str">
        <f t="shared" si="52"/>
        <v>EN EJECUCIÓN</v>
      </c>
      <c r="AU78" s="567">
        <f t="shared" si="42"/>
        <v>0.2</v>
      </c>
      <c r="AV78" s="423">
        <f t="shared" si="36"/>
        <v>0.25</v>
      </c>
      <c r="AW78" s="232">
        <f t="shared" si="43"/>
        <v>0.2</v>
      </c>
      <c r="AX78" s="423">
        <v>0.25</v>
      </c>
      <c r="AY78" s="423"/>
      <c r="AZ78" s="423" t="s">
        <v>735</v>
      </c>
      <c r="BA78" s="429" t="s">
        <v>601</v>
      </c>
      <c r="BB78" s="321">
        <f t="shared" si="31"/>
        <v>1</v>
      </c>
      <c r="BC78" s="321" t="str">
        <f t="shared" si="44"/>
        <v>EXCELENTE</v>
      </c>
      <c r="BD78" s="350" t="str">
        <f t="shared" si="45"/>
        <v>EN EJECUCIÓN</v>
      </c>
      <c r="BE78" s="586">
        <f t="shared" si="46"/>
        <v>0.2</v>
      </c>
      <c r="BF78" s="288">
        <v>1</v>
      </c>
      <c r="BG78" s="45" t="s">
        <v>378</v>
      </c>
      <c r="BH78" s="46">
        <v>0.2</v>
      </c>
      <c r="BI78" s="47">
        <v>43132</v>
      </c>
      <c r="BJ78" s="47">
        <v>43190</v>
      </c>
      <c r="BK78" s="14">
        <f>$H$78*BH78</f>
        <v>4.0000000000000008E-2</v>
      </c>
      <c r="BL78" s="48" t="s">
        <v>377</v>
      </c>
      <c r="BM78" s="271">
        <v>1</v>
      </c>
      <c r="BN78" s="240" t="s">
        <v>741</v>
      </c>
      <c r="BO78" s="81">
        <f t="shared" si="53"/>
        <v>0.2</v>
      </c>
      <c r="BP78" s="14">
        <f t="shared" si="47"/>
        <v>4.0000000000000008E-2</v>
      </c>
      <c r="BQ78" s="84">
        <f>BO78*$H$78</f>
        <v>4.0000000000000008E-2</v>
      </c>
    </row>
    <row r="79" spans="1:74" ht="79.5" customHeight="1" thickBot="1" x14ac:dyDescent="0.3">
      <c r="A79" s="57" t="s">
        <v>391</v>
      </c>
      <c r="B79" s="57" t="s">
        <v>396</v>
      </c>
      <c r="C79" s="52" t="s">
        <v>23</v>
      </c>
      <c r="D79" s="223" t="s">
        <v>541</v>
      </c>
      <c r="E79" s="53" t="s">
        <v>271</v>
      </c>
      <c r="F79" s="326">
        <v>4</v>
      </c>
      <c r="G79" s="328" t="s">
        <v>381</v>
      </c>
      <c r="H79" s="309">
        <v>0.2</v>
      </c>
      <c r="I79" s="315">
        <v>100</v>
      </c>
      <c r="J79" s="309" t="s">
        <v>284</v>
      </c>
      <c r="K79" s="309" t="s">
        <v>285</v>
      </c>
      <c r="L79" s="324" t="s">
        <v>377</v>
      </c>
      <c r="M79" s="321">
        <v>0.25</v>
      </c>
      <c r="N79" s="321">
        <v>0.5</v>
      </c>
      <c r="O79" s="321">
        <v>0.75</v>
      </c>
      <c r="P79" s="322">
        <v>1</v>
      </c>
      <c r="Q79" s="705">
        <f>Producto[[#This Row],[4° TRIM]]</f>
        <v>1</v>
      </c>
      <c r="R79" s="688">
        <f>IFERROR(Q79/Producto[[#This Row],[4° TRIM]],0)*Producto[[#This Row],[% Ponderación Producto]]</f>
        <v>0.2</v>
      </c>
      <c r="S79" s="731">
        <v>0.75</v>
      </c>
      <c r="T79" s="731" t="s">
        <v>1335</v>
      </c>
      <c r="U79" s="731" t="s">
        <v>1336</v>
      </c>
      <c r="V79" s="731" t="s">
        <v>1337</v>
      </c>
      <c r="W79" s="688">
        <f t="shared" si="37"/>
        <v>0.75</v>
      </c>
      <c r="X79" s="688" t="str">
        <f t="shared" si="38"/>
        <v>REGULAR</v>
      </c>
      <c r="Y79" s="697" t="s">
        <v>1350</v>
      </c>
      <c r="Z79" s="748">
        <f>Producto[[#This Row],[Cumplimiento (S7/Q7)]]*Producto[[#This Row],[% Ponderación Producto]]</f>
        <v>0.15000000000000002</v>
      </c>
      <c r="AA79" s="751"/>
      <c r="AB79" s="597">
        <f>Producto[[#This Row],[3° TRIM]]</f>
        <v>0.75</v>
      </c>
      <c r="AC79" s="662">
        <f>IFERROR(AB79/Producto[[#This Row],[3° TRIM]],0)*Producto[[#This Row],[% Ponderación Producto]]</f>
        <v>0.2</v>
      </c>
      <c r="AD79" s="648">
        <v>0.75</v>
      </c>
      <c r="AE79" s="634" t="s">
        <v>1113</v>
      </c>
      <c r="AF79" s="634" t="s">
        <v>1114</v>
      </c>
      <c r="AG79" s="648"/>
      <c r="AH79" s="658">
        <f t="shared" si="39"/>
        <v>1</v>
      </c>
      <c r="AI79" s="652" t="str">
        <f t="shared" si="48"/>
        <v>EXCELENTE</v>
      </c>
      <c r="AJ79" s="650" t="str">
        <f t="shared" si="49"/>
        <v>EN EJECUCIÓN</v>
      </c>
      <c r="AK79" s="651">
        <f>AH79*Producto[[#This Row],[% Ponderación Producto]]</f>
        <v>0.2</v>
      </c>
      <c r="AL79" s="530">
        <f t="shared" si="40"/>
        <v>0.5</v>
      </c>
      <c r="AM79" s="232">
        <f t="shared" si="41"/>
        <v>0.2</v>
      </c>
      <c r="AN79" s="530">
        <v>0.5</v>
      </c>
      <c r="AO79" s="530" t="s">
        <v>890</v>
      </c>
      <c r="AP79" s="530" t="s">
        <v>882</v>
      </c>
      <c r="AQ79" s="530"/>
      <c r="AR79" s="569">
        <f t="shared" si="50"/>
        <v>1</v>
      </c>
      <c r="AS79" s="568" t="str">
        <f t="shared" si="51"/>
        <v>EXCELENTE</v>
      </c>
      <c r="AT79" s="566" t="str">
        <f t="shared" si="52"/>
        <v>EN EJECUCIÓN</v>
      </c>
      <c r="AU79" s="567">
        <f t="shared" si="42"/>
        <v>0.2</v>
      </c>
      <c r="AV79" s="420">
        <f t="shared" si="36"/>
        <v>0.25</v>
      </c>
      <c r="AW79" s="232">
        <f t="shared" si="43"/>
        <v>0.2</v>
      </c>
      <c r="AX79" s="420">
        <v>0</v>
      </c>
      <c r="AY79" s="420" t="s">
        <v>736</v>
      </c>
      <c r="AZ79" s="420" t="s">
        <v>737</v>
      </c>
      <c r="BA79" s="421" t="s">
        <v>738</v>
      </c>
      <c r="BB79" s="321">
        <f t="shared" si="31"/>
        <v>0</v>
      </c>
      <c r="BC79" s="321" t="str">
        <f t="shared" si="44"/>
        <v>MALO</v>
      </c>
      <c r="BD79" s="350" t="str">
        <f t="shared" si="45"/>
        <v>SIN EJECUTAR</v>
      </c>
      <c r="BE79" s="586">
        <f t="shared" si="46"/>
        <v>0</v>
      </c>
      <c r="BF79" s="288">
        <v>1</v>
      </c>
      <c r="BG79" s="212" t="s">
        <v>382</v>
      </c>
      <c r="BH79" s="46">
        <v>0.25</v>
      </c>
      <c r="BI79" s="47">
        <v>43132</v>
      </c>
      <c r="BJ79" s="47">
        <v>43190</v>
      </c>
      <c r="BK79" s="14">
        <f>$H$79*BH79</f>
        <v>0.05</v>
      </c>
      <c r="BL79" s="48" t="s">
        <v>377</v>
      </c>
      <c r="BM79" s="271">
        <v>1</v>
      </c>
      <c r="BN79" s="240" t="s">
        <v>742</v>
      </c>
      <c r="BO79" s="81">
        <f t="shared" si="53"/>
        <v>0.25</v>
      </c>
      <c r="BP79" s="14">
        <f t="shared" si="47"/>
        <v>0.05</v>
      </c>
      <c r="BQ79" s="84">
        <f>BO79*$H$79</f>
        <v>0.05</v>
      </c>
    </row>
    <row r="80" spans="1:74" ht="79.5" customHeight="1" thickBot="1" x14ac:dyDescent="0.3">
      <c r="A80" s="57" t="s">
        <v>388</v>
      </c>
      <c r="B80" s="58" t="s">
        <v>389</v>
      </c>
      <c r="C80" s="52" t="s">
        <v>23</v>
      </c>
      <c r="D80" s="223" t="s">
        <v>541</v>
      </c>
      <c r="E80" s="53" t="s">
        <v>271</v>
      </c>
      <c r="F80" s="323">
        <v>5</v>
      </c>
      <c r="G80" s="314" t="s">
        <v>384</v>
      </c>
      <c r="H80" s="309">
        <v>0.2</v>
      </c>
      <c r="I80" s="315">
        <v>100</v>
      </c>
      <c r="J80" s="309" t="s">
        <v>284</v>
      </c>
      <c r="K80" s="309" t="s">
        <v>285</v>
      </c>
      <c r="L80" s="318" t="s">
        <v>377</v>
      </c>
      <c r="M80" s="319">
        <v>0.25</v>
      </c>
      <c r="N80" s="319">
        <v>0.5</v>
      </c>
      <c r="O80" s="319">
        <v>0.75</v>
      </c>
      <c r="P80" s="320">
        <v>1</v>
      </c>
      <c r="Q80" s="705">
        <f>Producto[[#This Row],[4° TRIM]]</f>
        <v>1</v>
      </c>
      <c r="R80" s="688">
        <f>IFERROR(Q80/Producto[[#This Row],[4° TRIM]],0)*Producto[[#This Row],[% Ponderación Producto]]</f>
        <v>0.2</v>
      </c>
      <c r="S80" s="731">
        <v>1</v>
      </c>
      <c r="T80" s="731" t="s">
        <v>1338</v>
      </c>
      <c r="U80" s="731" t="s">
        <v>1339</v>
      </c>
      <c r="V80" s="731" t="s">
        <v>601</v>
      </c>
      <c r="W80" s="688">
        <f t="shared" si="37"/>
        <v>1</v>
      </c>
      <c r="X80" s="688" t="str">
        <f t="shared" si="38"/>
        <v>EXCELENTE</v>
      </c>
      <c r="Y80" s="697" t="s">
        <v>1170</v>
      </c>
      <c r="Z80" s="748">
        <f>Producto[[#This Row],[Cumplimiento (S7/Q7)]]*Producto[[#This Row],[% Ponderación Producto]]</f>
        <v>0.2</v>
      </c>
      <c r="AA80" s="751"/>
      <c r="AB80" s="597">
        <f>Producto[[#This Row],[3° TRIM]]</f>
        <v>0.75</v>
      </c>
      <c r="AC80" s="662">
        <f>IFERROR(AB80/Producto[[#This Row],[3° TRIM]],0)*Producto[[#This Row],[% Ponderación Producto]]</f>
        <v>0.2</v>
      </c>
      <c r="AD80" s="648">
        <v>0.75</v>
      </c>
      <c r="AE80" s="634" t="s">
        <v>891</v>
      </c>
      <c r="AF80" s="648" t="s">
        <v>1115</v>
      </c>
      <c r="AG80" s="648"/>
      <c r="AH80" s="658">
        <f t="shared" si="39"/>
        <v>1</v>
      </c>
      <c r="AI80" s="652" t="str">
        <f t="shared" si="48"/>
        <v>EXCELENTE</v>
      </c>
      <c r="AJ80" s="650" t="str">
        <f t="shared" si="49"/>
        <v>EN EJECUCIÓN</v>
      </c>
      <c r="AK80" s="651">
        <f>AH80*Producto[[#This Row],[% Ponderación Producto]]</f>
        <v>0.2</v>
      </c>
      <c r="AL80" s="530">
        <f t="shared" si="40"/>
        <v>0.5</v>
      </c>
      <c r="AM80" s="232">
        <f t="shared" si="41"/>
        <v>0.2</v>
      </c>
      <c r="AN80" s="530">
        <v>0.5</v>
      </c>
      <c r="AO80" s="530" t="s">
        <v>891</v>
      </c>
      <c r="AP80" s="530" t="s">
        <v>883</v>
      </c>
      <c r="AQ80" s="530"/>
      <c r="AR80" s="569">
        <f t="shared" si="50"/>
        <v>1</v>
      </c>
      <c r="AS80" s="568" t="str">
        <f t="shared" si="51"/>
        <v>EXCELENTE</v>
      </c>
      <c r="AT80" s="566" t="str">
        <f t="shared" si="52"/>
        <v>EN EJECUCIÓN</v>
      </c>
      <c r="AU80" s="567">
        <f t="shared" si="42"/>
        <v>0.2</v>
      </c>
      <c r="AV80" s="422">
        <f t="shared" si="36"/>
        <v>0.25</v>
      </c>
      <c r="AW80" s="232">
        <f t="shared" si="43"/>
        <v>0.2</v>
      </c>
      <c r="AX80" s="422">
        <v>0.5</v>
      </c>
      <c r="AY80" s="422" t="s">
        <v>739</v>
      </c>
      <c r="AZ80" s="423" t="s">
        <v>740</v>
      </c>
      <c r="BA80" s="424" t="s">
        <v>601</v>
      </c>
      <c r="BB80" s="321">
        <v>1</v>
      </c>
      <c r="BC80" s="321" t="str">
        <f t="shared" si="44"/>
        <v>EXCELENTE</v>
      </c>
      <c r="BD80" s="350" t="str">
        <f t="shared" si="45"/>
        <v>EN EJECUCIÓN</v>
      </c>
      <c r="BE80" s="586">
        <f t="shared" si="46"/>
        <v>0.2</v>
      </c>
      <c r="BF80" s="288">
        <v>1</v>
      </c>
      <c r="BG80" s="27" t="s">
        <v>288</v>
      </c>
      <c r="BH80" s="46">
        <v>0.5</v>
      </c>
      <c r="BI80" s="47">
        <v>43133</v>
      </c>
      <c r="BJ80" s="47" t="s">
        <v>289</v>
      </c>
      <c r="BK80" s="14">
        <f>$H$80*BH80</f>
        <v>0.1</v>
      </c>
      <c r="BL80" s="48" t="s">
        <v>377</v>
      </c>
      <c r="BM80" s="271">
        <v>1</v>
      </c>
      <c r="BN80" s="240" t="s">
        <v>743</v>
      </c>
      <c r="BO80" s="81">
        <f t="shared" si="53"/>
        <v>0.5</v>
      </c>
      <c r="BP80" s="14">
        <f t="shared" si="47"/>
        <v>0.1</v>
      </c>
      <c r="BQ80" s="84">
        <f>BO80*$H$80</f>
        <v>0.1</v>
      </c>
    </row>
    <row r="82" spans="1:69" ht="63.75" hidden="1" thickBot="1" x14ac:dyDescent="0.3">
      <c r="A82" s="252" t="s">
        <v>391</v>
      </c>
      <c r="B82" s="253" t="s">
        <v>523</v>
      </c>
      <c r="C82" s="254" t="s">
        <v>23</v>
      </c>
      <c r="D82" s="255" t="s">
        <v>542</v>
      </c>
      <c r="E82" s="256" t="s">
        <v>525</v>
      </c>
      <c r="F82" s="776" t="s">
        <v>572</v>
      </c>
      <c r="G82" s="777"/>
      <c r="H82" s="777"/>
      <c r="I82" s="777"/>
      <c r="J82" s="777"/>
      <c r="K82" s="777"/>
      <c r="L82" s="777"/>
      <c r="M82" s="777"/>
      <c r="N82" s="777"/>
      <c r="O82" s="777"/>
      <c r="P82" s="777"/>
      <c r="Q82" s="77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777"/>
      <c r="BA82" s="778"/>
      <c r="BF82" s="221">
        <v>1</v>
      </c>
      <c r="BG82" s="217" t="s">
        <v>524</v>
      </c>
      <c r="BH82" s="46">
        <v>0.2</v>
      </c>
      <c r="BI82" s="47">
        <v>43252</v>
      </c>
      <c r="BJ82" s="47">
        <v>43465</v>
      </c>
      <c r="BK82" s="47"/>
      <c r="BL82" s="59" t="s">
        <v>522</v>
      </c>
      <c r="BM82" s="239"/>
      <c r="BN82" s="239"/>
      <c r="BO82" s="81">
        <f>BM82*BH82</f>
        <v>0</v>
      </c>
      <c r="BP82" s="47"/>
      <c r="BQ82" s="84" t="e">
        <f>BO82*#REF!</f>
        <v>#REF!</v>
      </c>
    </row>
    <row r="85" spans="1:69" x14ac:dyDescent="0.25">
      <c r="E85" s="222"/>
    </row>
    <row r="86" spans="1:69" x14ac:dyDescent="0.25">
      <c r="D86" s="222"/>
    </row>
    <row r="87" spans="1:69" x14ac:dyDescent="0.25">
      <c r="AL87" s="490"/>
    </row>
    <row r="88" spans="1:69" x14ac:dyDescent="0.25">
      <c r="AZ88" s="295"/>
    </row>
  </sheetData>
  <mergeCells count="1">
    <mergeCell ref="F82:BA82"/>
  </mergeCells>
  <conditionalFormatting sqref="BB7">
    <cfRule type="iconSet" priority="77">
      <iconSet>
        <cfvo type="percent" val="0"/>
        <cfvo type="num" val="0.6" gte="0"/>
        <cfvo type="num" val="0.8" gte="0"/>
      </iconSet>
    </cfRule>
  </conditionalFormatting>
  <conditionalFormatting sqref="BB8">
    <cfRule type="iconSet" priority="74">
      <iconSet>
        <cfvo type="percent" val="0"/>
        <cfvo type="num" val="0.6" gte="0"/>
        <cfvo type="num" val="0.8" gte="0"/>
      </iconSet>
    </cfRule>
  </conditionalFormatting>
  <conditionalFormatting sqref="BB9">
    <cfRule type="iconSet" priority="73">
      <iconSet>
        <cfvo type="percent" val="0"/>
        <cfvo type="num" val="0.6" gte="0"/>
        <cfvo type="num" val="0.8" gte="0"/>
      </iconSet>
    </cfRule>
  </conditionalFormatting>
  <conditionalFormatting sqref="BB10">
    <cfRule type="iconSet" priority="72">
      <iconSet>
        <cfvo type="percent" val="0"/>
        <cfvo type="num" val="0.6" gte="0"/>
        <cfvo type="num" val="0.8" gte="0"/>
      </iconSet>
    </cfRule>
  </conditionalFormatting>
  <conditionalFormatting sqref="BB13">
    <cfRule type="iconSet" priority="70">
      <iconSet>
        <cfvo type="percent" val="0"/>
        <cfvo type="num" val="0.6" gte="0"/>
        <cfvo type="num" val="0.8" gte="0"/>
      </iconSet>
    </cfRule>
  </conditionalFormatting>
  <conditionalFormatting sqref="BB14">
    <cfRule type="iconSet" priority="69">
      <iconSet>
        <cfvo type="percent" val="0"/>
        <cfvo type="num" val="0.6" gte="0"/>
        <cfvo type="num" val="0.8" gte="0"/>
      </iconSet>
    </cfRule>
  </conditionalFormatting>
  <conditionalFormatting sqref="BB15">
    <cfRule type="iconSet" priority="68">
      <iconSet>
        <cfvo type="percent" val="0"/>
        <cfvo type="num" val="0.6" gte="0"/>
        <cfvo type="num" val="0.8" gte="0"/>
      </iconSet>
    </cfRule>
  </conditionalFormatting>
  <conditionalFormatting sqref="BB16">
    <cfRule type="iconSet" priority="67">
      <iconSet>
        <cfvo type="percent" val="0"/>
        <cfvo type="num" val="0.6" gte="0"/>
        <cfvo type="num" val="0.8" gte="0"/>
      </iconSet>
    </cfRule>
  </conditionalFormatting>
  <conditionalFormatting sqref="BB17">
    <cfRule type="iconSet" priority="66">
      <iconSet>
        <cfvo type="percent" val="0"/>
        <cfvo type="num" val="0.6" gte="0"/>
        <cfvo type="num" val="0.8" gte="0"/>
      </iconSet>
    </cfRule>
  </conditionalFormatting>
  <conditionalFormatting sqref="BB18">
    <cfRule type="iconSet" priority="65">
      <iconSet>
        <cfvo type="percent" val="0"/>
        <cfvo type="num" val="0.6" gte="0"/>
        <cfvo type="num" val="0.8" gte="0"/>
      </iconSet>
    </cfRule>
  </conditionalFormatting>
  <conditionalFormatting sqref="BB19">
    <cfRule type="iconSet" priority="64">
      <iconSet>
        <cfvo type="percent" val="0"/>
        <cfvo type="num" val="0.6" gte="0"/>
        <cfvo type="num" val="0.8" gte="0"/>
      </iconSet>
    </cfRule>
  </conditionalFormatting>
  <conditionalFormatting sqref="BB20">
    <cfRule type="iconSet" priority="63">
      <iconSet>
        <cfvo type="percent" val="0"/>
        <cfvo type="num" val="0.6" gte="0"/>
        <cfvo type="num" val="0.8" gte="0"/>
      </iconSet>
    </cfRule>
  </conditionalFormatting>
  <conditionalFormatting sqref="BB21">
    <cfRule type="iconSet" priority="62">
      <iconSet>
        <cfvo type="percent" val="0"/>
        <cfvo type="num" val="0.6" gte="0"/>
        <cfvo type="num" val="0.8" gte="0"/>
      </iconSet>
    </cfRule>
  </conditionalFormatting>
  <conditionalFormatting sqref="BB22">
    <cfRule type="iconSet" priority="61">
      <iconSet>
        <cfvo type="percent" val="0"/>
        <cfvo type="num" val="0.6" gte="0"/>
        <cfvo type="num" val="0.8" gte="0"/>
      </iconSet>
    </cfRule>
  </conditionalFormatting>
  <conditionalFormatting sqref="BB25">
    <cfRule type="iconSet" priority="60">
      <iconSet>
        <cfvo type="percent" val="0"/>
        <cfvo type="num" val="0.6" gte="0"/>
        <cfvo type="num" val="0.8" gte="0"/>
      </iconSet>
    </cfRule>
  </conditionalFormatting>
  <conditionalFormatting sqref="BB26">
    <cfRule type="iconSet" priority="59">
      <iconSet>
        <cfvo type="percent" val="0"/>
        <cfvo type="num" val="0.6" gte="0"/>
        <cfvo type="num" val="0.8" gte="0"/>
      </iconSet>
    </cfRule>
  </conditionalFormatting>
  <conditionalFormatting sqref="BB27">
    <cfRule type="iconSet" priority="58">
      <iconSet>
        <cfvo type="percent" val="0"/>
        <cfvo type="num" val="0.6" gte="0"/>
        <cfvo type="num" val="0.8" gte="0"/>
      </iconSet>
    </cfRule>
  </conditionalFormatting>
  <conditionalFormatting sqref="BB28">
    <cfRule type="iconSet" priority="57">
      <iconSet>
        <cfvo type="percent" val="0"/>
        <cfvo type="num" val="0.6" gte="0"/>
        <cfvo type="num" val="0.8" gte="0"/>
      </iconSet>
    </cfRule>
  </conditionalFormatting>
  <conditionalFormatting sqref="BB29">
    <cfRule type="iconSet" priority="56">
      <iconSet>
        <cfvo type="percent" val="0"/>
        <cfvo type="num" val="0.6" gte="0"/>
        <cfvo type="num" val="0.8" gte="0"/>
      </iconSet>
    </cfRule>
  </conditionalFormatting>
  <conditionalFormatting sqref="BB30">
    <cfRule type="iconSet" priority="55">
      <iconSet>
        <cfvo type="percent" val="0"/>
        <cfvo type="num" val="0.6" gte="0"/>
        <cfvo type="num" val="0.8" gte="0"/>
      </iconSet>
    </cfRule>
  </conditionalFormatting>
  <conditionalFormatting sqref="BB31">
    <cfRule type="iconSet" priority="54">
      <iconSet>
        <cfvo type="percent" val="0"/>
        <cfvo type="num" val="0.6" gte="0"/>
        <cfvo type="num" val="0.8" gte="0"/>
      </iconSet>
    </cfRule>
  </conditionalFormatting>
  <conditionalFormatting sqref="BB32">
    <cfRule type="iconSet" priority="53">
      <iconSet>
        <cfvo type="percent" val="0"/>
        <cfvo type="num" val="0.6" gte="0"/>
        <cfvo type="num" val="0.8" gte="0"/>
      </iconSet>
    </cfRule>
  </conditionalFormatting>
  <conditionalFormatting sqref="BB33">
    <cfRule type="iconSet" priority="52">
      <iconSet>
        <cfvo type="percent" val="0"/>
        <cfvo type="num" val="0.6" gte="0"/>
        <cfvo type="num" val="0.8" gte="0"/>
      </iconSet>
    </cfRule>
  </conditionalFormatting>
  <conditionalFormatting sqref="BB34">
    <cfRule type="iconSet" priority="51">
      <iconSet>
        <cfvo type="percent" val="0"/>
        <cfvo type="num" val="0.6" gte="0"/>
        <cfvo type="num" val="0.8" gte="0"/>
      </iconSet>
    </cfRule>
  </conditionalFormatting>
  <conditionalFormatting sqref="BB35">
    <cfRule type="iconSet" priority="50">
      <iconSet>
        <cfvo type="percent" val="0"/>
        <cfvo type="num" val="0.6" gte="0"/>
        <cfvo type="num" val="0.8" gte="0"/>
      </iconSet>
    </cfRule>
  </conditionalFormatting>
  <conditionalFormatting sqref="BB36">
    <cfRule type="iconSet" priority="49">
      <iconSet>
        <cfvo type="percent" val="0"/>
        <cfvo type="num" val="0.6" gte="0"/>
        <cfvo type="num" val="0.8" gte="0"/>
      </iconSet>
    </cfRule>
  </conditionalFormatting>
  <conditionalFormatting sqref="BB37">
    <cfRule type="iconSet" priority="48">
      <iconSet>
        <cfvo type="percent" val="0"/>
        <cfvo type="num" val="0.6" gte="0"/>
        <cfvo type="num" val="0.8" gte="0"/>
      </iconSet>
    </cfRule>
  </conditionalFormatting>
  <conditionalFormatting sqref="BB38">
    <cfRule type="iconSet" priority="47">
      <iconSet>
        <cfvo type="percent" val="0"/>
        <cfvo type="num" val="0.6" gte="0"/>
        <cfvo type="num" val="0.8" gte="0"/>
      </iconSet>
    </cfRule>
  </conditionalFormatting>
  <conditionalFormatting sqref="BB39">
    <cfRule type="iconSet" priority="46">
      <iconSet>
        <cfvo type="percent" val="0"/>
        <cfvo type="num" val="0.6" gte="0"/>
        <cfvo type="num" val="0.8" gte="0"/>
      </iconSet>
    </cfRule>
  </conditionalFormatting>
  <conditionalFormatting sqref="BB40">
    <cfRule type="iconSet" priority="45">
      <iconSet>
        <cfvo type="percent" val="0"/>
        <cfvo type="num" val="0.6" gte="0"/>
        <cfvo type="num" val="0.8" gte="0"/>
      </iconSet>
    </cfRule>
  </conditionalFormatting>
  <conditionalFormatting sqref="BB41">
    <cfRule type="iconSet" priority="44">
      <iconSet>
        <cfvo type="percent" val="0"/>
        <cfvo type="num" val="0.6" gte="0"/>
        <cfvo type="num" val="0.8" gte="0"/>
      </iconSet>
    </cfRule>
  </conditionalFormatting>
  <conditionalFormatting sqref="BB42">
    <cfRule type="iconSet" priority="43">
      <iconSet>
        <cfvo type="percent" val="0"/>
        <cfvo type="num" val="0.6" gte="0"/>
        <cfvo type="num" val="0.8" gte="0"/>
      </iconSet>
    </cfRule>
  </conditionalFormatting>
  <conditionalFormatting sqref="BB43">
    <cfRule type="iconSet" priority="42">
      <iconSet>
        <cfvo type="percent" val="0"/>
        <cfvo type="num" val="0.6" gte="0"/>
        <cfvo type="num" val="0.8" gte="0"/>
      </iconSet>
    </cfRule>
  </conditionalFormatting>
  <conditionalFormatting sqref="BB44">
    <cfRule type="iconSet" priority="41">
      <iconSet>
        <cfvo type="percent" val="0"/>
        <cfvo type="num" val="0.6" gte="0"/>
        <cfvo type="num" val="0.8" gte="0"/>
      </iconSet>
    </cfRule>
  </conditionalFormatting>
  <conditionalFormatting sqref="BB45">
    <cfRule type="iconSet" priority="40">
      <iconSet>
        <cfvo type="percent" val="0"/>
        <cfvo type="num" val="0.6" gte="0"/>
        <cfvo type="num" val="0.8" gte="0"/>
      </iconSet>
    </cfRule>
  </conditionalFormatting>
  <conditionalFormatting sqref="BB46">
    <cfRule type="iconSet" priority="39">
      <iconSet>
        <cfvo type="percent" val="0"/>
        <cfvo type="num" val="0.6" gte="0"/>
        <cfvo type="num" val="0.8" gte="0"/>
      </iconSet>
    </cfRule>
  </conditionalFormatting>
  <conditionalFormatting sqref="BB47">
    <cfRule type="iconSet" priority="38">
      <iconSet>
        <cfvo type="percent" val="0"/>
        <cfvo type="num" val="0.6" gte="0"/>
        <cfvo type="num" val="0.8" gte="0"/>
      </iconSet>
    </cfRule>
  </conditionalFormatting>
  <conditionalFormatting sqref="BB48">
    <cfRule type="iconSet" priority="37">
      <iconSet>
        <cfvo type="percent" val="0"/>
        <cfvo type="num" val="0.6" gte="0"/>
        <cfvo type="num" val="0.8" gte="0"/>
      </iconSet>
    </cfRule>
  </conditionalFormatting>
  <conditionalFormatting sqref="BB49">
    <cfRule type="iconSet" priority="36">
      <iconSet>
        <cfvo type="percent" val="0"/>
        <cfvo type="num" val="0.6" gte="0"/>
        <cfvo type="num" val="0.8" gte="0"/>
      </iconSet>
    </cfRule>
  </conditionalFormatting>
  <conditionalFormatting sqref="BB50">
    <cfRule type="iconSet" priority="35">
      <iconSet>
        <cfvo type="percent" val="0"/>
        <cfvo type="num" val="0.6" gte="0"/>
        <cfvo type="num" val="0.8" gte="0"/>
      </iconSet>
    </cfRule>
  </conditionalFormatting>
  <conditionalFormatting sqref="BB51">
    <cfRule type="iconSet" priority="34">
      <iconSet>
        <cfvo type="percent" val="0"/>
        <cfvo type="num" val="0.6" gte="0"/>
        <cfvo type="num" val="0.8" gte="0"/>
      </iconSet>
    </cfRule>
  </conditionalFormatting>
  <conditionalFormatting sqref="BB52">
    <cfRule type="iconSet" priority="33">
      <iconSet>
        <cfvo type="percent" val="0"/>
        <cfvo type="num" val="0.6" gte="0"/>
        <cfvo type="num" val="0.8" gte="0"/>
      </iconSet>
    </cfRule>
  </conditionalFormatting>
  <conditionalFormatting sqref="BB53">
    <cfRule type="iconSet" priority="32">
      <iconSet>
        <cfvo type="percent" val="0"/>
        <cfvo type="num" val="0.6" gte="0"/>
        <cfvo type="num" val="0.8" gte="0"/>
      </iconSet>
    </cfRule>
  </conditionalFormatting>
  <conditionalFormatting sqref="BB54">
    <cfRule type="iconSet" priority="31">
      <iconSet>
        <cfvo type="percent" val="0"/>
        <cfvo type="num" val="0.6" gte="0"/>
        <cfvo type="num" val="0.8" gte="0"/>
      </iconSet>
    </cfRule>
  </conditionalFormatting>
  <conditionalFormatting sqref="BB55">
    <cfRule type="iconSet" priority="30">
      <iconSet>
        <cfvo type="percent" val="0"/>
        <cfvo type="num" val="0.6" gte="0"/>
        <cfvo type="num" val="0.8" gte="0"/>
      </iconSet>
    </cfRule>
  </conditionalFormatting>
  <conditionalFormatting sqref="BB56">
    <cfRule type="iconSet" priority="29">
      <iconSet>
        <cfvo type="percent" val="0"/>
        <cfvo type="num" val="0.6" gte="0"/>
        <cfvo type="num" val="0.8" gte="0"/>
      </iconSet>
    </cfRule>
  </conditionalFormatting>
  <conditionalFormatting sqref="BB57">
    <cfRule type="iconSet" priority="28">
      <iconSet>
        <cfvo type="percent" val="0"/>
        <cfvo type="num" val="0.6" gte="0"/>
        <cfvo type="num" val="0.8" gte="0"/>
      </iconSet>
    </cfRule>
  </conditionalFormatting>
  <conditionalFormatting sqref="BB58">
    <cfRule type="iconSet" priority="27">
      <iconSet>
        <cfvo type="percent" val="0"/>
        <cfvo type="num" val="0.6" gte="0"/>
        <cfvo type="num" val="0.8" gte="0"/>
      </iconSet>
    </cfRule>
  </conditionalFormatting>
  <conditionalFormatting sqref="BB59">
    <cfRule type="iconSet" priority="26">
      <iconSet>
        <cfvo type="percent" val="0"/>
        <cfvo type="num" val="0.6" gte="0"/>
        <cfvo type="num" val="0.8" gte="0"/>
      </iconSet>
    </cfRule>
  </conditionalFormatting>
  <conditionalFormatting sqref="BB61">
    <cfRule type="iconSet" priority="25">
      <iconSet>
        <cfvo type="percent" val="0"/>
        <cfvo type="num" val="0.6" gte="0"/>
        <cfvo type="num" val="0.8" gte="0"/>
      </iconSet>
    </cfRule>
  </conditionalFormatting>
  <conditionalFormatting sqref="BB60">
    <cfRule type="iconSet" priority="24">
      <iconSet>
        <cfvo type="percent" val="0"/>
        <cfvo type="num" val="0.6" gte="0"/>
        <cfvo type="num" val="0.8" gte="0"/>
      </iconSet>
    </cfRule>
  </conditionalFormatting>
  <conditionalFormatting sqref="BB62">
    <cfRule type="iconSet" priority="23">
      <iconSet>
        <cfvo type="percent" val="0"/>
        <cfvo type="num" val="0.6" gte="0"/>
        <cfvo type="num" val="0.8" gte="0"/>
      </iconSet>
    </cfRule>
  </conditionalFormatting>
  <conditionalFormatting sqref="BB63">
    <cfRule type="iconSet" priority="22">
      <iconSet>
        <cfvo type="percent" val="0"/>
        <cfvo type="num" val="0.6" gte="0"/>
        <cfvo type="num" val="0.8" gte="0"/>
      </iconSet>
    </cfRule>
  </conditionalFormatting>
  <conditionalFormatting sqref="BB64">
    <cfRule type="iconSet" priority="21">
      <iconSet>
        <cfvo type="percent" val="0"/>
        <cfvo type="num" val="0.6" gte="0"/>
        <cfvo type="num" val="0.8" gte="0"/>
      </iconSet>
    </cfRule>
  </conditionalFormatting>
  <conditionalFormatting sqref="BB65">
    <cfRule type="iconSet" priority="20">
      <iconSet>
        <cfvo type="percent" val="0"/>
        <cfvo type="num" val="0.6" gte="0"/>
        <cfvo type="num" val="0.8" gte="0"/>
      </iconSet>
    </cfRule>
  </conditionalFormatting>
  <conditionalFormatting sqref="BB66">
    <cfRule type="iconSet" priority="19">
      <iconSet>
        <cfvo type="percent" val="0"/>
        <cfvo type="num" val="0.6" gte="0"/>
        <cfvo type="num" val="0.8" gte="0"/>
      </iconSet>
    </cfRule>
  </conditionalFormatting>
  <conditionalFormatting sqref="BB67">
    <cfRule type="iconSet" priority="18">
      <iconSet>
        <cfvo type="percent" val="0"/>
        <cfvo type="num" val="0.6" gte="0"/>
        <cfvo type="num" val="0.8" gte="0"/>
      </iconSet>
    </cfRule>
  </conditionalFormatting>
  <conditionalFormatting sqref="BB68">
    <cfRule type="iconSet" priority="17">
      <iconSet>
        <cfvo type="percent" val="0"/>
        <cfvo type="num" val="0.6" gte="0"/>
        <cfvo type="num" val="0.8" gte="0"/>
      </iconSet>
    </cfRule>
  </conditionalFormatting>
  <conditionalFormatting sqref="BB69">
    <cfRule type="iconSet" priority="16">
      <iconSet>
        <cfvo type="percent" val="0"/>
        <cfvo type="num" val="0.6" gte="0"/>
        <cfvo type="num" val="0.8" gte="0"/>
      </iconSet>
    </cfRule>
  </conditionalFormatting>
  <conditionalFormatting sqref="BB70">
    <cfRule type="iconSet" priority="15">
      <iconSet>
        <cfvo type="percent" val="0"/>
        <cfvo type="num" val="0.6" gte="0"/>
        <cfvo type="num" val="0.8" gte="0"/>
      </iconSet>
    </cfRule>
  </conditionalFormatting>
  <conditionalFormatting sqref="BB71">
    <cfRule type="iconSet" priority="14">
      <iconSet>
        <cfvo type="percent" val="0"/>
        <cfvo type="num" val="0.6" gte="0"/>
        <cfvo type="num" val="0.8" gte="0"/>
      </iconSet>
    </cfRule>
  </conditionalFormatting>
  <conditionalFormatting sqref="BB72">
    <cfRule type="iconSet" priority="13">
      <iconSet>
        <cfvo type="percent" val="0"/>
        <cfvo type="num" val="0.6" gte="0"/>
        <cfvo type="num" val="0.8" gte="0"/>
      </iconSet>
    </cfRule>
  </conditionalFormatting>
  <conditionalFormatting sqref="BB73">
    <cfRule type="iconSet" priority="12">
      <iconSet>
        <cfvo type="percent" val="0"/>
        <cfvo type="num" val="0.6" gte="0"/>
        <cfvo type="num" val="0.8" gte="0"/>
      </iconSet>
    </cfRule>
  </conditionalFormatting>
  <conditionalFormatting sqref="BB74">
    <cfRule type="iconSet" priority="11">
      <iconSet>
        <cfvo type="percent" val="0"/>
        <cfvo type="num" val="0.6" gte="0"/>
        <cfvo type="num" val="0.8" gte="0"/>
      </iconSet>
    </cfRule>
  </conditionalFormatting>
  <conditionalFormatting sqref="BB75">
    <cfRule type="iconSet" priority="10">
      <iconSet>
        <cfvo type="percent" val="0"/>
        <cfvo type="num" val="0.6" gte="0"/>
        <cfvo type="num" val="0.8" gte="0"/>
      </iconSet>
    </cfRule>
  </conditionalFormatting>
  <conditionalFormatting sqref="BB76">
    <cfRule type="iconSet" priority="9">
      <iconSet>
        <cfvo type="percent" val="0"/>
        <cfvo type="num" val="0.6" gte="0"/>
        <cfvo type="num" val="0.8" gte="0"/>
      </iconSet>
    </cfRule>
  </conditionalFormatting>
  <conditionalFormatting sqref="BB77">
    <cfRule type="iconSet" priority="8">
      <iconSet>
        <cfvo type="percent" val="0"/>
        <cfvo type="num" val="0.6" gte="0"/>
        <cfvo type="num" val="0.8" gte="0"/>
      </iconSet>
    </cfRule>
  </conditionalFormatting>
  <conditionalFormatting sqref="BB78">
    <cfRule type="iconSet" priority="7">
      <iconSet>
        <cfvo type="percent" val="0"/>
        <cfvo type="num" val="0.6" gte="0"/>
        <cfvo type="num" val="0.8" gte="0"/>
      </iconSet>
    </cfRule>
  </conditionalFormatting>
  <conditionalFormatting sqref="BB79">
    <cfRule type="iconSet" priority="6">
      <iconSet>
        <cfvo type="percent" val="0"/>
        <cfvo type="num" val="0.6" gte="0"/>
        <cfvo type="num" val="0.8" gte="0"/>
      </iconSet>
    </cfRule>
  </conditionalFormatting>
  <conditionalFormatting sqref="BB80">
    <cfRule type="iconSet" priority="5">
      <iconSet>
        <cfvo type="percent" val="0"/>
        <cfvo type="num" val="0.6" gte="0"/>
        <cfvo type="num" val="0.8" gte="0"/>
      </iconSet>
    </cfRule>
  </conditionalFormatting>
  <conditionalFormatting sqref="BB23">
    <cfRule type="iconSet" priority="147">
      <iconSet>
        <cfvo type="percent" val="0"/>
        <cfvo type="num" val="0.6" gte="0"/>
        <cfvo type="num" val="0.8" gte="0"/>
      </iconSet>
    </cfRule>
  </conditionalFormatting>
  <conditionalFormatting sqref="BB24">
    <cfRule type="iconSet" priority="148">
      <iconSet>
        <cfvo type="percent" val="0"/>
        <cfvo type="num" val="0.6" gte="0"/>
        <cfvo type="num" val="0.8" gte="0"/>
      </iconSet>
    </cfRule>
  </conditionalFormatting>
  <conditionalFormatting sqref="BB11:BB12">
    <cfRule type="iconSet" priority="4">
      <iconSet>
        <cfvo type="percent" val="0"/>
        <cfvo type="num" val="0.6" gte="0"/>
        <cfvo type="num" val="0.8" gte="0"/>
      </iconSet>
    </cfRule>
  </conditionalFormatting>
  <conditionalFormatting sqref="AR7:AR80">
    <cfRule type="iconSet" priority="3">
      <iconSet>
        <cfvo type="percent" val="0"/>
        <cfvo type="num" val="0.6" gte="0"/>
        <cfvo type="num" val="0.8" gte="0"/>
      </iconSet>
    </cfRule>
  </conditionalFormatting>
  <conditionalFormatting sqref="AH7:AH80">
    <cfRule type="iconSet" priority="2">
      <iconSet>
        <cfvo type="percent" val="0"/>
        <cfvo type="num" val="0.6" gte="0"/>
        <cfvo type="num" val="0.8" gte="0"/>
      </iconSet>
    </cfRule>
  </conditionalFormatting>
  <conditionalFormatting sqref="W7">
    <cfRule type="iconSet" priority="1">
      <iconSet>
        <cfvo type="percent" val="0"/>
        <cfvo type="num" val="0.6" gte="0"/>
        <cfvo type="num" val="0.8" gte="0"/>
      </iconSet>
    </cfRule>
  </conditionalFormatting>
  <hyperlinks>
    <hyperlink ref="AF10" r:id="rId1" display="https://www.youtube.com/watch?v=JQ1MUI1Gxx4"/>
    <hyperlink ref="AF9" r:id="rId2" display="https://www.youtube.com/watch?v=JQ1MUI1Gxx4"/>
    <hyperlink ref="AF8" r:id="rId3"/>
    <hyperlink ref="AF7" r:id="rId4" location="search/REVISTA/FMfcgxvzKQqDzdBgxCdMBqsvkNpgXjPB" display="https://mail.google.com/mail/u/1/?tab=wm - search/REVISTA/FMfcgxvzKQqDzdBgxCdMBqsvkNpgXjPB"/>
    <hyperlink ref="U8" r:id="rId5"/>
    <hyperlink ref="U9" r:id="rId6"/>
    <hyperlink ref="U10" r:id="rId7"/>
  </hyperlinks>
  <pageMargins left="0.7" right="0.7" top="0.75" bottom="0.75" header="0.3" footer="0.3"/>
  <pageSetup scale="65" orientation="landscape" horizontalDpi="4294967294" verticalDpi="4294967294" r:id="rId8"/>
  <drawing r:id="rId9"/>
  <legacyDrawing r:id="rId10"/>
  <tableParts count="1">
    <tablePart r:id="rId1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'C:\Users\Soporte\Downloads\[Instrumento de Planeación 2018-Captura.xlsx]listas'!#REF!</xm:f>
          </x14:formula1>
          <xm:sqref>C82 E7:E30 C7:C30 E45:E80 C45:C80</xm:sqref>
        </x14:dataValidation>
        <x14:dataValidation type="list" allowBlank="1" showInputMessage="1" showErrorMessage="1">
          <x14:formula1>
            <xm:f>'C:\Users\Soporte\Downloads\[Instrumento de Planeación 2018-CapturaSGR (1).xlsx]listas'!#REF!</xm:f>
          </x14:formula1>
          <xm:sqref>B80 A82:B82 B7:B14 B22:B26 A7:A26 E31:E44 C31:C44 B31:B56 A45:A69 B58:B69 B71:B72 B75:B78 A76:A80</xm:sqref>
        </x14:dataValidation>
        <x14:dataValidation type="list" allowBlank="1" showInputMessage="1" showErrorMessage="1">
          <x14:formula1>
            <xm:f>'C:\Users\Amoreno\Documents\AMORENO\2017\PLAN DE ACCION\[FORMATO PLAN DE ACCION 2017.xlsx]LISTAS'!#REF!</xm:f>
          </x14:formula1>
          <xm:sqref>A70:A75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AQ239"/>
  <sheetViews>
    <sheetView showGridLines="0" zoomScale="85" zoomScaleNormal="85" workbookViewId="0">
      <selection activeCell="AI74" sqref="AI74"/>
    </sheetView>
  </sheetViews>
  <sheetFormatPr baseColWidth="10" defaultRowHeight="15" x14ac:dyDescent="0.25"/>
  <cols>
    <col min="1" max="1" width="5.25" customWidth="1"/>
    <col min="2" max="3" width="29.75" customWidth="1"/>
    <col min="4" max="4" width="38.625" customWidth="1"/>
    <col min="5" max="5" width="26.375" customWidth="1"/>
    <col min="6" max="6" width="30.75" customWidth="1"/>
    <col min="7" max="7" width="8.375" customWidth="1"/>
    <col min="8" max="8" width="14.125" customWidth="1"/>
    <col min="9" max="10" width="10.5" customWidth="1"/>
    <col min="11" max="11" width="31.625" hidden="1" customWidth="1"/>
    <col min="12" max="12" width="16.875" customWidth="1"/>
    <col min="13" max="13" width="12.5" customWidth="1"/>
    <col min="14" max="17" width="0" hidden="1" customWidth="1"/>
    <col min="18" max="18" width="18.75" hidden="1" customWidth="1"/>
    <col min="19" max="19" width="23" hidden="1" customWidth="1"/>
    <col min="20" max="20" width="37.375" hidden="1" customWidth="1"/>
    <col min="21" max="21" width="27.875" hidden="1" customWidth="1"/>
    <col min="22" max="22" width="35" hidden="1" customWidth="1"/>
    <col min="23" max="24" width="24.25" hidden="1" customWidth="1"/>
    <col min="25" max="25" width="20" hidden="1" customWidth="1"/>
    <col min="26" max="26" width="27.75" hidden="1" customWidth="1"/>
    <col min="28" max="28" width="30.75" customWidth="1"/>
    <col min="29" max="30" width="17.5" customWidth="1"/>
    <col min="31" max="31" width="14.25" customWidth="1"/>
    <col min="32" max="32" width="25.75" customWidth="1"/>
    <col min="33" max="33" width="18.875" customWidth="1"/>
    <col min="34" max="34" width="19.625" customWidth="1"/>
    <col min="35" max="35" width="28.375" customWidth="1"/>
    <col min="36" max="36" width="25.75" customWidth="1"/>
    <col min="37" max="37" width="24" customWidth="1"/>
    <col min="38" max="38" width="33.75" customWidth="1"/>
    <col min="40" max="40" width="13.375" bestFit="1" customWidth="1"/>
  </cols>
  <sheetData>
    <row r="1" spans="2:43" x14ac:dyDescent="0.25">
      <c r="AH1" s="461" t="s">
        <v>1037</v>
      </c>
      <c r="AK1" s="461" t="s">
        <v>1038</v>
      </c>
    </row>
    <row r="6" spans="2:43" ht="15.75" thickBot="1" x14ac:dyDescent="0.3"/>
    <row r="7" spans="2:43" ht="66.75" customHeight="1" thickBot="1" x14ac:dyDescent="0.3">
      <c r="B7" s="2" t="s">
        <v>386</v>
      </c>
      <c r="C7" s="2" t="s">
        <v>387</v>
      </c>
      <c r="D7" s="2" t="s">
        <v>4</v>
      </c>
      <c r="E7" s="3" t="s">
        <v>5</v>
      </c>
      <c r="F7" s="4" t="s">
        <v>6</v>
      </c>
      <c r="G7" s="5" t="s">
        <v>7</v>
      </c>
      <c r="H7" s="5" t="s">
        <v>8</v>
      </c>
      <c r="I7" s="6" t="s">
        <v>9</v>
      </c>
      <c r="J7" s="7" t="s">
        <v>10</v>
      </c>
      <c r="K7" s="7" t="s">
        <v>11</v>
      </c>
      <c r="L7" s="7" t="s">
        <v>12</v>
      </c>
      <c r="M7" s="6" t="s">
        <v>13</v>
      </c>
      <c r="N7" s="8" t="s">
        <v>14</v>
      </c>
      <c r="O7" s="8" t="s">
        <v>15</v>
      </c>
      <c r="P7" s="8" t="s">
        <v>16</v>
      </c>
      <c r="Q7" s="8" t="s">
        <v>17</v>
      </c>
      <c r="R7" s="229" t="s">
        <v>543</v>
      </c>
      <c r="S7" s="229" t="s">
        <v>460</v>
      </c>
      <c r="T7" s="229" t="s">
        <v>458</v>
      </c>
      <c r="U7" s="229" t="s">
        <v>399</v>
      </c>
      <c r="V7" s="229" t="s">
        <v>459</v>
      </c>
      <c r="W7" s="471" t="s">
        <v>397</v>
      </c>
      <c r="X7" s="471" t="s">
        <v>401</v>
      </c>
      <c r="Y7" s="471" t="s">
        <v>398</v>
      </c>
      <c r="Z7" s="8" t="s">
        <v>405</v>
      </c>
      <c r="AA7" s="9" t="s">
        <v>7</v>
      </c>
      <c r="AB7" s="10" t="s">
        <v>18</v>
      </c>
      <c r="AC7" s="11" t="s">
        <v>19</v>
      </c>
      <c r="AD7" s="302" t="s">
        <v>20</v>
      </c>
      <c r="AE7" s="302" t="s">
        <v>21</v>
      </c>
      <c r="AF7" s="296" t="s">
        <v>752</v>
      </c>
      <c r="AG7" s="11" t="s">
        <v>22</v>
      </c>
      <c r="AH7" s="80" t="s">
        <v>462</v>
      </c>
      <c r="AI7" s="80" t="s">
        <v>464</v>
      </c>
      <c r="AJ7" s="80" t="s">
        <v>749</v>
      </c>
      <c r="AK7" s="296" t="s">
        <v>751</v>
      </c>
      <c r="AL7" s="97" t="s">
        <v>750</v>
      </c>
      <c r="AN7" s="1"/>
      <c r="AO7" s="1"/>
      <c r="AP7" s="1"/>
      <c r="AQ7" s="1"/>
    </row>
    <row r="8" spans="2:43" ht="76.5" customHeight="1" thickBot="1" x14ac:dyDescent="0.3">
      <c r="B8" s="57" t="s">
        <v>388</v>
      </c>
      <c r="C8" s="58" t="s">
        <v>389</v>
      </c>
      <c r="D8" s="52" t="s">
        <v>23</v>
      </c>
      <c r="E8" s="223" t="s">
        <v>526</v>
      </c>
      <c r="F8" s="53" t="s">
        <v>24</v>
      </c>
      <c r="G8" s="867">
        <v>1</v>
      </c>
      <c r="H8" s="870" t="s">
        <v>25</v>
      </c>
      <c r="I8" s="840">
        <v>0.2</v>
      </c>
      <c r="J8" s="843">
        <v>12</v>
      </c>
      <c r="K8" s="840" t="s">
        <v>26</v>
      </c>
      <c r="L8" s="840" t="s">
        <v>27</v>
      </c>
      <c r="M8" s="846" t="s">
        <v>28</v>
      </c>
      <c r="N8" s="849">
        <v>3</v>
      </c>
      <c r="O8" s="849">
        <v>6</v>
      </c>
      <c r="P8" s="849">
        <v>9</v>
      </c>
      <c r="Q8" s="849">
        <v>12</v>
      </c>
      <c r="R8" s="829">
        <f>N8</f>
        <v>3</v>
      </c>
      <c r="S8" s="829">
        <v>3</v>
      </c>
      <c r="T8" s="829" t="s">
        <v>591</v>
      </c>
      <c r="U8" s="829" t="s">
        <v>592</v>
      </c>
      <c r="V8" s="829" t="s">
        <v>601</v>
      </c>
      <c r="W8" s="1026">
        <f>IFERROR((S8/R8),0)</f>
        <v>1</v>
      </c>
      <c r="X8" s="856" t="str">
        <f>+IF(AND(W8&gt;=0%,W8&lt;=60%),"MALO",IF(AND(W8&gt;=61%,W8&lt;=80%),"REGULAR",IF(AND(W8&gt;=81%,W8&lt;95%),"BUENO","EXCELENTE")))</f>
        <v>EXCELENTE</v>
      </c>
      <c r="Y8" s="849" t="str">
        <f>IF(W8&gt;0,"EN EJECUCIÓN","SIN EJECUTAR")</f>
        <v>EN EJECUCIÓN</v>
      </c>
      <c r="Z8" s="855">
        <f>W8*I8</f>
        <v>0.2</v>
      </c>
      <c r="AA8" s="12">
        <v>1</v>
      </c>
      <c r="AB8" s="13" t="s">
        <v>793</v>
      </c>
      <c r="AC8" s="300">
        <v>0.25</v>
      </c>
      <c r="AD8" s="303">
        <v>43101</v>
      </c>
      <c r="AE8" s="22">
        <v>43190</v>
      </c>
      <c r="AF8" s="301"/>
      <c r="AG8" s="837" t="s">
        <v>28</v>
      </c>
      <c r="AH8" s="271">
        <v>1</v>
      </c>
      <c r="AI8" s="237" t="s">
        <v>602</v>
      </c>
      <c r="AJ8" s="81">
        <f>AH8*AC8</f>
        <v>0.25</v>
      </c>
      <c r="AK8" s="14">
        <f>AF8*AH8</f>
        <v>0</v>
      </c>
      <c r="AL8" s="84">
        <f>AJ8*I8</f>
        <v>0.05</v>
      </c>
      <c r="AN8" s="1"/>
      <c r="AO8" s="1"/>
      <c r="AP8" s="1"/>
      <c r="AQ8" s="1"/>
    </row>
    <row r="9" spans="2:43" ht="76.5" customHeight="1" thickBot="1" x14ac:dyDescent="0.3">
      <c r="B9" s="57" t="s">
        <v>388</v>
      </c>
      <c r="C9" s="58" t="s">
        <v>389</v>
      </c>
      <c r="D9" s="52" t="s">
        <v>23</v>
      </c>
      <c r="E9" s="223" t="s">
        <v>526</v>
      </c>
      <c r="F9" s="53" t="s">
        <v>24</v>
      </c>
      <c r="G9" s="868"/>
      <c r="H9" s="871"/>
      <c r="I9" s="841"/>
      <c r="J9" s="844"/>
      <c r="K9" s="841"/>
      <c r="L9" s="841"/>
      <c r="M9" s="847"/>
      <c r="N9" s="850"/>
      <c r="O9" s="850"/>
      <c r="P9" s="850"/>
      <c r="Q9" s="850"/>
      <c r="R9" s="829"/>
      <c r="S9" s="829"/>
      <c r="T9" s="829"/>
      <c r="U9" s="829"/>
      <c r="V9" s="829"/>
      <c r="W9" s="1027"/>
      <c r="X9" s="857" t="str">
        <f>+IF(AND(V9&gt;=0%,V9&lt;=60%),"BAJO",IF(AND(V9&gt;=61%,V9&lt;=80%),"MEDIO","ALTO"))</f>
        <v>BAJO</v>
      </c>
      <c r="Y9" s="850"/>
      <c r="Z9" s="850"/>
      <c r="AA9" s="12">
        <v>2</v>
      </c>
      <c r="AB9" s="13" t="s">
        <v>794</v>
      </c>
      <c r="AC9" s="14">
        <v>0.25</v>
      </c>
      <c r="AD9" s="303">
        <v>43191</v>
      </c>
      <c r="AE9" s="22">
        <v>43281</v>
      </c>
      <c r="AF9" s="301"/>
      <c r="AG9" s="838"/>
      <c r="AH9" s="543">
        <v>1</v>
      </c>
      <c r="AI9" s="540" t="s">
        <v>602</v>
      </c>
      <c r="AJ9" s="81">
        <f>AH9*AC9</f>
        <v>0.25</v>
      </c>
      <c r="AK9" s="14">
        <f t="shared" ref="AK9:AK72" si="0">AF9*AH9</f>
        <v>0</v>
      </c>
      <c r="AL9" s="84">
        <f>AJ9*I8</f>
        <v>0.05</v>
      </c>
      <c r="AN9" s="1"/>
      <c r="AO9" s="1"/>
      <c r="AP9" s="1"/>
      <c r="AQ9" s="1"/>
    </row>
    <row r="10" spans="2:43" ht="76.5" customHeight="1" thickBot="1" x14ac:dyDescent="0.3">
      <c r="B10" s="57" t="s">
        <v>388</v>
      </c>
      <c r="C10" s="58" t="s">
        <v>389</v>
      </c>
      <c r="D10" s="52" t="s">
        <v>23</v>
      </c>
      <c r="E10" s="223" t="s">
        <v>526</v>
      </c>
      <c r="F10" s="53" t="s">
        <v>24</v>
      </c>
      <c r="G10" s="868"/>
      <c r="H10" s="871"/>
      <c r="I10" s="841"/>
      <c r="J10" s="844"/>
      <c r="K10" s="841"/>
      <c r="L10" s="841"/>
      <c r="M10" s="847"/>
      <c r="N10" s="850"/>
      <c r="O10" s="850"/>
      <c r="P10" s="850"/>
      <c r="Q10" s="850"/>
      <c r="R10" s="829"/>
      <c r="S10" s="829"/>
      <c r="T10" s="829"/>
      <c r="U10" s="829"/>
      <c r="V10" s="829"/>
      <c r="W10" s="1027"/>
      <c r="X10" s="857"/>
      <c r="Y10" s="850"/>
      <c r="Z10" s="850"/>
      <c r="AA10" s="12">
        <v>3</v>
      </c>
      <c r="AB10" s="13" t="s">
        <v>795</v>
      </c>
      <c r="AC10" s="14">
        <v>0.25</v>
      </c>
      <c r="AD10" s="303">
        <v>43282</v>
      </c>
      <c r="AE10" s="22">
        <v>43373</v>
      </c>
      <c r="AF10" s="301"/>
      <c r="AG10" s="838"/>
      <c r="AH10" s="543">
        <v>1</v>
      </c>
      <c r="AI10" s="540" t="s">
        <v>602</v>
      </c>
      <c r="AJ10" s="81">
        <f>AH10*AC10</f>
        <v>0.25</v>
      </c>
      <c r="AK10" s="14">
        <f t="shared" si="0"/>
        <v>0</v>
      </c>
      <c r="AL10" s="84">
        <f>AJ10*I8</f>
        <v>0.05</v>
      </c>
      <c r="AN10" s="1"/>
      <c r="AO10" s="1"/>
      <c r="AP10" s="1"/>
      <c r="AQ10" s="1"/>
    </row>
    <row r="11" spans="2:43" ht="76.5" customHeight="1" thickBot="1" x14ac:dyDescent="0.3">
      <c r="B11" s="57" t="s">
        <v>388</v>
      </c>
      <c r="C11" s="58" t="s">
        <v>389</v>
      </c>
      <c r="D11" s="52" t="s">
        <v>23</v>
      </c>
      <c r="E11" s="223" t="s">
        <v>526</v>
      </c>
      <c r="F11" s="53" t="s">
        <v>24</v>
      </c>
      <c r="G11" s="869"/>
      <c r="H11" s="872"/>
      <c r="I11" s="842"/>
      <c r="J11" s="845"/>
      <c r="K11" s="842"/>
      <c r="L11" s="842"/>
      <c r="M11" s="848"/>
      <c r="N11" s="851"/>
      <c r="O11" s="851"/>
      <c r="P11" s="851"/>
      <c r="Q11" s="851"/>
      <c r="R11" s="829"/>
      <c r="S11" s="829"/>
      <c r="T11" s="829"/>
      <c r="U11" s="829"/>
      <c r="V11" s="829"/>
      <c r="W11" s="1070"/>
      <c r="X11" s="858" t="str">
        <f>+IF(AND(V11&gt;=0%,V11&lt;=60%),"BAJO",IF(AND(V11&gt;=61%,V11&lt;=80%),"MEDIO","ALTO"))</f>
        <v>BAJO</v>
      </c>
      <c r="Y11" s="851"/>
      <c r="Z11" s="851"/>
      <c r="AA11" s="12">
        <v>4</v>
      </c>
      <c r="AB11" s="13" t="s">
        <v>796</v>
      </c>
      <c r="AC11" s="14">
        <v>0.25</v>
      </c>
      <c r="AD11" s="303">
        <v>43374</v>
      </c>
      <c r="AE11" s="22">
        <v>43465</v>
      </c>
      <c r="AF11" s="301">
        <f>$I8*AC11</f>
        <v>0.05</v>
      </c>
      <c r="AG11" s="839"/>
      <c r="AH11" s="543">
        <v>1</v>
      </c>
      <c r="AI11" s="540" t="s">
        <v>602</v>
      </c>
      <c r="AJ11" s="81">
        <f t="shared" ref="AJ11:AJ71" si="1">AH11*AC11</f>
        <v>0.25</v>
      </c>
      <c r="AK11" s="14">
        <f t="shared" si="0"/>
        <v>0.05</v>
      </c>
      <c r="AL11" s="84">
        <f>AJ11*I8</f>
        <v>0.05</v>
      </c>
      <c r="AN11" s="83"/>
      <c r="AO11" s="83"/>
      <c r="AP11" s="1"/>
      <c r="AQ11" s="1"/>
    </row>
    <row r="12" spans="2:43" ht="76.5" customHeight="1" thickBot="1" x14ac:dyDescent="0.3">
      <c r="B12" s="57" t="s">
        <v>388</v>
      </c>
      <c r="C12" s="58" t="s">
        <v>389</v>
      </c>
      <c r="D12" s="52" t="s">
        <v>23</v>
      </c>
      <c r="E12" s="223" t="s">
        <v>526</v>
      </c>
      <c r="F12" s="53" t="s">
        <v>24</v>
      </c>
      <c r="G12" s="867">
        <v>2</v>
      </c>
      <c r="H12" s="870" t="s">
        <v>32</v>
      </c>
      <c r="I12" s="840">
        <v>0.2</v>
      </c>
      <c r="J12" s="843">
        <v>44</v>
      </c>
      <c r="K12" s="840" t="s">
        <v>33</v>
      </c>
      <c r="L12" s="840" t="s">
        <v>34</v>
      </c>
      <c r="M12" s="846" t="s">
        <v>28</v>
      </c>
      <c r="N12" s="849">
        <v>11</v>
      </c>
      <c r="O12" s="849">
        <v>22</v>
      </c>
      <c r="P12" s="849">
        <v>33</v>
      </c>
      <c r="Q12" s="849">
        <v>44</v>
      </c>
      <c r="R12" s="829">
        <v>11</v>
      </c>
      <c r="S12" s="829">
        <v>11</v>
      </c>
      <c r="T12" s="829" t="s">
        <v>593</v>
      </c>
      <c r="U12" s="829" t="s">
        <v>594</v>
      </c>
      <c r="V12" s="829" t="s">
        <v>601</v>
      </c>
      <c r="W12" s="1026">
        <f>IFERROR((S12/R12),0)</f>
        <v>1</v>
      </c>
      <c r="X12" s="856" t="str">
        <f>+IF(AND(W12&gt;=0%,W12&lt;=60%),"MALO",IF(AND(W12&gt;=61%,W12&lt;=80%),"REGULAR",IF(AND(W12&gt;=81%,W12&lt;95%),"BUENO","EXCELENTE")))</f>
        <v>EXCELENTE</v>
      </c>
      <c r="Y12" s="849" t="str">
        <f>IF(W12&gt;0,"EN EJECUCIÓN","SIN EJECUTAR")</f>
        <v>EN EJECUCIÓN</v>
      </c>
      <c r="Z12" s="855">
        <f>W12*I12</f>
        <v>0.2</v>
      </c>
      <c r="AA12" s="12">
        <v>1</v>
      </c>
      <c r="AB12" s="13" t="s">
        <v>797</v>
      </c>
      <c r="AC12" s="14">
        <v>0.25</v>
      </c>
      <c r="AD12" s="303">
        <v>43101</v>
      </c>
      <c r="AE12" s="22">
        <v>43190</v>
      </c>
      <c r="AF12" s="14"/>
      <c r="AG12" s="837" t="s">
        <v>28</v>
      </c>
      <c r="AH12" s="271">
        <v>1</v>
      </c>
      <c r="AI12" s="238" t="s">
        <v>602</v>
      </c>
      <c r="AJ12" s="81">
        <f t="shared" si="1"/>
        <v>0.25</v>
      </c>
      <c r="AK12" s="14">
        <f t="shared" si="0"/>
        <v>0</v>
      </c>
      <c r="AL12" s="84">
        <f>AJ12*I12</f>
        <v>0.05</v>
      </c>
      <c r="AN12" s="1"/>
      <c r="AO12" s="1"/>
      <c r="AP12" s="1"/>
      <c r="AQ12" s="1"/>
    </row>
    <row r="13" spans="2:43" ht="76.5" customHeight="1" thickBot="1" x14ac:dyDescent="0.3">
      <c r="B13" s="57" t="s">
        <v>388</v>
      </c>
      <c r="C13" s="58" t="s">
        <v>389</v>
      </c>
      <c r="D13" s="52" t="s">
        <v>23</v>
      </c>
      <c r="E13" s="223" t="s">
        <v>526</v>
      </c>
      <c r="F13" s="53" t="s">
        <v>24</v>
      </c>
      <c r="G13" s="868"/>
      <c r="H13" s="871"/>
      <c r="I13" s="841"/>
      <c r="J13" s="844"/>
      <c r="K13" s="841"/>
      <c r="L13" s="841"/>
      <c r="M13" s="847"/>
      <c r="N13" s="850"/>
      <c r="O13" s="850"/>
      <c r="P13" s="850"/>
      <c r="Q13" s="850"/>
      <c r="R13" s="829"/>
      <c r="S13" s="829"/>
      <c r="T13" s="829"/>
      <c r="U13" s="829"/>
      <c r="V13" s="829"/>
      <c r="W13" s="1027"/>
      <c r="X13" s="857"/>
      <c r="Y13" s="850"/>
      <c r="Z13" s="896"/>
      <c r="AA13" s="12">
        <v>2</v>
      </c>
      <c r="AB13" s="13" t="s">
        <v>798</v>
      </c>
      <c r="AC13" s="14">
        <v>0.25</v>
      </c>
      <c r="AD13" s="303">
        <v>43191</v>
      </c>
      <c r="AE13" s="22">
        <v>43281</v>
      </c>
      <c r="AF13" s="14"/>
      <c r="AG13" s="838"/>
      <c r="AH13" s="543">
        <v>1</v>
      </c>
      <c r="AI13" s="557" t="s">
        <v>602</v>
      </c>
      <c r="AJ13" s="81">
        <f t="shared" si="1"/>
        <v>0.25</v>
      </c>
      <c r="AK13" s="14">
        <f t="shared" si="0"/>
        <v>0</v>
      </c>
      <c r="AL13" s="84">
        <f>AJ13*I12</f>
        <v>0.05</v>
      </c>
      <c r="AN13" s="1"/>
      <c r="AO13" s="1"/>
      <c r="AP13" s="1"/>
      <c r="AQ13" s="1"/>
    </row>
    <row r="14" spans="2:43" ht="76.5" customHeight="1" thickBot="1" x14ac:dyDescent="0.3">
      <c r="B14" s="57" t="s">
        <v>388</v>
      </c>
      <c r="C14" s="58" t="s">
        <v>389</v>
      </c>
      <c r="D14" s="52" t="s">
        <v>23</v>
      </c>
      <c r="E14" s="223" t="s">
        <v>526</v>
      </c>
      <c r="F14" s="53" t="s">
        <v>24</v>
      </c>
      <c r="G14" s="868"/>
      <c r="H14" s="871"/>
      <c r="I14" s="841"/>
      <c r="J14" s="844"/>
      <c r="K14" s="841"/>
      <c r="L14" s="841"/>
      <c r="M14" s="847"/>
      <c r="N14" s="850"/>
      <c r="O14" s="850"/>
      <c r="P14" s="850"/>
      <c r="Q14" s="850"/>
      <c r="R14" s="829"/>
      <c r="S14" s="829"/>
      <c r="T14" s="829"/>
      <c r="U14" s="829"/>
      <c r="V14" s="829"/>
      <c r="W14" s="1027"/>
      <c r="X14" s="857" t="str">
        <f>+IF(AND(V14&gt;=0%,V14&lt;=60%),"BAJO",IF(AND(V14&gt;=61%,V14&lt;=80%),"MEDIO","ALTO"))</f>
        <v>BAJO</v>
      </c>
      <c r="Y14" s="850"/>
      <c r="Z14" s="850"/>
      <c r="AA14" s="12">
        <v>3</v>
      </c>
      <c r="AB14" s="13" t="s">
        <v>799</v>
      </c>
      <c r="AC14" s="14">
        <v>0.25</v>
      </c>
      <c r="AD14" s="303">
        <v>43282</v>
      </c>
      <c r="AE14" s="22">
        <v>43373</v>
      </c>
      <c r="AF14" s="301"/>
      <c r="AG14" s="838"/>
      <c r="AH14" s="543">
        <v>1</v>
      </c>
      <c r="AI14" s="540" t="s">
        <v>602</v>
      </c>
      <c r="AJ14" s="81">
        <f t="shared" si="1"/>
        <v>0.25</v>
      </c>
      <c r="AK14" s="14">
        <f t="shared" si="0"/>
        <v>0</v>
      </c>
      <c r="AL14" s="84">
        <f>AJ14*I12</f>
        <v>0.05</v>
      </c>
      <c r="AN14" s="1"/>
      <c r="AO14" s="1"/>
      <c r="AP14" s="1"/>
      <c r="AQ14" s="1"/>
    </row>
    <row r="15" spans="2:43" ht="76.5" customHeight="1" thickBot="1" x14ac:dyDescent="0.3">
      <c r="B15" s="57" t="s">
        <v>388</v>
      </c>
      <c r="C15" s="58" t="s">
        <v>389</v>
      </c>
      <c r="D15" s="52" t="s">
        <v>23</v>
      </c>
      <c r="E15" s="223" t="s">
        <v>526</v>
      </c>
      <c r="F15" s="53" t="s">
        <v>24</v>
      </c>
      <c r="G15" s="869"/>
      <c r="H15" s="872"/>
      <c r="I15" s="842"/>
      <c r="J15" s="845"/>
      <c r="K15" s="842"/>
      <c r="L15" s="842"/>
      <c r="M15" s="848"/>
      <c r="N15" s="851"/>
      <c r="O15" s="851"/>
      <c r="P15" s="851"/>
      <c r="Q15" s="851"/>
      <c r="R15" s="829"/>
      <c r="S15" s="829"/>
      <c r="T15" s="829"/>
      <c r="U15" s="829"/>
      <c r="V15" s="829"/>
      <c r="W15" s="1070"/>
      <c r="X15" s="858" t="str">
        <f>+IF(AND(V15&gt;=0%,V15&lt;=60%),"BAJO",IF(AND(V15&gt;=61%,V15&lt;=80%),"MEDIO","ALTO"))</f>
        <v>BAJO</v>
      </c>
      <c r="Y15" s="851"/>
      <c r="Z15" s="851"/>
      <c r="AA15" s="12">
        <v>4</v>
      </c>
      <c r="AB15" s="13" t="s">
        <v>800</v>
      </c>
      <c r="AC15" s="14">
        <v>0.25</v>
      </c>
      <c r="AD15" s="303">
        <v>43374</v>
      </c>
      <c r="AE15" s="22">
        <v>43465</v>
      </c>
      <c r="AF15" s="301">
        <f>$I12*AC15</f>
        <v>0.05</v>
      </c>
      <c r="AG15" s="839"/>
      <c r="AH15" s="543">
        <v>1</v>
      </c>
      <c r="AI15" s="540" t="s">
        <v>602</v>
      </c>
      <c r="AJ15" s="81">
        <f t="shared" si="1"/>
        <v>0.25</v>
      </c>
      <c r="AK15" s="14">
        <f t="shared" si="0"/>
        <v>0.05</v>
      </c>
      <c r="AL15" s="84">
        <f>AJ15*I12</f>
        <v>0.05</v>
      </c>
      <c r="AN15" s="1"/>
      <c r="AO15" s="1"/>
      <c r="AP15" s="1"/>
      <c r="AQ15" s="1"/>
    </row>
    <row r="16" spans="2:43" ht="76.5" customHeight="1" thickBot="1" x14ac:dyDescent="0.3">
      <c r="B16" s="57" t="s">
        <v>388</v>
      </c>
      <c r="C16" s="58" t="s">
        <v>389</v>
      </c>
      <c r="D16" s="52" t="s">
        <v>23</v>
      </c>
      <c r="E16" s="223" t="s">
        <v>526</v>
      </c>
      <c r="F16" s="53" t="s">
        <v>24</v>
      </c>
      <c r="G16" s="867">
        <v>3</v>
      </c>
      <c r="H16" s="870" t="s">
        <v>38</v>
      </c>
      <c r="I16" s="840">
        <v>0.2</v>
      </c>
      <c r="J16" s="843">
        <v>24</v>
      </c>
      <c r="K16" s="840" t="s">
        <v>33</v>
      </c>
      <c r="L16" s="840" t="s">
        <v>39</v>
      </c>
      <c r="M16" s="846" t="s">
        <v>28</v>
      </c>
      <c r="N16" s="849">
        <v>6</v>
      </c>
      <c r="O16" s="849">
        <v>12</v>
      </c>
      <c r="P16" s="849">
        <v>18</v>
      </c>
      <c r="Q16" s="849">
        <v>24</v>
      </c>
      <c r="R16" s="877">
        <v>6</v>
      </c>
      <c r="S16" s="877">
        <v>6</v>
      </c>
      <c r="T16" s="877" t="s">
        <v>595</v>
      </c>
      <c r="U16" s="877" t="s">
        <v>596</v>
      </c>
      <c r="V16" s="877" t="s">
        <v>601</v>
      </c>
      <c r="W16" s="1026">
        <f>IFERROR((S16/R16),0)</f>
        <v>1</v>
      </c>
      <c r="X16" s="856" t="str">
        <f>+IF(AND(W16&gt;=0%,W16&lt;=60%),"MALO",IF(AND(W16&gt;=61%,W16&lt;=80%),"REGULAR",IF(AND(W16&gt;=81%,W16&lt;95%),"BUENO","EXCELENTE")))</f>
        <v>EXCELENTE</v>
      </c>
      <c r="Y16" s="849" t="str">
        <f>IF(W16&gt;0,"EN EJECUCIÓN","SIN EJECUTAR")</f>
        <v>EN EJECUCIÓN</v>
      </c>
      <c r="Z16" s="855">
        <f>W16*I16</f>
        <v>0.2</v>
      </c>
      <c r="AA16" s="12">
        <v>1</v>
      </c>
      <c r="AB16" s="13" t="s">
        <v>801</v>
      </c>
      <c r="AC16" s="14">
        <v>0.25</v>
      </c>
      <c r="AD16" s="303">
        <v>43101</v>
      </c>
      <c r="AE16" s="22">
        <v>43190</v>
      </c>
      <c r="AF16" s="14"/>
      <c r="AG16" s="1071" t="s">
        <v>28</v>
      </c>
      <c r="AH16" s="271">
        <v>1</v>
      </c>
      <c r="AI16" s="268" t="s">
        <v>602</v>
      </c>
      <c r="AJ16" s="81">
        <f t="shared" si="1"/>
        <v>0.25</v>
      </c>
      <c r="AK16" s="14">
        <f t="shared" si="0"/>
        <v>0</v>
      </c>
      <c r="AL16" s="84">
        <f>AJ16*I16</f>
        <v>0.05</v>
      </c>
      <c r="AN16" s="1"/>
      <c r="AO16" s="1"/>
      <c r="AP16" s="1"/>
      <c r="AQ16" s="1"/>
    </row>
    <row r="17" spans="2:43" ht="76.5" customHeight="1" thickBot="1" x14ac:dyDescent="0.3">
      <c r="B17" s="57" t="s">
        <v>388</v>
      </c>
      <c r="C17" s="58" t="s">
        <v>389</v>
      </c>
      <c r="D17" s="52" t="s">
        <v>23</v>
      </c>
      <c r="E17" s="223" t="s">
        <v>526</v>
      </c>
      <c r="F17" s="53" t="s">
        <v>24</v>
      </c>
      <c r="G17" s="868"/>
      <c r="H17" s="871"/>
      <c r="I17" s="841"/>
      <c r="J17" s="844"/>
      <c r="K17" s="841"/>
      <c r="L17" s="841"/>
      <c r="M17" s="847"/>
      <c r="N17" s="850"/>
      <c r="O17" s="850"/>
      <c r="P17" s="850"/>
      <c r="Q17" s="850"/>
      <c r="R17" s="878"/>
      <c r="S17" s="878"/>
      <c r="T17" s="878"/>
      <c r="U17" s="878"/>
      <c r="V17" s="878"/>
      <c r="W17" s="1027"/>
      <c r="X17" s="857" t="str">
        <f>+IF(AND(V17&gt;=0%,V17&lt;=60%),"BAJO",IF(AND(V17&gt;=61%,V17&lt;=80%),"MEDIO","ALTO"))</f>
        <v>BAJO</v>
      </c>
      <c r="Y17" s="850"/>
      <c r="Z17" s="896"/>
      <c r="AA17" s="12">
        <v>2</v>
      </c>
      <c r="AB17" s="13" t="s">
        <v>802</v>
      </c>
      <c r="AC17" s="14">
        <v>0.25</v>
      </c>
      <c r="AD17" s="303">
        <v>43191</v>
      </c>
      <c r="AE17" s="22">
        <v>43281</v>
      </c>
      <c r="AF17" s="14"/>
      <c r="AG17" s="1072"/>
      <c r="AH17" s="543">
        <v>1</v>
      </c>
      <c r="AI17" s="558" t="s">
        <v>602</v>
      </c>
      <c r="AJ17" s="81">
        <f t="shared" si="1"/>
        <v>0.25</v>
      </c>
      <c r="AK17" s="14">
        <f t="shared" si="0"/>
        <v>0</v>
      </c>
      <c r="AL17" s="84">
        <f>AJ17*I16</f>
        <v>0.05</v>
      </c>
      <c r="AN17" s="1"/>
      <c r="AO17" s="1"/>
      <c r="AP17" s="1"/>
      <c r="AQ17" s="1"/>
    </row>
    <row r="18" spans="2:43" ht="76.5" customHeight="1" thickBot="1" x14ac:dyDescent="0.3">
      <c r="B18" s="57" t="s">
        <v>388</v>
      </c>
      <c r="C18" s="58" t="s">
        <v>389</v>
      </c>
      <c r="D18" s="52" t="s">
        <v>23</v>
      </c>
      <c r="E18" s="223" t="s">
        <v>526</v>
      </c>
      <c r="F18" s="53" t="s">
        <v>24</v>
      </c>
      <c r="G18" s="868"/>
      <c r="H18" s="871"/>
      <c r="I18" s="841"/>
      <c r="J18" s="844"/>
      <c r="K18" s="841"/>
      <c r="L18" s="841"/>
      <c r="M18" s="847"/>
      <c r="N18" s="850"/>
      <c r="O18" s="850"/>
      <c r="P18" s="850"/>
      <c r="Q18" s="850"/>
      <c r="R18" s="878"/>
      <c r="S18" s="878"/>
      <c r="T18" s="878"/>
      <c r="U18" s="878"/>
      <c r="V18" s="878"/>
      <c r="W18" s="1027"/>
      <c r="X18" s="857" t="str">
        <f>+IF(AND(V18&gt;=0%,V18&lt;=60%),"BAJO",IF(AND(V18&gt;=61%,V18&lt;=80%),"MEDIO","ALTO"))</f>
        <v>BAJO</v>
      </c>
      <c r="Y18" s="850"/>
      <c r="Z18" s="896"/>
      <c r="AA18" s="12">
        <v>3</v>
      </c>
      <c r="AB18" s="13" t="s">
        <v>803</v>
      </c>
      <c r="AC18" s="14">
        <v>0.25</v>
      </c>
      <c r="AD18" s="303">
        <v>43282</v>
      </c>
      <c r="AE18" s="22">
        <v>43373</v>
      </c>
      <c r="AF18" s="301"/>
      <c r="AG18" s="1072"/>
      <c r="AH18" s="543">
        <v>1</v>
      </c>
      <c r="AI18" s="540" t="s">
        <v>602</v>
      </c>
      <c r="AJ18" s="81">
        <f t="shared" si="1"/>
        <v>0.25</v>
      </c>
      <c r="AK18" s="14">
        <f t="shared" si="0"/>
        <v>0</v>
      </c>
      <c r="AL18" s="84">
        <f>AJ18*I16</f>
        <v>0.05</v>
      </c>
      <c r="AN18" s="1"/>
      <c r="AO18" s="1"/>
      <c r="AP18" s="1"/>
      <c r="AQ18" s="1"/>
    </row>
    <row r="19" spans="2:43" ht="76.5" customHeight="1" thickBot="1" x14ac:dyDescent="0.3">
      <c r="B19" s="57" t="s">
        <v>388</v>
      </c>
      <c r="C19" s="58" t="s">
        <v>389</v>
      </c>
      <c r="D19" s="52" t="s">
        <v>23</v>
      </c>
      <c r="E19" s="223" t="s">
        <v>526</v>
      </c>
      <c r="F19" s="53" t="s">
        <v>24</v>
      </c>
      <c r="G19" s="869"/>
      <c r="H19" s="872"/>
      <c r="I19" s="842"/>
      <c r="J19" s="845"/>
      <c r="K19" s="842"/>
      <c r="L19" s="842"/>
      <c r="M19" s="848"/>
      <c r="N19" s="851"/>
      <c r="O19" s="851"/>
      <c r="P19" s="851"/>
      <c r="Q19" s="851"/>
      <c r="R19" s="879"/>
      <c r="S19" s="879"/>
      <c r="T19" s="879"/>
      <c r="U19" s="879"/>
      <c r="V19" s="879"/>
      <c r="W19" s="1070"/>
      <c r="X19" s="858"/>
      <c r="Y19" s="851"/>
      <c r="Z19" s="906"/>
      <c r="AA19" s="12">
        <v>4</v>
      </c>
      <c r="AB19" s="13" t="s">
        <v>804</v>
      </c>
      <c r="AC19" s="14">
        <v>0.25</v>
      </c>
      <c r="AD19" s="303">
        <v>43374</v>
      </c>
      <c r="AE19" s="22">
        <v>43465</v>
      </c>
      <c r="AF19" s="301">
        <f>$I16*AC19</f>
        <v>0.05</v>
      </c>
      <c r="AG19" s="1073"/>
      <c r="AH19" s="543">
        <v>1</v>
      </c>
      <c r="AI19" s="540" t="s">
        <v>602</v>
      </c>
      <c r="AJ19" s="81">
        <f t="shared" si="1"/>
        <v>0.25</v>
      </c>
      <c r="AK19" s="14">
        <f t="shared" si="0"/>
        <v>0.05</v>
      </c>
      <c r="AL19" s="84">
        <f>AJ19*I16</f>
        <v>0.05</v>
      </c>
      <c r="AN19" s="1"/>
      <c r="AO19" s="1"/>
      <c r="AP19" s="1"/>
      <c r="AQ19" s="1"/>
    </row>
    <row r="20" spans="2:43" ht="76.5" customHeight="1" thickBot="1" x14ac:dyDescent="0.3">
      <c r="B20" s="57" t="s">
        <v>388</v>
      </c>
      <c r="C20" s="58" t="s">
        <v>389</v>
      </c>
      <c r="D20" s="52" t="s">
        <v>23</v>
      </c>
      <c r="E20" s="223" t="s">
        <v>526</v>
      </c>
      <c r="F20" s="53" t="s">
        <v>24</v>
      </c>
      <c r="G20" s="867">
        <v>4</v>
      </c>
      <c r="H20" s="870" t="s">
        <v>43</v>
      </c>
      <c r="I20" s="840">
        <v>0.2</v>
      </c>
      <c r="J20" s="843">
        <v>24</v>
      </c>
      <c r="K20" s="840" t="s">
        <v>33</v>
      </c>
      <c r="L20" s="840" t="s">
        <v>44</v>
      </c>
      <c r="M20" s="846" t="s">
        <v>28</v>
      </c>
      <c r="N20" s="849">
        <v>6</v>
      </c>
      <c r="O20" s="849">
        <v>12</v>
      </c>
      <c r="P20" s="849">
        <v>18</v>
      </c>
      <c r="Q20" s="849">
        <v>24</v>
      </c>
      <c r="R20" s="877">
        <v>6</v>
      </c>
      <c r="S20" s="877">
        <v>6</v>
      </c>
      <c r="T20" s="877" t="s">
        <v>597</v>
      </c>
      <c r="U20" s="877" t="s">
        <v>598</v>
      </c>
      <c r="V20" s="829" t="s">
        <v>601</v>
      </c>
      <c r="W20" s="1026">
        <f>IFERROR((S20/R20),0)</f>
        <v>1</v>
      </c>
      <c r="X20" s="856" t="str">
        <f>+IF(AND(W20&gt;=0%,W20&lt;=60%),"MALO",IF(AND(W20&gt;=61%,W20&lt;=80%),"REGULAR",IF(AND(W20&gt;=81%,W20&lt;95%),"BUENO","EXCELENTE")))</f>
        <v>EXCELENTE</v>
      </c>
      <c r="Y20" s="849" t="str">
        <f>IF(W20&gt;0,"EN EJECUCIÓN","SIN EJECUTAR")</f>
        <v>EN EJECUCIÓN</v>
      </c>
      <c r="Z20" s="855">
        <f>W20*I20</f>
        <v>0.2</v>
      </c>
      <c r="AA20" s="12">
        <v>1</v>
      </c>
      <c r="AB20" s="13" t="s">
        <v>805</v>
      </c>
      <c r="AC20" s="300">
        <v>0.25</v>
      </c>
      <c r="AD20" s="303">
        <v>43101</v>
      </c>
      <c r="AE20" s="22">
        <v>43190</v>
      </c>
      <c r="AF20" s="301"/>
      <c r="AG20" s="837" t="s">
        <v>28</v>
      </c>
      <c r="AH20" s="271">
        <v>1</v>
      </c>
      <c r="AI20" s="268" t="s">
        <v>602</v>
      </c>
      <c r="AJ20" s="81">
        <f t="shared" si="1"/>
        <v>0.25</v>
      </c>
      <c r="AK20" s="14">
        <f t="shared" si="0"/>
        <v>0</v>
      </c>
      <c r="AL20" s="84">
        <f>AJ20*I20</f>
        <v>0.05</v>
      </c>
      <c r="AN20" s="1"/>
      <c r="AO20" s="1"/>
      <c r="AP20" s="1"/>
      <c r="AQ20" s="1"/>
    </row>
    <row r="21" spans="2:43" ht="76.5" customHeight="1" thickBot="1" x14ac:dyDescent="0.3">
      <c r="B21" s="57" t="s">
        <v>388</v>
      </c>
      <c r="C21" s="58" t="s">
        <v>389</v>
      </c>
      <c r="D21" s="52" t="s">
        <v>23</v>
      </c>
      <c r="E21" s="223" t="s">
        <v>526</v>
      </c>
      <c r="F21" s="53" t="s">
        <v>24</v>
      </c>
      <c r="G21" s="868"/>
      <c r="H21" s="871"/>
      <c r="I21" s="841"/>
      <c r="J21" s="844"/>
      <c r="K21" s="841"/>
      <c r="L21" s="841"/>
      <c r="M21" s="847"/>
      <c r="N21" s="850"/>
      <c r="O21" s="850"/>
      <c r="P21" s="850"/>
      <c r="Q21" s="850"/>
      <c r="R21" s="878"/>
      <c r="S21" s="878"/>
      <c r="T21" s="878"/>
      <c r="U21" s="878"/>
      <c r="V21" s="829"/>
      <c r="W21" s="1027"/>
      <c r="X21" s="857"/>
      <c r="Y21" s="850"/>
      <c r="Z21" s="896"/>
      <c r="AA21" s="12">
        <v>2</v>
      </c>
      <c r="AB21" s="13" t="s">
        <v>806</v>
      </c>
      <c r="AC21" s="300">
        <v>0.25</v>
      </c>
      <c r="AD21" s="303">
        <v>43191</v>
      </c>
      <c r="AE21" s="22">
        <v>43281</v>
      </c>
      <c r="AF21" s="301"/>
      <c r="AG21" s="838"/>
      <c r="AH21" s="543">
        <v>1</v>
      </c>
      <c r="AI21" s="558" t="s">
        <v>602</v>
      </c>
      <c r="AJ21" s="81">
        <f t="shared" si="1"/>
        <v>0.25</v>
      </c>
      <c r="AK21" s="14">
        <f t="shared" si="0"/>
        <v>0</v>
      </c>
      <c r="AL21" s="84">
        <f>AJ21*I20</f>
        <v>0.05</v>
      </c>
      <c r="AN21" s="1"/>
      <c r="AO21" s="1"/>
      <c r="AP21" s="1"/>
      <c r="AQ21" s="1"/>
    </row>
    <row r="22" spans="2:43" ht="76.5" customHeight="1" thickBot="1" x14ac:dyDescent="0.3">
      <c r="B22" s="57" t="s">
        <v>388</v>
      </c>
      <c r="C22" s="58" t="s">
        <v>389</v>
      </c>
      <c r="D22" s="52" t="s">
        <v>23</v>
      </c>
      <c r="E22" s="223" t="s">
        <v>526</v>
      </c>
      <c r="F22" s="53" t="s">
        <v>24</v>
      </c>
      <c r="G22" s="868"/>
      <c r="H22" s="871"/>
      <c r="I22" s="841"/>
      <c r="J22" s="844"/>
      <c r="K22" s="841"/>
      <c r="L22" s="841"/>
      <c r="M22" s="847"/>
      <c r="N22" s="850"/>
      <c r="O22" s="850"/>
      <c r="P22" s="850"/>
      <c r="Q22" s="850"/>
      <c r="R22" s="878"/>
      <c r="S22" s="878"/>
      <c r="T22" s="878"/>
      <c r="U22" s="878"/>
      <c r="V22" s="829"/>
      <c r="W22" s="1027"/>
      <c r="X22" s="857" t="str">
        <f>+IF(AND(V22&gt;=0%,V22&lt;=60%),"BAJO",IF(AND(V22&gt;=61%,V22&lt;=80%),"MEDIO","ALTO"))</f>
        <v>BAJO</v>
      </c>
      <c r="Y22" s="850"/>
      <c r="Z22" s="850"/>
      <c r="AA22" s="12">
        <v>3</v>
      </c>
      <c r="AB22" s="13" t="s">
        <v>807</v>
      </c>
      <c r="AC22" s="300">
        <v>0.25</v>
      </c>
      <c r="AD22" s="303">
        <v>43282</v>
      </c>
      <c r="AE22" s="22">
        <v>43373</v>
      </c>
      <c r="AF22" s="301"/>
      <c r="AG22" s="838"/>
      <c r="AH22" s="543">
        <v>1</v>
      </c>
      <c r="AI22" s="540" t="s">
        <v>602</v>
      </c>
      <c r="AJ22" s="81">
        <f t="shared" si="1"/>
        <v>0.25</v>
      </c>
      <c r="AK22" s="14">
        <f t="shared" si="0"/>
        <v>0</v>
      </c>
      <c r="AL22" s="84">
        <f>AJ22*I20</f>
        <v>0.05</v>
      </c>
      <c r="AN22" s="1"/>
      <c r="AO22" s="1"/>
      <c r="AP22" s="1"/>
      <c r="AQ22" s="1"/>
    </row>
    <row r="23" spans="2:43" ht="76.5" customHeight="1" thickBot="1" x14ac:dyDescent="0.3">
      <c r="B23" s="57" t="s">
        <v>388</v>
      </c>
      <c r="C23" s="58" t="s">
        <v>389</v>
      </c>
      <c r="D23" s="52" t="s">
        <v>23</v>
      </c>
      <c r="E23" s="223" t="s">
        <v>526</v>
      </c>
      <c r="F23" s="53" t="s">
        <v>24</v>
      </c>
      <c r="G23" s="869"/>
      <c r="H23" s="872"/>
      <c r="I23" s="842"/>
      <c r="J23" s="845"/>
      <c r="K23" s="842"/>
      <c r="L23" s="842"/>
      <c r="M23" s="848"/>
      <c r="N23" s="851"/>
      <c r="O23" s="851"/>
      <c r="P23" s="851"/>
      <c r="Q23" s="851"/>
      <c r="R23" s="879"/>
      <c r="S23" s="879"/>
      <c r="T23" s="879"/>
      <c r="U23" s="879"/>
      <c r="V23" s="829"/>
      <c r="W23" s="1070"/>
      <c r="X23" s="858" t="str">
        <f>+IF(AND(V23&gt;=0%,V23&lt;=60%),"BAJO",IF(AND(V23&gt;=61%,V23&lt;=80%),"MEDIO","ALTO"))</f>
        <v>BAJO</v>
      </c>
      <c r="Y23" s="851"/>
      <c r="Z23" s="851"/>
      <c r="AA23" s="12">
        <v>4</v>
      </c>
      <c r="AB23" s="13" t="s">
        <v>808</v>
      </c>
      <c r="AC23" s="300">
        <v>0.25</v>
      </c>
      <c r="AD23" s="303">
        <v>43374</v>
      </c>
      <c r="AE23" s="22">
        <v>43465</v>
      </c>
      <c r="AF23" s="301">
        <f>$I20*AC23</f>
        <v>0.05</v>
      </c>
      <c r="AG23" s="839"/>
      <c r="AH23" s="543">
        <v>1</v>
      </c>
      <c r="AI23" s="540" t="s">
        <v>602</v>
      </c>
      <c r="AJ23" s="81">
        <f t="shared" si="1"/>
        <v>0.25</v>
      </c>
      <c r="AK23" s="14">
        <f t="shared" si="0"/>
        <v>0.05</v>
      </c>
      <c r="AL23" s="84">
        <f>AJ23*I20</f>
        <v>0.05</v>
      </c>
      <c r="AN23" s="1"/>
      <c r="AO23" s="1"/>
      <c r="AP23" s="1"/>
      <c r="AQ23" s="1"/>
    </row>
    <row r="24" spans="2:43" ht="97.5" customHeight="1" thickBot="1" x14ac:dyDescent="0.3">
      <c r="B24" s="57" t="s">
        <v>388</v>
      </c>
      <c r="C24" s="58" t="s">
        <v>389</v>
      </c>
      <c r="D24" s="52" t="s">
        <v>23</v>
      </c>
      <c r="E24" s="223" t="s">
        <v>526</v>
      </c>
      <c r="F24" s="53" t="s">
        <v>24</v>
      </c>
      <c r="G24" s="867">
        <v>5</v>
      </c>
      <c r="H24" s="870" t="s">
        <v>46</v>
      </c>
      <c r="I24" s="840">
        <v>0.2</v>
      </c>
      <c r="J24" s="843">
        <v>44</v>
      </c>
      <c r="K24" s="840" t="s">
        <v>47</v>
      </c>
      <c r="L24" s="840" t="s">
        <v>48</v>
      </c>
      <c r="M24" s="846" t="s">
        <v>28</v>
      </c>
      <c r="N24" s="849">
        <v>11</v>
      </c>
      <c r="O24" s="849">
        <v>22</v>
      </c>
      <c r="P24" s="849">
        <v>33</v>
      </c>
      <c r="Q24" s="849">
        <v>44</v>
      </c>
      <c r="R24" s="877">
        <v>11</v>
      </c>
      <c r="S24" s="877">
        <v>11</v>
      </c>
      <c r="T24" s="877" t="s">
        <v>599</v>
      </c>
      <c r="U24" s="877" t="s">
        <v>600</v>
      </c>
      <c r="V24" s="829" t="s">
        <v>601</v>
      </c>
      <c r="W24" s="1026">
        <f>IFERROR((S24/R24),0)</f>
        <v>1</v>
      </c>
      <c r="X24" s="856" t="str">
        <f>+IF(AND(W24&gt;=0%,W24&lt;=60%),"MALO",IF(AND(W24&gt;=61%,W24&lt;=80%),"REGULAR",IF(AND(W24&gt;=81%,W24&lt;95%),"BUENO","EXCELENTE")))</f>
        <v>EXCELENTE</v>
      </c>
      <c r="Y24" s="849" t="str">
        <f>IF(W24&gt;0,"EN EJECUCIÓN","SIN EJECUTAR")</f>
        <v>EN EJECUCIÓN</v>
      </c>
      <c r="Z24" s="855">
        <f>W24*I24</f>
        <v>0.2</v>
      </c>
      <c r="AA24" s="12">
        <v>1</v>
      </c>
      <c r="AB24" s="13" t="s">
        <v>809</v>
      </c>
      <c r="AC24" s="300">
        <v>0.25</v>
      </c>
      <c r="AD24" s="303">
        <v>43101</v>
      </c>
      <c r="AE24" s="22">
        <v>43190</v>
      </c>
      <c r="AF24" s="301"/>
      <c r="AG24" s="837" t="s">
        <v>28</v>
      </c>
      <c r="AH24" s="271">
        <v>1</v>
      </c>
      <c r="AI24" s="268" t="s">
        <v>602</v>
      </c>
      <c r="AJ24" s="81">
        <f t="shared" si="1"/>
        <v>0.25</v>
      </c>
      <c r="AK24" s="14">
        <f t="shared" si="0"/>
        <v>0</v>
      </c>
      <c r="AL24" s="84">
        <f>AJ24*I24</f>
        <v>0.05</v>
      </c>
      <c r="AN24" s="1"/>
      <c r="AO24" s="1"/>
      <c r="AP24" s="1"/>
      <c r="AQ24" s="1"/>
    </row>
    <row r="25" spans="2:43" ht="76.5" customHeight="1" thickBot="1" x14ac:dyDescent="0.3">
      <c r="B25" s="57" t="s">
        <v>388</v>
      </c>
      <c r="C25" s="58" t="s">
        <v>389</v>
      </c>
      <c r="D25" s="52" t="s">
        <v>23</v>
      </c>
      <c r="E25" s="223" t="s">
        <v>526</v>
      </c>
      <c r="F25" s="53" t="s">
        <v>24</v>
      </c>
      <c r="G25" s="868"/>
      <c r="H25" s="871"/>
      <c r="I25" s="841"/>
      <c r="J25" s="844"/>
      <c r="K25" s="841"/>
      <c r="L25" s="841"/>
      <c r="M25" s="847"/>
      <c r="N25" s="850"/>
      <c r="O25" s="850"/>
      <c r="P25" s="850"/>
      <c r="Q25" s="850"/>
      <c r="R25" s="878"/>
      <c r="S25" s="878"/>
      <c r="T25" s="878"/>
      <c r="U25" s="878"/>
      <c r="V25" s="829"/>
      <c r="W25" s="1027"/>
      <c r="X25" s="857"/>
      <c r="Y25" s="850"/>
      <c r="Z25" s="896"/>
      <c r="AA25" s="12">
        <v>2</v>
      </c>
      <c r="AB25" s="13" t="s">
        <v>810</v>
      </c>
      <c r="AC25" s="300">
        <v>0.25</v>
      </c>
      <c r="AD25" s="303">
        <v>43191</v>
      </c>
      <c r="AE25" s="22">
        <v>43281</v>
      </c>
      <c r="AF25" s="301"/>
      <c r="AG25" s="838"/>
      <c r="AH25" s="543">
        <v>1</v>
      </c>
      <c r="AI25" s="558" t="s">
        <v>602</v>
      </c>
      <c r="AJ25" s="81">
        <f t="shared" si="1"/>
        <v>0.25</v>
      </c>
      <c r="AK25" s="14">
        <f t="shared" si="0"/>
        <v>0</v>
      </c>
      <c r="AL25" s="84">
        <f>AJ25*I24</f>
        <v>0.05</v>
      </c>
      <c r="AN25" s="1"/>
      <c r="AO25" s="1"/>
      <c r="AP25" s="1"/>
      <c r="AQ25" s="1"/>
    </row>
    <row r="26" spans="2:43" ht="76.5" customHeight="1" thickBot="1" x14ac:dyDescent="0.3">
      <c r="B26" s="57" t="s">
        <v>388</v>
      </c>
      <c r="C26" s="58" t="s">
        <v>389</v>
      </c>
      <c r="D26" s="52" t="s">
        <v>23</v>
      </c>
      <c r="E26" s="223" t="s">
        <v>526</v>
      </c>
      <c r="F26" s="53" t="s">
        <v>24</v>
      </c>
      <c r="G26" s="868"/>
      <c r="H26" s="871"/>
      <c r="I26" s="841"/>
      <c r="J26" s="844"/>
      <c r="K26" s="841"/>
      <c r="L26" s="841"/>
      <c r="M26" s="847"/>
      <c r="N26" s="850"/>
      <c r="O26" s="850"/>
      <c r="P26" s="850"/>
      <c r="Q26" s="850"/>
      <c r="R26" s="878"/>
      <c r="S26" s="878"/>
      <c r="T26" s="878"/>
      <c r="U26" s="878"/>
      <c r="V26" s="829"/>
      <c r="W26" s="1027"/>
      <c r="X26" s="857" t="str">
        <f>+IF(AND(V26&gt;=0%,V26&lt;=60%),"BAJO",IF(AND(V26&gt;=61%,V26&lt;=80%),"MEDIO","ALTO"))</f>
        <v>BAJO</v>
      </c>
      <c r="Y26" s="850"/>
      <c r="Z26" s="850"/>
      <c r="AA26" s="12">
        <v>3</v>
      </c>
      <c r="AB26" s="13" t="s">
        <v>811</v>
      </c>
      <c r="AC26" s="14">
        <v>0.25</v>
      </c>
      <c r="AD26" s="303">
        <v>43282</v>
      </c>
      <c r="AE26" s="22">
        <v>43373</v>
      </c>
      <c r="AF26" s="301"/>
      <c r="AG26" s="838"/>
      <c r="AH26" s="543">
        <v>1</v>
      </c>
      <c r="AI26" s="540" t="s">
        <v>602</v>
      </c>
      <c r="AJ26" s="81">
        <f t="shared" si="1"/>
        <v>0.25</v>
      </c>
      <c r="AK26" s="14">
        <f t="shared" si="0"/>
        <v>0</v>
      </c>
      <c r="AL26" s="84">
        <f>AJ26*I24</f>
        <v>0.05</v>
      </c>
      <c r="AN26" s="1"/>
      <c r="AO26" s="1"/>
      <c r="AP26" s="1"/>
      <c r="AQ26" s="1"/>
    </row>
    <row r="27" spans="2:43" ht="76.5" customHeight="1" thickBot="1" x14ac:dyDescent="0.3">
      <c r="B27" s="57" t="s">
        <v>388</v>
      </c>
      <c r="C27" s="58" t="s">
        <v>389</v>
      </c>
      <c r="D27" s="52" t="s">
        <v>23</v>
      </c>
      <c r="E27" s="223" t="s">
        <v>526</v>
      </c>
      <c r="F27" s="53" t="s">
        <v>24</v>
      </c>
      <c r="G27" s="869"/>
      <c r="H27" s="872"/>
      <c r="I27" s="842"/>
      <c r="J27" s="845"/>
      <c r="K27" s="842"/>
      <c r="L27" s="842"/>
      <c r="M27" s="848"/>
      <c r="N27" s="851"/>
      <c r="O27" s="851"/>
      <c r="P27" s="851"/>
      <c r="Q27" s="851"/>
      <c r="R27" s="879"/>
      <c r="S27" s="879"/>
      <c r="T27" s="879"/>
      <c r="U27" s="879"/>
      <c r="V27" s="829"/>
      <c r="W27" s="1070"/>
      <c r="X27" s="858" t="str">
        <f>+IF(AND(V27&gt;=0%,V27&lt;=60%),"BAJO",IF(AND(V27&gt;=61%,V27&lt;=80%),"MEDIO","ALTO"))</f>
        <v>BAJO</v>
      </c>
      <c r="Y27" s="851"/>
      <c r="Z27" s="851"/>
      <c r="AA27" s="12">
        <v>4</v>
      </c>
      <c r="AB27" s="13" t="s">
        <v>812</v>
      </c>
      <c r="AC27" s="14">
        <v>0.25</v>
      </c>
      <c r="AD27" s="303">
        <v>43374</v>
      </c>
      <c r="AE27" s="22">
        <v>43465</v>
      </c>
      <c r="AF27" s="301">
        <f>$I24*AC27</f>
        <v>0.05</v>
      </c>
      <c r="AG27" s="839"/>
      <c r="AH27" s="543">
        <v>1</v>
      </c>
      <c r="AI27" s="540" t="s">
        <v>602</v>
      </c>
      <c r="AJ27" s="81">
        <f t="shared" si="1"/>
        <v>0.25</v>
      </c>
      <c r="AK27" s="14">
        <f t="shared" si="0"/>
        <v>0.05</v>
      </c>
      <c r="AL27" s="84">
        <f>AJ27*I24</f>
        <v>0.05</v>
      </c>
      <c r="AN27" s="1"/>
      <c r="AO27" s="1"/>
      <c r="AP27" s="1"/>
      <c r="AQ27" s="1"/>
    </row>
    <row r="28" spans="2:43" ht="76.5" customHeight="1" thickBot="1" x14ac:dyDescent="0.3">
      <c r="B28" s="57" t="s">
        <v>388</v>
      </c>
      <c r="C28" s="58" t="s">
        <v>389</v>
      </c>
      <c r="D28" s="16" t="s">
        <v>52</v>
      </c>
      <c r="E28" s="223" t="s">
        <v>527</v>
      </c>
      <c r="F28" s="474" t="s">
        <v>53</v>
      </c>
      <c r="G28" s="867">
        <v>1</v>
      </c>
      <c r="H28" s="870" t="s">
        <v>54</v>
      </c>
      <c r="I28" s="840">
        <v>1</v>
      </c>
      <c r="J28" s="843">
        <v>100</v>
      </c>
      <c r="K28" s="840" t="s">
        <v>184</v>
      </c>
      <c r="L28" s="911" t="s">
        <v>55</v>
      </c>
      <c r="M28" s="846" t="s">
        <v>56</v>
      </c>
      <c r="N28" s="855">
        <v>0.25</v>
      </c>
      <c r="O28" s="855">
        <v>0.5</v>
      </c>
      <c r="P28" s="855">
        <v>0.75</v>
      </c>
      <c r="Q28" s="907">
        <v>1</v>
      </c>
      <c r="R28" s="1060">
        <v>0.25</v>
      </c>
      <c r="S28" s="1060">
        <v>0.25</v>
      </c>
      <c r="T28" s="1063" t="s">
        <v>603</v>
      </c>
      <c r="U28" s="1063" t="s">
        <v>604</v>
      </c>
      <c r="V28" s="1060" t="s">
        <v>601</v>
      </c>
      <c r="W28" s="1066">
        <f>IFERROR((S28/R28),0)</f>
        <v>1</v>
      </c>
      <c r="X28" s="856" t="str">
        <f>+IF(AND(W28&gt;=0%,W28&lt;=60%),"MALO",IF(AND(W28&gt;=61%,W28&lt;=80%),"REGULAR",IF(AND(W28&gt;=81%,W28&lt;95%),"BUENO","EXCELENTE")))</f>
        <v>EXCELENTE</v>
      </c>
      <c r="Y28" s="849" t="str">
        <f>IF(W28&gt;0,"EN EJECUCIÓN","SIN EJECUTAR")</f>
        <v>EN EJECUCIÓN</v>
      </c>
      <c r="Z28" s="855">
        <f>W28*I28</f>
        <v>1</v>
      </c>
      <c r="AA28" s="12">
        <v>1</v>
      </c>
      <c r="AB28" s="13" t="s">
        <v>813</v>
      </c>
      <c r="AC28" s="14">
        <v>0.25</v>
      </c>
      <c r="AD28" s="303">
        <v>43101</v>
      </c>
      <c r="AE28" s="22">
        <v>43190</v>
      </c>
      <c r="AF28" s="14"/>
      <c r="AG28" s="15" t="s">
        <v>58</v>
      </c>
      <c r="AH28" s="271">
        <v>1</v>
      </c>
      <c r="AI28" s="240" t="s">
        <v>605</v>
      </c>
      <c r="AJ28" s="81">
        <f t="shared" si="1"/>
        <v>0.25</v>
      </c>
      <c r="AK28" s="14">
        <f t="shared" si="0"/>
        <v>0</v>
      </c>
      <c r="AL28" s="84">
        <f>AJ28*I28</f>
        <v>0.25</v>
      </c>
      <c r="AN28" s="1"/>
      <c r="AO28" s="1"/>
      <c r="AP28" s="1"/>
      <c r="AQ28" s="1"/>
    </row>
    <row r="29" spans="2:43" ht="76.5" customHeight="1" thickBot="1" x14ac:dyDescent="0.3">
      <c r="B29" s="57" t="s">
        <v>388</v>
      </c>
      <c r="C29" s="58" t="s">
        <v>389</v>
      </c>
      <c r="D29" s="16" t="s">
        <v>52</v>
      </c>
      <c r="E29" s="223" t="s">
        <v>527</v>
      </c>
      <c r="F29" s="483" t="s">
        <v>53</v>
      </c>
      <c r="G29" s="868"/>
      <c r="H29" s="871"/>
      <c r="I29" s="841"/>
      <c r="J29" s="844"/>
      <c r="K29" s="841"/>
      <c r="L29" s="912"/>
      <c r="M29" s="847"/>
      <c r="N29" s="896"/>
      <c r="O29" s="896"/>
      <c r="P29" s="896"/>
      <c r="Q29" s="1029"/>
      <c r="R29" s="1061"/>
      <c r="S29" s="1061"/>
      <c r="T29" s="1064"/>
      <c r="U29" s="1064"/>
      <c r="V29" s="1061"/>
      <c r="W29" s="1067"/>
      <c r="X29" s="857"/>
      <c r="Y29" s="850"/>
      <c r="Z29" s="896"/>
      <c r="AA29" s="12">
        <v>2</v>
      </c>
      <c r="AB29" s="13" t="s">
        <v>814</v>
      </c>
      <c r="AC29" s="14">
        <v>0.25</v>
      </c>
      <c r="AD29" s="303">
        <v>43191</v>
      </c>
      <c r="AE29" s="22">
        <v>43281</v>
      </c>
      <c r="AF29" s="14"/>
      <c r="AG29" s="15"/>
      <c r="AH29" s="271">
        <v>0.84</v>
      </c>
      <c r="AI29" s="240" t="s">
        <v>876</v>
      </c>
      <c r="AJ29" s="81">
        <f t="shared" si="1"/>
        <v>0.21</v>
      </c>
      <c r="AK29" s="14">
        <f t="shared" si="0"/>
        <v>0</v>
      </c>
      <c r="AL29" s="84">
        <f>AJ29*I28</f>
        <v>0.21</v>
      </c>
      <c r="AN29" s="1"/>
      <c r="AO29" s="1"/>
      <c r="AP29" s="1"/>
      <c r="AQ29" s="1"/>
    </row>
    <row r="30" spans="2:43" ht="76.5" customHeight="1" thickBot="1" x14ac:dyDescent="0.3">
      <c r="B30" s="57" t="s">
        <v>388</v>
      </c>
      <c r="C30" s="58" t="s">
        <v>389</v>
      </c>
      <c r="D30" s="16" t="s">
        <v>52</v>
      </c>
      <c r="E30" s="223" t="s">
        <v>527</v>
      </c>
      <c r="F30" s="483" t="s">
        <v>53</v>
      </c>
      <c r="G30" s="868"/>
      <c r="H30" s="871"/>
      <c r="I30" s="841"/>
      <c r="J30" s="844"/>
      <c r="K30" s="841"/>
      <c r="L30" s="912"/>
      <c r="M30" s="847"/>
      <c r="N30" s="896"/>
      <c r="O30" s="896"/>
      <c r="P30" s="896"/>
      <c r="Q30" s="1029"/>
      <c r="R30" s="1061"/>
      <c r="S30" s="1061"/>
      <c r="T30" s="1064"/>
      <c r="U30" s="1064"/>
      <c r="V30" s="1061"/>
      <c r="W30" s="1067"/>
      <c r="X30" s="857"/>
      <c r="Y30" s="850"/>
      <c r="Z30" s="896"/>
      <c r="AA30" s="12">
        <v>3</v>
      </c>
      <c r="AB30" s="13" t="s">
        <v>815</v>
      </c>
      <c r="AC30" s="14">
        <v>0.25</v>
      </c>
      <c r="AD30" s="303">
        <v>43282</v>
      </c>
      <c r="AE30" s="22">
        <v>43373</v>
      </c>
      <c r="AF30" s="301"/>
      <c r="AG30" s="15"/>
      <c r="AH30" s="271">
        <v>0.64</v>
      </c>
      <c r="AI30" s="240" t="s">
        <v>1123</v>
      </c>
      <c r="AJ30" s="81">
        <f t="shared" si="1"/>
        <v>0.16</v>
      </c>
      <c r="AK30" s="14">
        <f t="shared" si="0"/>
        <v>0</v>
      </c>
      <c r="AL30" s="84">
        <f>AJ30*I28</f>
        <v>0.16</v>
      </c>
      <c r="AN30" s="1"/>
      <c r="AO30" s="1"/>
      <c r="AP30" s="1"/>
      <c r="AQ30" s="1"/>
    </row>
    <row r="31" spans="2:43" ht="76.5" customHeight="1" thickBot="1" x14ac:dyDescent="0.3">
      <c r="B31" s="57" t="s">
        <v>388</v>
      </c>
      <c r="C31" s="58" t="s">
        <v>389</v>
      </c>
      <c r="D31" s="16" t="s">
        <v>52</v>
      </c>
      <c r="E31" s="223" t="s">
        <v>527</v>
      </c>
      <c r="F31" s="483" t="s">
        <v>53</v>
      </c>
      <c r="G31" s="869"/>
      <c r="H31" s="955"/>
      <c r="I31" s="956"/>
      <c r="J31" s="957"/>
      <c r="K31" s="956"/>
      <c r="L31" s="964"/>
      <c r="M31" s="965"/>
      <c r="N31" s="906"/>
      <c r="O31" s="906"/>
      <c r="P31" s="906"/>
      <c r="Q31" s="908"/>
      <c r="R31" s="1062"/>
      <c r="S31" s="1062"/>
      <c r="T31" s="1065"/>
      <c r="U31" s="1065"/>
      <c r="V31" s="1062"/>
      <c r="W31" s="1068"/>
      <c r="X31" s="858"/>
      <c r="Y31" s="851"/>
      <c r="Z31" s="906"/>
      <c r="AA31" s="12">
        <v>4</v>
      </c>
      <c r="AB31" s="13" t="s">
        <v>816</v>
      </c>
      <c r="AC31" s="14">
        <v>0.25</v>
      </c>
      <c r="AD31" s="303">
        <v>43374</v>
      </c>
      <c r="AE31" s="22">
        <v>43465</v>
      </c>
      <c r="AF31" s="301">
        <f>$I28*AC31</f>
        <v>0.25</v>
      </c>
      <c r="AG31" s="15"/>
      <c r="AH31" s="649">
        <v>0.97</v>
      </c>
      <c r="AI31" s="240" t="s">
        <v>1286</v>
      </c>
      <c r="AJ31" s="81">
        <f t="shared" si="1"/>
        <v>0.24249999999999999</v>
      </c>
      <c r="AK31" s="14">
        <f t="shared" si="0"/>
        <v>0.24249999999999999</v>
      </c>
      <c r="AL31" s="84">
        <f>AJ31*I28</f>
        <v>0.24249999999999999</v>
      </c>
      <c r="AN31" s="1"/>
      <c r="AO31" s="1"/>
      <c r="AP31" s="1"/>
      <c r="AQ31" s="1"/>
    </row>
    <row r="32" spans="2:43" ht="79.5" customHeight="1" thickBot="1" x14ac:dyDescent="0.3">
      <c r="B32" s="57" t="s">
        <v>388</v>
      </c>
      <c r="C32" s="58" t="s">
        <v>389</v>
      </c>
      <c r="D32" s="53" t="s">
        <v>23</v>
      </c>
      <c r="E32" s="223" t="s">
        <v>527</v>
      </c>
      <c r="F32" s="53" t="s">
        <v>59</v>
      </c>
      <c r="G32" s="867">
        <v>1</v>
      </c>
      <c r="H32" s="893" t="s">
        <v>580</v>
      </c>
      <c r="I32" s="894">
        <v>7.1400000000000005E-2</v>
      </c>
      <c r="J32" s="890">
        <v>6</v>
      </c>
      <c r="K32" s="891" t="s">
        <v>91</v>
      </c>
      <c r="L32" s="891" t="s">
        <v>582</v>
      </c>
      <c r="M32" s="892" t="s">
        <v>60</v>
      </c>
      <c r="N32" s="882">
        <v>2</v>
      </c>
      <c r="O32" s="882">
        <v>2</v>
      </c>
      <c r="P32" s="882">
        <v>2</v>
      </c>
      <c r="Q32" s="884">
        <v>0</v>
      </c>
      <c r="R32" s="1069">
        <f>N32</f>
        <v>2</v>
      </c>
      <c r="S32" s="1069">
        <v>2</v>
      </c>
      <c r="T32" s="830" t="s">
        <v>664</v>
      </c>
      <c r="U32" s="830" t="s">
        <v>665</v>
      </c>
      <c r="V32" s="830" t="s">
        <v>601</v>
      </c>
      <c r="W32" s="1026">
        <f>IFERROR((S32/R32),0)</f>
        <v>1</v>
      </c>
      <c r="X32" s="856" t="str">
        <f>+IF(AND(W32&gt;=0%,W32&lt;=60%),"MALO",IF(AND(W32&gt;=61%,W32&lt;=80%),"REGULAR",IF(AND(W32&gt;=81%,W32&lt;95%),"BUENO","EXCELENTE")))</f>
        <v>EXCELENTE</v>
      </c>
      <c r="Y32" s="849" t="str">
        <f>IF(W32&gt;0,"EN EJECUCIÓN","SIN EJECUTAR")</f>
        <v>EN EJECUCIÓN</v>
      </c>
      <c r="Z32" s="855">
        <f>W32*I32</f>
        <v>7.1400000000000005E-2</v>
      </c>
      <c r="AA32" s="12">
        <v>1</v>
      </c>
      <c r="AB32" s="265" t="s">
        <v>583</v>
      </c>
      <c r="AC32" s="263">
        <v>0.9</v>
      </c>
      <c r="AD32" s="264">
        <v>43132</v>
      </c>
      <c r="AE32" s="22">
        <v>43373</v>
      </c>
      <c r="AF32" s="301"/>
      <c r="AG32" s="472" t="s">
        <v>60</v>
      </c>
      <c r="AH32" s="275">
        <v>1</v>
      </c>
      <c r="AI32" s="237" t="s">
        <v>666</v>
      </c>
      <c r="AJ32" s="81">
        <f t="shared" si="1"/>
        <v>0.9</v>
      </c>
      <c r="AK32" s="14">
        <f t="shared" si="0"/>
        <v>0</v>
      </c>
      <c r="AL32" s="84">
        <f>AJ32*I32</f>
        <v>6.4260000000000012E-2</v>
      </c>
    </row>
    <row r="33" spans="2:38" ht="144" customHeight="1" thickBot="1" x14ac:dyDescent="0.3">
      <c r="B33" s="57" t="s">
        <v>388</v>
      </c>
      <c r="C33" s="58" t="s">
        <v>389</v>
      </c>
      <c r="D33" s="53" t="s">
        <v>23</v>
      </c>
      <c r="E33" s="223" t="s">
        <v>527</v>
      </c>
      <c r="F33" s="53" t="s">
        <v>59</v>
      </c>
      <c r="G33" s="869"/>
      <c r="H33" s="872"/>
      <c r="I33" s="895"/>
      <c r="J33" s="845"/>
      <c r="K33" s="842"/>
      <c r="L33" s="842"/>
      <c r="M33" s="848"/>
      <c r="N33" s="886"/>
      <c r="O33" s="886"/>
      <c r="P33" s="883"/>
      <c r="Q33" s="885"/>
      <c r="R33" s="1069"/>
      <c r="S33" s="1069"/>
      <c r="T33" s="830"/>
      <c r="U33" s="830"/>
      <c r="V33" s="830"/>
      <c r="W33" s="1027"/>
      <c r="X33" s="858"/>
      <c r="Y33" s="851"/>
      <c r="Z33" s="906"/>
      <c r="AA33" s="12">
        <v>2</v>
      </c>
      <c r="AB33" s="265" t="s">
        <v>584</v>
      </c>
      <c r="AC33" s="263">
        <v>0.1</v>
      </c>
      <c r="AD33" s="264">
        <v>43405</v>
      </c>
      <c r="AE33" s="264">
        <v>43446</v>
      </c>
      <c r="AF33" s="301">
        <f>$I32*AC33</f>
        <v>7.1400000000000005E-3</v>
      </c>
      <c r="AG33" s="472" t="s">
        <v>60</v>
      </c>
      <c r="AH33" s="275">
        <v>0.95</v>
      </c>
      <c r="AI33" s="237" t="s">
        <v>1342</v>
      </c>
      <c r="AJ33" s="81">
        <f t="shared" si="1"/>
        <v>9.5000000000000001E-2</v>
      </c>
      <c r="AK33" s="14">
        <f t="shared" si="0"/>
        <v>6.783E-3</v>
      </c>
      <c r="AL33" s="84">
        <f>AJ33*I32</f>
        <v>6.7830000000000008E-3</v>
      </c>
    </row>
    <row r="34" spans="2:38" ht="79.5" customHeight="1" thickBot="1" x14ac:dyDescent="0.3">
      <c r="B34" s="57" t="s">
        <v>388</v>
      </c>
      <c r="C34" s="58" t="s">
        <v>389</v>
      </c>
      <c r="D34" s="53" t="s">
        <v>23</v>
      </c>
      <c r="E34" s="223" t="s">
        <v>527</v>
      </c>
      <c r="F34" s="53" t="s">
        <v>59</v>
      </c>
      <c r="G34" s="897">
        <v>2</v>
      </c>
      <c r="H34" s="898" t="s">
        <v>581</v>
      </c>
      <c r="I34" s="1076">
        <v>7.1400000000000005E-2</v>
      </c>
      <c r="J34" s="899">
        <v>17</v>
      </c>
      <c r="K34" s="880" t="s">
        <v>91</v>
      </c>
      <c r="L34" s="880" t="s">
        <v>585</v>
      </c>
      <c r="M34" s="880" t="s">
        <v>60</v>
      </c>
      <c r="N34" s="881">
        <v>5</v>
      </c>
      <c r="O34" s="881">
        <v>5</v>
      </c>
      <c r="P34" s="881">
        <v>7</v>
      </c>
      <c r="Q34" s="881">
        <v>0</v>
      </c>
      <c r="R34" s="1074">
        <f>N34</f>
        <v>5</v>
      </c>
      <c r="S34" s="1074">
        <v>5</v>
      </c>
      <c r="T34" s="1060" t="s">
        <v>667</v>
      </c>
      <c r="U34" s="1060" t="s">
        <v>668</v>
      </c>
      <c r="V34" s="1060" t="s">
        <v>601</v>
      </c>
      <c r="W34" s="1026">
        <f>IFERROR((S34/R34),0)</f>
        <v>1</v>
      </c>
      <c r="X34" s="856" t="str">
        <f>+IF(AND(W34&gt;=0%,W34&lt;=60%),"MALO",IF(AND(W34&gt;=61%,W34&lt;=80%),"REGULAR",IF(AND(W34&gt;=81%,W34&lt;95%),"BUENO","EXCELENTE")))</f>
        <v>EXCELENTE</v>
      </c>
      <c r="Y34" s="849" t="str">
        <f>IF(W34&gt;0,"EN EJECUCIÓN","SIN EJECUTAR")</f>
        <v>EN EJECUCIÓN</v>
      </c>
      <c r="Z34" s="855">
        <f>W34*I34</f>
        <v>7.1400000000000005E-2</v>
      </c>
      <c r="AA34" s="12">
        <v>1</v>
      </c>
      <c r="AB34" s="262" t="s">
        <v>586</v>
      </c>
      <c r="AC34" s="263">
        <v>0.5</v>
      </c>
      <c r="AD34" s="264">
        <v>43160</v>
      </c>
      <c r="AE34" s="264">
        <v>43281</v>
      </c>
      <c r="AF34" s="14"/>
      <c r="AG34" s="472" t="s">
        <v>60</v>
      </c>
      <c r="AH34" s="275">
        <v>1</v>
      </c>
      <c r="AI34" s="237" t="s">
        <v>669</v>
      </c>
      <c r="AJ34" s="81">
        <f t="shared" si="1"/>
        <v>0.5</v>
      </c>
      <c r="AK34" s="14">
        <f t="shared" si="0"/>
        <v>0</v>
      </c>
      <c r="AL34" s="84">
        <f>AJ34*I34</f>
        <v>3.5700000000000003E-2</v>
      </c>
    </row>
    <row r="35" spans="2:38" ht="156" customHeight="1" thickBot="1" x14ac:dyDescent="0.3">
      <c r="B35" s="57" t="s">
        <v>388</v>
      </c>
      <c r="C35" s="58" t="s">
        <v>389</v>
      </c>
      <c r="D35" s="53" t="s">
        <v>23</v>
      </c>
      <c r="E35" s="223" t="s">
        <v>527</v>
      </c>
      <c r="F35" s="53" t="s">
        <v>59</v>
      </c>
      <c r="G35" s="897"/>
      <c r="H35" s="898"/>
      <c r="I35" s="895"/>
      <c r="J35" s="899"/>
      <c r="K35" s="880"/>
      <c r="L35" s="880"/>
      <c r="M35" s="880"/>
      <c r="N35" s="881"/>
      <c r="O35" s="881"/>
      <c r="P35" s="881"/>
      <c r="Q35" s="881"/>
      <c r="R35" s="1075"/>
      <c r="S35" s="1075"/>
      <c r="T35" s="1062"/>
      <c r="U35" s="1062"/>
      <c r="V35" s="1062"/>
      <c r="W35" s="1027"/>
      <c r="X35" s="858"/>
      <c r="Y35" s="851"/>
      <c r="Z35" s="906"/>
      <c r="AA35" s="12">
        <v>2</v>
      </c>
      <c r="AB35" s="262" t="s">
        <v>587</v>
      </c>
      <c r="AC35" s="263">
        <v>0.5</v>
      </c>
      <c r="AD35" s="264">
        <v>43282</v>
      </c>
      <c r="AE35" s="264">
        <v>43465</v>
      </c>
      <c r="AF35" s="301">
        <f>$I34*AC35</f>
        <v>3.5700000000000003E-2</v>
      </c>
      <c r="AG35" s="472" t="s">
        <v>60</v>
      </c>
      <c r="AH35" s="271">
        <v>1</v>
      </c>
      <c r="AI35" s="237" t="s">
        <v>1343</v>
      </c>
      <c r="AJ35" s="81">
        <f t="shared" si="1"/>
        <v>0.5</v>
      </c>
      <c r="AK35" s="14">
        <f t="shared" si="0"/>
        <v>3.5700000000000003E-2</v>
      </c>
      <c r="AL35" s="84">
        <f>AJ35*I34</f>
        <v>3.5700000000000003E-2</v>
      </c>
    </row>
    <row r="36" spans="2:38" ht="79.5" customHeight="1" thickBot="1" x14ac:dyDescent="0.3">
      <c r="B36" s="57" t="s">
        <v>388</v>
      </c>
      <c r="C36" s="58" t="s">
        <v>390</v>
      </c>
      <c r="D36" s="52" t="s">
        <v>23</v>
      </c>
      <c r="E36" s="223" t="s">
        <v>528</v>
      </c>
      <c r="F36" s="53" t="s">
        <v>59</v>
      </c>
      <c r="G36" s="867">
        <v>3</v>
      </c>
      <c r="H36" s="893" t="s">
        <v>61</v>
      </c>
      <c r="I36" s="1076">
        <v>7.1400000000000005E-2</v>
      </c>
      <c r="J36" s="844">
        <v>100</v>
      </c>
      <c r="K36" s="841" t="s">
        <v>184</v>
      </c>
      <c r="L36" s="841" t="s">
        <v>62</v>
      </c>
      <c r="M36" s="847" t="s">
        <v>293</v>
      </c>
      <c r="N36" s="896">
        <v>0.5</v>
      </c>
      <c r="O36" s="896">
        <v>1</v>
      </c>
      <c r="P36" s="896"/>
      <c r="Q36" s="904"/>
      <c r="R36" s="830">
        <v>0.5</v>
      </c>
      <c r="S36" s="830">
        <v>0.4</v>
      </c>
      <c r="T36" s="829"/>
      <c r="U36" s="829"/>
      <c r="V36" s="829"/>
      <c r="W36" s="1026">
        <f>IFERROR((S36/R36),0)</f>
        <v>0.8</v>
      </c>
      <c r="X36" s="856" t="str">
        <f>+IF(AND(W36&gt;=0%,W36&lt;=60%),"MALO",IF(AND(W36&gt;=61%,W36&lt;=80%),"REGULAR",IF(AND(W36&gt;=81%,W36&lt;95%),"BUENO","EXCELENTE")))</f>
        <v>REGULAR</v>
      </c>
      <c r="Y36" s="849" t="str">
        <f>IF(W36&gt;0,"EN EJECUCIÓN","SIN EJECUTAR")</f>
        <v>EN EJECUCIÓN</v>
      </c>
      <c r="Z36" s="855">
        <f>W36*I36</f>
        <v>5.7120000000000004E-2</v>
      </c>
      <c r="AA36" s="12">
        <v>1</v>
      </c>
      <c r="AB36" s="150" t="s">
        <v>63</v>
      </c>
      <c r="AC36" s="14">
        <v>0.4</v>
      </c>
      <c r="AD36" s="22">
        <v>43132</v>
      </c>
      <c r="AE36" s="22">
        <v>43189</v>
      </c>
      <c r="AF36" s="14"/>
      <c r="AG36" s="15" t="s">
        <v>64</v>
      </c>
      <c r="AH36" s="476">
        <v>1</v>
      </c>
      <c r="AI36" s="284" t="s">
        <v>774</v>
      </c>
      <c r="AJ36" s="81">
        <f>AH36*AC36</f>
        <v>0.4</v>
      </c>
      <c r="AK36" s="14">
        <f t="shared" si="0"/>
        <v>0</v>
      </c>
      <c r="AL36" s="84">
        <f>AJ36*I36</f>
        <v>2.8560000000000002E-2</v>
      </c>
    </row>
    <row r="37" spans="2:38" ht="173.25" customHeight="1" thickBot="1" x14ac:dyDescent="0.3">
      <c r="B37" s="57" t="s">
        <v>388</v>
      </c>
      <c r="C37" s="58" t="s">
        <v>390</v>
      </c>
      <c r="D37" s="52" t="s">
        <v>23</v>
      </c>
      <c r="E37" s="223" t="s">
        <v>528</v>
      </c>
      <c r="F37" s="53" t="s">
        <v>59</v>
      </c>
      <c r="G37" s="868"/>
      <c r="H37" s="871"/>
      <c r="I37" s="1076"/>
      <c r="J37" s="844"/>
      <c r="K37" s="841"/>
      <c r="L37" s="841"/>
      <c r="M37" s="847"/>
      <c r="N37" s="896"/>
      <c r="O37" s="896"/>
      <c r="P37" s="896"/>
      <c r="Q37" s="904"/>
      <c r="R37" s="829"/>
      <c r="S37" s="829"/>
      <c r="T37" s="829"/>
      <c r="U37" s="829"/>
      <c r="V37" s="829"/>
      <c r="W37" s="1027"/>
      <c r="X37" s="857"/>
      <c r="Y37" s="850"/>
      <c r="Z37" s="896"/>
      <c r="AA37" s="12">
        <v>2</v>
      </c>
      <c r="AB37" s="13" t="s">
        <v>65</v>
      </c>
      <c r="AC37" s="14">
        <v>0.4</v>
      </c>
      <c r="AD37" s="22">
        <v>43191</v>
      </c>
      <c r="AE37" s="22">
        <v>43250</v>
      </c>
      <c r="AF37" s="14"/>
      <c r="AG37" s="15" t="s">
        <v>64</v>
      </c>
      <c r="AH37" s="543">
        <v>1</v>
      </c>
      <c r="AI37" s="539" t="s">
        <v>976</v>
      </c>
      <c r="AJ37" s="81">
        <f t="shared" si="1"/>
        <v>0.4</v>
      </c>
      <c r="AK37" s="14">
        <f t="shared" si="0"/>
        <v>0</v>
      </c>
      <c r="AL37" s="84">
        <f>AJ37*I36</f>
        <v>2.8560000000000002E-2</v>
      </c>
    </row>
    <row r="38" spans="2:38" ht="135.75" thickBot="1" x14ac:dyDescent="0.3">
      <c r="B38" s="57" t="s">
        <v>388</v>
      </c>
      <c r="C38" s="58" t="s">
        <v>390</v>
      </c>
      <c r="D38" s="52" t="s">
        <v>23</v>
      </c>
      <c r="E38" s="223" t="s">
        <v>528</v>
      </c>
      <c r="F38" s="53" t="s">
        <v>59</v>
      </c>
      <c r="G38" s="868"/>
      <c r="H38" s="871"/>
      <c r="I38" s="1076"/>
      <c r="J38" s="844"/>
      <c r="K38" s="841"/>
      <c r="L38" s="841"/>
      <c r="M38" s="847"/>
      <c r="N38" s="850"/>
      <c r="O38" s="850"/>
      <c r="P38" s="850"/>
      <c r="Q38" s="904"/>
      <c r="R38" s="829"/>
      <c r="S38" s="829"/>
      <c r="T38" s="829"/>
      <c r="U38" s="829"/>
      <c r="V38" s="829"/>
      <c r="W38" s="1070"/>
      <c r="X38" s="858"/>
      <c r="Y38" s="851"/>
      <c r="Z38" s="906"/>
      <c r="AA38" s="12">
        <v>3</v>
      </c>
      <c r="AB38" s="13" t="s">
        <v>66</v>
      </c>
      <c r="AC38" s="14">
        <v>0.2</v>
      </c>
      <c r="AD38" s="22">
        <v>43252</v>
      </c>
      <c r="AE38" s="22">
        <v>43311</v>
      </c>
      <c r="AF38" s="301">
        <f>$I36*AC38</f>
        <v>1.4280000000000001E-2</v>
      </c>
      <c r="AG38" s="15" t="s">
        <v>64</v>
      </c>
      <c r="AH38" s="271">
        <v>0.77</v>
      </c>
      <c r="AI38" s="284" t="s">
        <v>1295</v>
      </c>
      <c r="AJ38" s="81">
        <f t="shared" si="1"/>
        <v>0.15400000000000003</v>
      </c>
      <c r="AK38" s="14">
        <f t="shared" si="0"/>
        <v>1.0995600000000001E-2</v>
      </c>
      <c r="AL38" s="84">
        <f>AJ38*I36</f>
        <v>1.0995600000000003E-2</v>
      </c>
    </row>
    <row r="39" spans="2:38" ht="79.5" customHeight="1" thickBot="1" x14ac:dyDescent="0.3">
      <c r="B39" s="57" t="s">
        <v>388</v>
      </c>
      <c r="C39" s="58" t="s">
        <v>390</v>
      </c>
      <c r="D39" s="52" t="s">
        <v>23</v>
      </c>
      <c r="E39" s="223" t="s">
        <v>528</v>
      </c>
      <c r="F39" s="53" t="s">
        <v>59</v>
      </c>
      <c r="G39" s="1055">
        <v>4</v>
      </c>
      <c r="H39" s="911" t="s">
        <v>67</v>
      </c>
      <c r="I39" s="1077">
        <v>7.1400000000000005E-2</v>
      </c>
      <c r="J39" s="843">
        <v>100</v>
      </c>
      <c r="K39" s="840" t="s">
        <v>184</v>
      </c>
      <c r="L39" s="840" t="s">
        <v>294</v>
      </c>
      <c r="M39" s="840" t="s">
        <v>293</v>
      </c>
      <c r="N39" s="934">
        <v>0.5</v>
      </c>
      <c r="O39" s="934">
        <v>1</v>
      </c>
      <c r="P39" s="934"/>
      <c r="Q39" s="936"/>
      <c r="R39" s="830">
        <f>N39</f>
        <v>0.5</v>
      </c>
      <c r="S39" s="830"/>
      <c r="T39" s="830"/>
      <c r="U39" s="830"/>
      <c r="V39" s="830"/>
      <c r="W39" s="1026">
        <f>IFERROR((S39/R39),0)</f>
        <v>0</v>
      </c>
      <c r="X39" s="856" t="str">
        <f>+IF(AND(W39&gt;=0%,W39&lt;=60%),"MALO",IF(AND(W39&gt;=61%,W39&lt;=80%),"REGULAR",IF(AND(W39&gt;=81%,W39&lt;95%),"BUENO","EXCELENTE")))</f>
        <v>MALO</v>
      </c>
      <c r="Y39" s="849" t="str">
        <f>IF(W39&gt;0,"EN EJECUCIÓN","SIN EJECUTAR")</f>
        <v>SIN EJECUTAR</v>
      </c>
      <c r="Z39" s="855">
        <f>W39*I39</f>
        <v>0</v>
      </c>
      <c r="AA39" s="12">
        <v>1</v>
      </c>
      <c r="AB39" s="13" t="s">
        <v>295</v>
      </c>
      <c r="AC39" s="14">
        <v>0.2</v>
      </c>
      <c r="AD39" s="22">
        <v>43132</v>
      </c>
      <c r="AE39" s="22">
        <v>43189</v>
      </c>
      <c r="AF39" s="14"/>
      <c r="AG39" s="15" t="s">
        <v>68</v>
      </c>
      <c r="AH39" s="476">
        <v>1</v>
      </c>
      <c r="AI39" s="240" t="s">
        <v>778</v>
      </c>
      <c r="AJ39" s="81">
        <f t="shared" si="1"/>
        <v>0.2</v>
      </c>
      <c r="AK39" s="14">
        <f t="shared" si="0"/>
        <v>0</v>
      </c>
      <c r="AL39" s="84">
        <f>AJ39*I39</f>
        <v>1.4280000000000001E-2</v>
      </c>
    </row>
    <row r="40" spans="2:38" ht="90.75" thickBot="1" x14ac:dyDescent="0.3">
      <c r="B40" s="57" t="s">
        <v>388</v>
      </c>
      <c r="C40" s="58" t="s">
        <v>390</v>
      </c>
      <c r="D40" s="52" t="s">
        <v>23</v>
      </c>
      <c r="E40" s="223" t="s">
        <v>528</v>
      </c>
      <c r="F40" s="53" t="s">
        <v>59</v>
      </c>
      <c r="G40" s="1056"/>
      <c r="H40" s="913"/>
      <c r="I40" s="1078"/>
      <c r="J40" s="845"/>
      <c r="K40" s="842"/>
      <c r="L40" s="842"/>
      <c r="M40" s="842"/>
      <c r="N40" s="935"/>
      <c r="O40" s="935"/>
      <c r="P40" s="935"/>
      <c r="Q40" s="937"/>
      <c r="R40" s="830"/>
      <c r="S40" s="830"/>
      <c r="T40" s="830"/>
      <c r="U40" s="830"/>
      <c r="V40" s="830"/>
      <c r="W40" s="1027"/>
      <c r="X40" s="858"/>
      <c r="Y40" s="851"/>
      <c r="Z40" s="906"/>
      <c r="AA40" s="12">
        <v>2</v>
      </c>
      <c r="AB40" s="13" t="s">
        <v>69</v>
      </c>
      <c r="AC40" s="14">
        <v>0.8</v>
      </c>
      <c r="AD40" s="22">
        <v>43191</v>
      </c>
      <c r="AE40" s="22">
        <v>43281</v>
      </c>
      <c r="AF40" s="301"/>
      <c r="AG40" s="15" t="s">
        <v>70</v>
      </c>
      <c r="AH40" s="649">
        <v>0.94</v>
      </c>
      <c r="AI40" s="539" t="s">
        <v>1287</v>
      </c>
      <c r="AJ40" s="81">
        <f t="shared" si="1"/>
        <v>0.752</v>
      </c>
      <c r="AK40" s="14">
        <f t="shared" si="0"/>
        <v>0</v>
      </c>
      <c r="AL40" s="84">
        <f>AJ40*I39</f>
        <v>5.3692800000000006E-2</v>
      </c>
    </row>
    <row r="41" spans="2:38" ht="79.5" customHeight="1" thickBot="1" x14ac:dyDescent="0.3">
      <c r="B41" s="57" t="s">
        <v>388</v>
      </c>
      <c r="C41" s="58" t="s">
        <v>390</v>
      </c>
      <c r="D41" s="52" t="s">
        <v>23</v>
      </c>
      <c r="E41" s="223" t="s">
        <v>528</v>
      </c>
      <c r="F41" s="53" t="s">
        <v>59</v>
      </c>
      <c r="G41" s="897">
        <v>5</v>
      </c>
      <c r="H41" s="903" t="s">
        <v>71</v>
      </c>
      <c r="I41" s="895">
        <v>7.1400000000000005E-2</v>
      </c>
      <c r="J41" s="899">
        <v>100</v>
      </c>
      <c r="K41" s="880" t="s">
        <v>184</v>
      </c>
      <c r="L41" s="880" t="s">
        <v>72</v>
      </c>
      <c r="M41" s="880" t="s">
        <v>293</v>
      </c>
      <c r="N41" s="900">
        <v>0.5</v>
      </c>
      <c r="O41" s="900">
        <v>1</v>
      </c>
      <c r="P41" s="900"/>
      <c r="Q41" s="902"/>
      <c r="R41" s="830">
        <f>N41</f>
        <v>0.5</v>
      </c>
      <c r="S41" s="830"/>
      <c r="T41" s="830"/>
      <c r="U41" s="830"/>
      <c r="V41" s="830"/>
      <c r="W41" s="1026">
        <f>IFERROR((S41/R41),0)</f>
        <v>0</v>
      </c>
      <c r="X41" s="856" t="str">
        <f>+IF(AND(W41&gt;=0%,W41&lt;=60%),"MALO",IF(AND(W41&gt;=61%,W41&lt;=80%),"REGULAR",IF(AND(W41&gt;=81%,W41&lt;95%),"BUENO","EXCELENTE")))</f>
        <v>MALO</v>
      </c>
      <c r="Y41" s="849" t="str">
        <f>IF(W41&gt;0,"EN EJECUCIÓN","SIN EJECUTAR")</f>
        <v>SIN EJECUTAR</v>
      </c>
      <c r="Z41" s="855">
        <f>W41*I41</f>
        <v>0</v>
      </c>
      <c r="AA41" s="12">
        <v>1</v>
      </c>
      <c r="AB41" s="13" t="s">
        <v>73</v>
      </c>
      <c r="AC41" s="14">
        <v>0.5</v>
      </c>
      <c r="AD41" s="22">
        <v>43132</v>
      </c>
      <c r="AE41" s="22">
        <v>43189</v>
      </c>
      <c r="AF41" s="14"/>
      <c r="AG41" s="15" t="s">
        <v>74</v>
      </c>
      <c r="AH41" s="476">
        <v>1</v>
      </c>
      <c r="AI41" s="284" t="s">
        <v>779</v>
      </c>
      <c r="AJ41" s="81">
        <f t="shared" si="1"/>
        <v>0.5</v>
      </c>
      <c r="AK41" s="14">
        <f t="shared" si="0"/>
        <v>0</v>
      </c>
      <c r="AL41" s="84">
        <f>AJ41*I41</f>
        <v>3.5700000000000003E-2</v>
      </c>
    </row>
    <row r="42" spans="2:38" ht="150.75" thickBot="1" x14ac:dyDescent="0.3">
      <c r="B42" s="57" t="s">
        <v>388</v>
      </c>
      <c r="C42" s="58" t="s">
        <v>390</v>
      </c>
      <c r="D42" s="52" t="s">
        <v>23</v>
      </c>
      <c r="E42" s="223" t="s">
        <v>528</v>
      </c>
      <c r="F42" s="53" t="s">
        <v>59</v>
      </c>
      <c r="G42" s="897"/>
      <c r="H42" s="903"/>
      <c r="I42" s="895"/>
      <c r="J42" s="899"/>
      <c r="K42" s="880"/>
      <c r="L42" s="880"/>
      <c r="M42" s="880"/>
      <c r="N42" s="901"/>
      <c r="O42" s="901"/>
      <c r="P42" s="901"/>
      <c r="Q42" s="885"/>
      <c r="R42" s="830"/>
      <c r="S42" s="830"/>
      <c r="T42" s="830"/>
      <c r="U42" s="830"/>
      <c r="V42" s="830"/>
      <c r="W42" s="1027"/>
      <c r="X42" s="858"/>
      <c r="Y42" s="851"/>
      <c r="Z42" s="906"/>
      <c r="AA42" s="12">
        <v>2</v>
      </c>
      <c r="AB42" s="13" t="s">
        <v>75</v>
      </c>
      <c r="AC42" s="14">
        <v>0.5</v>
      </c>
      <c r="AD42" s="22">
        <v>43191</v>
      </c>
      <c r="AE42" s="22">
        <v>43281</v>
      </c>
      <c r="AF42" s="14"/>
      <c r="AG42" s="15" t="s">
        <v>74</v>
      </c>
      <c r="AH42" s="543">
        <v>0.9</v>
      </c>
      <c r="AI42" s="539" t="s">
        <v>982</v>
      </c>
      <c r="AJ42" s="81">
        <f t="shared" si="1"/>
        <v>0.45</v>
      </c>
      <c r="AK42" s="14">
        <f t="shared" si="0"/>
        <v>0</v>
      </c>
      <c r="AL42" s="84">
        <f>AJ42*I41</f>
        <v>3.2130000000000006E-2</v>
      </c>
    </row>
    <row r="43" spans="2:38" ht="79.5" customHeight="1" thickBot="1" x14ac:dyDescent="0.3">
      <c r="B43" s="57" t="s">
        <v>388</v>
      </c>
      <c r="C43" s="58" t="s">
        <v>390</v>
      </c>
      <c r="D43" s="52" t="s">
        <v>23</v>
      </c>
      <c r="E43" s="223" t="s">
        <v>528</v>
      </c>
      <c r="F43" s="53" t="s">
        <v>59</v>
      </c>
      <c r="G43" s="897">
        <v>6</v>
      </c>
      <c r="H43" s="903" t="s">
        <v>76</v>
      </c>
      <c r="I43" s="895">
        <v>7.1400000000000005E-2</v>
      </c>
      <c r="J43" s="899">
        <v>100</v>
      </c>
      <c r="K43" s="880" t="s">
        <v>184</v>
      </c>
      <c r="L43" s="880" t="s">
        <v>72</v>
      </c>
      <c r="M43" s="880" t="s">
        <v>293</v>
      </c>
      <c r="N43" s="900">
        <v>0.2</v>
      </c>
      <c r="O43" s="900">
        <v>1</v>
      </c>
      <c r="P43" s="900"/>
      <c r="Q43" s="902"/>
      <c r="R43" s="830">
        <f>N43</f>
        <v>0.2</v>
      </c>
      <c r="S43" s="830"/>
      <c r="T43" s="830"/>
      <c r="U43" s="830"/>
      <c r="V43" s="830"/>
      <c r="W43" s="1026">
        <f>IFERROR((S43/R43),0)</f>
        <v>0</v>
      </c>
      <c r="X43" s="856" t="str">
        <f>+IF(AND(W43&gt;=0%,W43&lt;=60%),"MALO",IF(AND(W43&gt;=61%,W43&lt;=80%),"REGULAR",IF(AND(W43&gt;=81%,W43&lt;95%),"BUENO","EXCELENTE")))</f>
        <v>MALO</v>
      </c>
      <c r="Y43" s="849" t="str">
        <f>IF(W43&gt;0,"EN EJECUCIÓN","SIN EJECUTAR")</f>
        <v>SIN EJECUTAR</v>
      </c>
      <c r="Z43" s="855">
        <f>W43*I43</f>
        <v>0</v>
      </c>
      <c r="AA43" s="12">
        <v>1</v>
      </c>
      <c r="AB43" s="13" t="s">
        <v>77</v>
      </c>
      <c r="AC43" s="14">
        <v>0.2</v>
      </c>
      <c r="AD43" s="22">
        <v>43132</v>
      </c>
      <c r="AE43" s="22">
        <v>43189</v>
      </c>
      <c r="AF43" s="14"/>
      <c r="AG43" s="15" t="s">
        <v>78</v>
      </c>
      <c r="AH43" s="570">
        <v>0.9</v>
      </c>
      <c r="AI43" s="255" t="s">
        <v>784</v>
      </c>
      <c r="AJ43" s="81">
        <f t="shared" si="1"/>
        <v>0.18000000000000002</v>
      </c>
      <c r="AK43" s="14">
        <f t="shared" si="0"/>
        <v>0</v>
      </c>
      <c r="AL43" s="84">
        <f>AJ43*I43</f>
        <v>1.2852000000000002E-2</v>
      </c>
    </row>
    <row r="44" spans="2:38" ht="210.75" thickBot="1" x14ac:dyDescent="0.3">
      <c r="B44" s="57" t="s">
        <v>388</v>
      </c>
      <c r="C44" s="58" t="s">
        <v>390</v>
      </c>
      <c r="D44" s="52" t="s">
        <v>23</v>
      </c>
      <c r="E44" s="223" t="s">
        <v>528</v>
      </c>
      <c r="F44" s="53" t="s">
        <v>59</v>
      </c>
      <c r="G44" s="897"/>
      <c r="H44" s="903"/>
      <c r="I44" s="895"/>
      <c r="J44" s="899"/>
      <c r="K44" s="880"/>
      <c r="L44" s="880"/>
      <c r="M44" s="880"/>
      <c r="N44" s="901"/>
      <c r="O44" s="901"/>
      <c r="P44" s="901"/>
      <c r="Q44" s="885"/>
      <c r="R44" s="830"/>
      <c r="S44" s="830"/>
      <c r="T44" s="830"/>
      <c r="U44" s="830"/>
      <c r="V44" s="830"/>
      <c r="W44" s="1027"/>
      <c r="X44" s="858"/>
      <c r="Y44" s="851"/>
      <c r="Z44" s="906"/>
      <c r="AA44" s="12">
        <v>2</v>
      </c>
      <c r="AB44" s="150" t="s">
        <v>79</v>
      </c>
      <c r="AC44" s="14">
        <v>0.8</v>
      </c>
      <c r="AD44" s="22">
        <v>43191</v>
      </c>
      <c r="AE44" s="22">
        <v>43281</v>
      </c>
      <c r="AF44" s="14"/>
      <c r="AG44" s="15" t="s">
        <v>78</v>
      </c>
      <c r="AH44" s="571">
        <v>0.5</v>
      </c>
      <c r="AI44" s="255" t="s">
        <v>986</v>
      </c>
      <c r="AJ44" s="81">
        <f t="shared" si="1"/>
        <v>0.4</v>
      </c>
      <c r="AK44" s="14">
        <f t="shared" si="0"/>
        <v>0</v>
      </c>
      <c r="AL44" s="84">
        <f>AJ44*I43</f>
        <v>2.8560000000000002E-2</v>
      </c>
    </row>
    <row r="45" spans="2:38" ht="79.5" customHeight="1" thickBot="1" x14ac:dyDescent="0.3">
      <c r="B45" s="57" t="s">
        <v>388</v>
      </c>
      <c r="C45" s="58" t="s">
        <v>390</v>
      </c>
      <c r="D45" s="52" t="s">
        <v>23</v>
      </c>
      <c r="E45" s="223" t="s">
        <v>528</v>
      </c>
      <c r="F45" s="53" t="s">
        <v>59</v>
      </c>
      <c r="G45" s="897">
        <v>7</v>
      </c>
      <c r="H45" s="903" t="s">
        <v>80</v>
      </c>
      <c r="I45" s="895">
        <v>7.1400000000000005E-2</v>
      </c>
      <c r="J45" s="899">
        <v>100</v>
      </c>
      <c r="K45" s="880" t="s">
        <v>184</v>
      </c>
      <c r="L45" s="880" t="s">
        <v>81</v>
      </c>
      <c r="M45" s="880" t="s">
        <v>293</v>
      </c>
      <c r="N45" s="900">
        <v>0.5</v>
      </c>
      <c r="O45" s="900">
        <v>0.5</v>
      </c>
      <c r="P45" s="900"/>
      <c r="Q45" s="902"/>
      <c r="R45" s="830">
        <f>N45</f>
        <v>0.5</v>
      </c>
      <c r="S45" s="830"/>
      <c r="T45" s="830"/>
      <c r="U45" s="830"/>
      <c r="V45" s="830"/>
      <c r="W45" s="1026">
        <f>IFERROR((S45/R45),0)</f>
        <v>0</v>
      </c>
      <c r="X45" s="856" t="str">
        <f>+IF(AND(W45&gt;=0%,W45&lt;=60%),"MALO",IF(AND(W45&gt;=61%,W45&lt;=80%),"REGULAR",IF(AND(W45&gt;=81%,W45&lt;95%),"BUENO","EXCELENTE")))</f>
        <v>MALO</v>
      </c>
      <c r="Y45" s="884" t="str">
        <f>IF(W45&gt;0,"EN EJECUCIÓN","SIN EJECUTAR")</f>
        <v>SIN EJECUTAR</v>
      </c>
      <c r="Z45" s="855">
        <f>W45*I45</f>
        <v>0</v>
      </c>
      <c r="AA45" s="12">
        <v>1</v>
      </c>
      <c r="AB45" s="216" t="s">
        <v>520</v>
      </c>
      <c r="AC45" s="14">
        <v>0.8</v>
      </c>
      <c r="AD45" s="22">
        <v>43132</v>
      </c>
      <c r="AE45" s="22">
        <v>43250</v>
      </c>
      <c r="AF45" s="14"/>
      <c r="AG45" s="15" t="s">
        <v>74</v>
      </c>
      <c r="AH45" s="476">
        <v>1</v>
      </c>
      <c r="AI45" s="284" t="s">
        <v>785</v>
      </c>
      <c r="AJ45" s="81">
        <f t="shared" si="1"/>
        <v>0.8</v>
      </c>
      <c r="AK45" s="14">
        <f t="shared" si="0"/>
        <v>0</v>
      </c>
      <c r="AL45" s="84">
        <f>AJ45*I45</f>
        <v>5.7120000000000004E-2</v>
      </c>
    </row>
    <row r="46" spans="2:38" ht="105.75" thickBot="1" x14ac:dyDescent="0.3">
      <c r="B46" s="57" t="s">
        <v>388</v>
      </c>
      <c r="C46" s="58" t="s">
        <v>390</v>
      </c>
      <c r="D46" s="52" t="s">
        <v>23</v>
      </c>
      <c r="E46" s="223" t="s">
        <v>528</v>
      </c>
      <c r="F46" s="53" t="s">
        <v>59</v>
      </c>
      <c r="G46" s="897"/>
      <c r="H46" s="903"/>
      <c r="I46" s="895"/>
      <c r="J46" s="899"/>
      <c r="K46" s="880"/>
      <c r="L46" s="880"/>
      <c r="M46" s="880"/>
      <c r="N46" s="901"/>
      <c r="O46" s="901"/>
      <c r="P46" s="901"/>
      <c r="Q46" s="885"/>
      <c r="R46" s="830"/>
      <c r="S46" s="830"/>
      <c r="T46" s="830"/>
      <c r="U46" s="830"/>
      <c r="V46" s="830"/>
      <c r="W46" s="1027"/>
      <c r="X46" s="858"/>
      <c r="Y46" s="905"/>
      <c r="Z46" s="906"/>
      <c r="AA46" s="12">
        <v>2</v>
      </c>
      <c r="AB46" s="13" t="s">
        <v>82</v>
      </c>
      <c r="AC46" s="14">
        <v>0.2</v>
      </c>
      <c r="AD46" s="22">
        <v>43252</v>
      </c>
      <c r="AE46" s="22">
        <v>43281</v>
      </c>
      <c r="AF46" s="14"/>
      <c r="AG46" s="15" t="s">
        <v>74</v>
      </c>
      <c r="AH46" s="543">
        <v>0.93</v>
      </c>
      <c r="AI46" s="539" t="s">
        <v>990</v>
      </c>
      <c r="AJ46" s="81">
        <f>AH46*AC46</f>
        <v>0.18600000000000003</v>
      </c>
      <c r="AK46" s="14">
        <f t="shared" si="0"/>
        <v>0</v>
      </c>
      <c r="AL46" s="84">
        <f>AJ46*I45</f>
        <v>1.3280400000000003E-2</v>
      </c>
    </row>
    <row r="47" spans="2:38" ht="79.5" customHeight="1" thickBot="1" x14ac:dyDescent="0.3">
      <c r="B47" s="57" t="s">
        <v>388</v>
      </c>
      <c r="C47" s="58" t="s">
        <v>390</v>
      </c>
      <c r="D47" s="52" t="s">
        <v>23</v>
      </c>
      <c r="E47" s="223" t="s">
        <v>528</v>
      </c>
      <c r="F47" s="53" t="s">
        <v>59</v>
      </c>
      <c r="G47" s="897">
        <v>8</v>
      </c>
      <c r="H47" s="903" t="s">
        <v>83</v>
      </c>
      <c r="I47" s="895">
        <v>7.1400000000000005E-2</v>
      </c>
      <c r="J47" s="899">
        <v>100</v>
      </c>
      <c r="K47" s="880" t="s">
        <v>184</v>
      </c>
      <c r="L47" s="880" t="s">
        <v>296</v>
      </c>
      <c r="M47" s="880" t="s">
        <v>293</v>
      </c>
      <c r="N47" s="900">
        <v>0.3</v>
      </c>
      <c r="O47" s="900">
        <v>1</v>
      </c>
      <c r="P47" s="900"/>
      <c r="Q47" s="902"/>
      <c r="R47" s="830">
        <f>N47</f>
        <v>0.3</v>
      </c>
      <c r="S47" s="830"/>
      <c r="T47" s="830"/>
      <c r="U47" s="830"/>
      <c r="V47" s="830"/>
      <c r="W47" s="1026">
        <f>IFERROR((S47/R47),0)</f>
        <v>0</v>
      </c>
      <c r="X47" s="856" t="str">
        <f>+IF(AND(W47&gt;=0%,W47&lt;=60%),"MALO",IF(AND(W47&gt;=61%,W47&lt;=80%),"REGULAR",IF(AND(W47&gt;=81%,W47&lt;95%),"BUENO","EXCELENTE")))</f>
        <v>MALO</v>
      </c>
      <c r="Y47" s="287" t="str">
        <f>IF(W47&gt;0,"EN EJECUCIÓN","SIN EJECUTAR")</f>
        <v>SIN EJECUTAR</v>
      </c>
      <c r="Z47" s="855">
        <f>W47*I47</f>
        <v>0</v>
      </c>
      <c r="AA47" s="12">
        <v>1</v>
      </c>
      <c r="AB47" s="13" t="s">
        <v>84</v>
      </c>
      <c r="AC47" s="14">
        <v>0.3</v>
      </c>
      <c r="AD47" s="22">
        <v>43132</v>
      </c>
      <c r="AE47" s="22">
        <v>43190</v>
      </c>
      <c r="AF47" s="14"/>
      <c r="AG47" s="15" t="s">
        <v>85</v>
      </c>
      <c r="AH47" s="561">
        <v>1</v>
      </c>
      <c r="AI47" s="562" t="s">
        <v>1011</v>
      </c>
      <c r="AJ47" s="81">
        <f t="shared" si="1"/>
        <v>0.3</v>
      </c>
      <c r="AK47" s="14">
        <f t="shared" si="0"/>
        <v>0</v>
      </c>
      <c r="AL47" s="84">
        <f>AJ47*I47</f>
        <v>2.1420000000000002E-2</v>
      </c>
    </row>
    <row r="48" spans="2:38" ht="195.75" thickBot="1" x14ac:dyDescent="0.3">
      <c r="B48" s="57" t="s">
        <v>388</v>
      </c>
      <c r="C48" s="58" t="s">
        <v>390</v>
      </c>
      <c r="D48" s="52" t="s">
        <v>23</v>
      </c>
      <c r="E48" s="223" t="s">
        <v>528</v>
      </c>
      <c r="F48" s="53" t="s">
        <v>59</v>
      </c>
      <c r="G48" s="897"/>
      <c r="H48" s="903"/>
      <c r="I48" s="895"/>
      <c r="J48" s="899"/>
      <c r="K48" s="880"/>
      <c r="L48" s="880"/>
      <c r="M48" s="880"/>
      <c r="N48" s="901"/>
      <c r="O48" s="901"/>
      <c r="P48" s="901"/>
      <c r="Q48" s="885"/>
      <c r="R48" s="830"/>
      <c r="S48" s="830"/>
      <c r="T48" s="830"/>
      <c r="U48" s="830"/>
      <c r="V48" s="830"/>
      <c r="W48" s="1027"/>
      <c r="X48" s="858"/>
      <c r="Y48" s="475"/>
      <c r="Z48" s="906"/>
      <c r="AA48" s="12">
        <v>2</v>
      </c>
      <c r="AB48" s="13" t="s">
        <v>86</v>
      </c>
      <c r="AC48" s="14">
        <v>0.7</v>
      </c>
      <c r="AD48" s="22">
        <v>43191</v>
      </c>
      <c r="AE48" s="22">
        <v>43281</v>
      </c>
      <c r="AF48" s="14"/>
      <c r="AG48" s="15" t="s">
        <v>85</v>
      </c>
      <c r="AH48" s="543">
        <v>1</v>
      </c>
      <c r="AI48" s="560" t="s">
        <v>994</v>
      </c>
      <c r="AJ48" s="81">
        <f t="shared" si="1"/>
        <v>0.7</v>
      </c>
      <c r="AK48" s="14">
        <f t="shared" si="0"/>
        <v>0</v>
      </c>
      <c r="AL48" s="84">
        <f>AJ48*I47</f>
        <v>4.9980000000000004E-2</v>
      </c>
    </row>
    <row r="49" spans="2:38" ht="79.5" customHeight="1" thickBot="1" x14ac:dyDescent="0.3">
      <c r="B49" s="57" t="s">
        <v>388</v>
      </c>
      <c r="C49" s="58" t="s">
        <v>390</v>
      </c>
      <c r="D49" s="52" t="s">
        <v>23</v>
      </c>
      <c r="E49" s="223" t="s">
        <v>528</v>
      </c>
      <c r="F49" s="53" t="s">
        <v>59</v>
      </c>
      <c r="G49" s="897">
        <v>9</v>
      </c>
      <c r="H49" s="903" t="s">
        <v>87</v>
      </c>
      <c r="I49" s="895">
        <v>7.1400000000000005E-2</v>
      </c>
      <c r="J49" s="899">
        <v>100</v>
      </c>
      <c r="K49" s="880" t="s">
        <v>184</v>
      </c>
      <c r="L49" s="880" t="s">
        <v>88</v>
      </c>
      <c r="M49" s="880" t="s">
        <v>293</v>
      </c>
      <c r="N49" s="900">
        <v>0.5</v>
      </c>
      <c r="O49" s="900">
        <v>1</v>
      </c>
      <c r="P49" s="900"/>
      <c r="Q49" s="902"/>
      <c r="R49" s="830">
        <f>N49</f>
        <v>0.5</v>
      </c>
      <c r="S49" s="830"/>
      <c r="T49" s="830"/>
      <c r="U49" s="830"/>
      <c r="V49" s="1079"/>
      <c r="W49" s="856">
        <f>IFERROR((S49/R49),0)</f>
        <v>0</v>
      </c>
      <c r="X49" s="856" t="str">
        <f>+IF(AND(W49&gt;=0%,W49&lt;=60%),"MALO",IF(AND(W49&gt;=61%,W49&lt;=80%),"REGULAR",IF(AND(W49&gt;=81%,W49&lt;95%),"BUENO","EXCELENTE")))</f>
        <v>MALO</v>
      </c>
      <c r="Y49" s="849" t="str">
        <f>IF(W49&gt;0,"EN EJECUCIÓN","SIN EJECUTAR")</f>
        <v>SIN EJECUTAR</v>
      </c>
      <c r="Z49" s="855">
        <f>W49*I49</f>
        <v>0</v>
      </c>
      <c r="AA49" s="12">
        <v>1</v>
      </c>
      <c r="AB49" s="13" t="s">
        <v>89</v>
      </c>
      <c r="AC49" s="14">
        <v>0.3</v>
      </c>
      <c r="AD49" s="22">
        <v>43132</v>
      </c>
      <c r="AE49" s="22">
        <v>43281</v>
      </c>
      <c r="AF49" s="14"/>
      <c r="AG49" s="15" t="s">
        <v>68</v>
      </c>
      <c r="AH49" s="543">
        <v>1</v>
      </c>
      <c r="AI49" s="1057" t="s">
        <v>1296</v>
      </c>
      <c r="AJ49" s="81">
        <f>AH49*AC49</f>
        <v>0.3</v>
      </c>
      <c r="AK49" s="14">
        <f t="shared" si="0"/>
        <v>0</v>
      </c>
      <c r="AL49" s="84">
        <f>AJ49*I49</f>
        <v>2.1420000000000002E-2</v>
      </c>
    </row>
    <row r="50" spans="2:38" ht="87" customHeight="1" thickBot="1" x14ac:dyDescent="0.3">
      <c r="B50" s="57" t="s">
        <v>388</v>
      </c>
      <c r="C50" s="58" t="s">
        <v>390</v>
      </c>
      <c r="D50" s="52" t="s">
        <v>23</v>
      </c>
      <c r="E50" s="223" t="s">
        <v>528</v>
      </c>
      <c r="F50" s="53" t="s">
        <v>59</v>
      </c>
      <c r="G50" s="897"/>
      <c r="H50" s="903"/>
      <c r="I50" s="895"/>
      <c r="J50" s="899"/>
      <c r="K50" s="880"/>
      <c r="L50" s="880"/>
      <c r="M50" s="880"/>
      <c r="N50" s="900"/>
      <c r="O50" s="900"/>
      <c r="P50" s="900"/>
      <c r="Q50" s="902"/>
      <c r="R50" s="830"/>
      <c r="S50" s="830"/>
      <c r="T50" s="830"/>
      <c r="U50" s="830"/>
      <c r="V50" s="1079"/>
      <c r="W50" s="857"/>
      <c r="X50" s="857"/>
      <c r="Y50" s="850"/>
      <c r="Z50" s="896"/>
      <c r="AA50" s="12">
        <v>2</v>
      </c>
      <c r="AB50" s="218" t="s">
        <v>521</v>
      </c>
      <c r="AC50" s="14">
        <v>0.3</v>
      </c>
      <c r="AD50" s="22">
        <v>43132</v>
      </c>
      <c r="AE50" s="22">
        <v>43281</v>
      </c>
      <c r="AF50" s="14"/>
      <c r="AG50" s="15" t="s">
        <v>297</v>
      </c>
      <c r="AH50" s="543">
        <v>0.5</v>
      </c>
      <c r="AI50" s="1058"/>
      <c r="AJ50" s="81">
        <f t="shared" si="1"/>
        <v>0.15</v>
      </c>
      <c r="AK50" s="14">
        <f t="shared" si="0"/>
        <v>0</v>
      </c>
      <c r="AL50" s="84">
        <f>AJ50*I49</f>
        <v>1.0710000000000001E-2</v>
      </c>
    </row>
    <row r="51" spans="2:38" ht="87" customHeight="1" thickBot="1" x14ac:dyDescent="0.3">
      <c r="B51" s="57" t="s">
        <v>388</v>
      </c>
      <c r="C51" s="58" t="s">
        <v>390</v>
      </c>
      <c r="D51" s="52" t="s">
        <v>23</v>
      </c>
      <c r="E51" s="223" t="s">
        <v>528</v>
      </c>
      <c r="F51" s="53" t="s">
        <v>59</v>
      </c>
      <c r="G51" s="897"/>
      <c r="H51" s="903"/>
      <c r="I51" s="895"/>
      <c r="J51" s="899"/>
      <c r="K51" s="880"/>
      <c r="L51" s="880"/>
      <c r="M51" s="880"/>
      <c r="N51" s="900"/>
      <c r="O51" s="900"/>
      <c r="P51" s="900"/>
      <c r="Q51" s="902"/>
      <c r="R51" s="830"/>
      <c r="S51" s="830"/>
      <c r="T51" s="830"/>
      <c r="U51" s="830"/>
      <c r="V51" s="1079"/>
      <c r="W51" s="858"/>
      <c r="X51" s="858"/>
      <c r="Y51" s="851"/>
      <c r="Z51" s="906"/>
      <c r="AA51" s="12">
        <v>3</v>
      </c>
      <c r="AB51" s="13" t="s">
        <v>90</v>
      </c>
      <c r="AC51" s="14">
        <v>0.4</v>
      </c>
      <c r="AD51" s="22">
        <v>43132</v>
      </c>
      <c r="AE51" s="22">
        <v>43281</v>
      </c>
      <c r="AF51" s="14"/>
      <c r="AG51" s="15" t="s">
        <v>297</v>
      </c>
      <c r="AH51" s="543">
        <v>0.05</v>
      </c>
      <c r="AI51" s="1059"/>
      <c r="AJ51" s="81">
        <f t="shared" si="1"/>
        <v>2.0000000000000004E-2</v>
      </c>
      <c r="AK51" s="14">
        <f t="shared" si="0"/>
        <v>0</v>
      </c>
      <c r="AL51" s="84">
        <f>AJ51*I49</f>
        <v>1.4280000000000004E-3</v>
      </c>
    </row>
    <row r="52" spans="2:38" ht="79.5" customHeight="1" thickBot="1" x14ac:dyDescent="0.3">
      <c r="B52" s="57" t="s">
        <v>388</v>
      </c>
      <c r="C52" s="58" t="s">
        <v>389</v>
      </c>
      <c r="D52" s="52" t="s">
        <v>23</v>
      </c>
      <c r="E52" s="223" t="s">
        <v>529</v>
      </c>
      <c r="F52" s="53" t="s">
        <v>59</v>
      </c>
      <c r="G52" s="867">
        <v>10</v>
      </c>
      <c r="H52" s="893" t="s">
        <v>298</v>
      </c>
      <c r="I52" s="894">
        <v>7.1400000000000005E-2</v>
      </c>
      <c r="J52" s="890">
        <v>2</v>
      </c>
      <c r="K52" s="891" t="s">
        <v>91</v>
      </c>
      <c r="L52" s="891" t="s">
        <v>299</v>
      </c>
      <c r="M52" s="892" t="s">
        <v>92</v>
      </c>
      <c r="N52" s="849">
        <v>1</v>
      </c>
      <c r="O52" s="849">
        <v>0</v>
      </c>
      <c r="P52" s="849">
        <v>2</v>
      </c>
      <c r="Q52" s="884">
        <v>0</v>
      </c>
      <c r="R52" s="877">
        <v>1</v>
      </c>
      <c r="S52" s="877">
        <v>0</v>
      </c>
      <c r="T52" s="877" t="s">
        <v>606</v>
      </c>
      <c r="U52" s="877" t="s">
        <v>601</v>
      </c>
      <c r="V52" s="877" t="s">
        <v>607</v>
      </c>
      <c r="W52" s="1026">
        <f>IFERROR((S52/R52),0)</f>
        <v>0</v>
      </c>
      <c r="X52" s="856" t="str">
        <f>+IF(AND(W52&gt;=0%,W52&lt;=60%),"MALO",IF(AND(W52&gt;=61%,W52&lt;=80%),"REGULAR",IF(AND(W52&gt;=81%,W52&lt;95%),"BUENO","EXCELENTE")))</f>
        <v>MALO</v>
      </c>
      <c r="Y52" s="849" t="str">
        <f>IF(W52&gt;0,"EN EJECUCIÓN","SIN EJECUTAR")</f>
        <v>SIN EJECUTAR</v>
      </c>
      <c r="Z52" s="855">
        <f>W52*I52</f>
        <v>0</v>
      </c>
      <c r="AA52" s="12">
        <v>1</v>
      </c>
      <c r="AB52" s="13" t="s">
        <v>93</v>
      </c>
      <c r="AC52" s="14">
        <v>0.25</v>
      </c>
      <c r="AD52" s="22">
        <v>43115</v>
      </c>
      <c r="AE52" s="22">
        <v>43146</v>
      </c>
      <c r="AF52" s="14"/>
      <c r="AG52" s="15" t="s">
        <v>94</v>
      </c>
      <c r="AH52" s="271">
        <v>1</v>
      </c>
      <c r="AI52" s="237" t="s">
        <v>608</v>
      </c>
      <c r="AJ52" s="81">
        <f t="shared" si="1"/>
        <v>0.25</v>
      </c>
      <c r="AK52" s="14">
        <f t="shared" si="0"/>
        <v>0</v>
      </c>
      <c r="AL52" s="84">
        <f>AJ52*I52</f>
        <v>1.7850000000000001E-2</v>
      </c>
    </row>
    <row r="53" spans="2:38" ht="63.75" thickBot="1" x14ac:dyDescent="0.3">
      <c r="B53" s="57" t="s">
        <v>388</v>
      </c>
      <c r="C53" s="58" t="s">
        <v>389</v>
      </c>
      <c r="D53" s="52" t="s">
        <v>23</v>
      </c>
      <c r="E53" s="223" t="s">
        <v>529</v>
      </c>
      <c r="F53" s="53" t="s">
        <v>59</v>
      </c>
      <c r="G53" s="868"/>
      <c r="H53" s="871"/>
      <c r="I53" s="1076"/>
      <c r="J53" s="844"/>
      <c r="K53" s="841"/>
      <c r="L53" s="841"/>
      <c r="M53" s="847"/>
      <c r="N53" s="850"/>
      <c r="O53" s="850"/>
      <c r="P53" s="850"/>
      <c r="Q53" s="904"/>
      <c r="R53" s="878"/>
      <c r="S53" s="878"/>
      <c r="T53" s="878"/>
      <c r="U53" s="878"/>
      <c r="V53" s="878"/>
      <c r="W53" s="1027"/>
      <c r="X53" s="857"/>
      <c r="Y53" s="850"/>
      <c r="Z53" s="896"/>
      <c r="AA53" s="12">
        <v>2</v>
      </c>
      <c r="AB53" s="13" t="s">
        <v>300</v>
      </c>
      <c r="AC53" s="14">
        <v>0.15</v>
      </c>
      <c r="AD53" s="22">
        <v>43146</v>
      </c>
      <c r="AE53" s="22">
        <v>43174</v>
      </c>
      <c r="AF53" s="14"/>
      <c r="AG53" s="15" t="s">
        <v>94</v>
      </c>
      <c r="AH53" s="543">
        <v>1</v>
      </c>
      <c r="AI53" s="540" t="s">
        <v>1022</v>
      </c>
      <c r="AJ53" s="81">
        <f t="shared" si="1"/>
        <v>0.15</v>
      </c>
      <c r="AK53" s="14">
        <f t="shared" si="0"/>
        <v>0</v>
      </c>
      <c r="AL53" s="84">
        <f>AJ53*I52</f>
        <v>1.0710000000000001E-2</v>
      </c>
    </row>
    <row r="54" spans="2:38" ht="63.75" thickBot="1" x14ac:dyDescent="0.3">
      <c r="B54" s="57" t="s">
        <v>388</v>
      </c>
      <c r="C54" s="58" t="s">
        <v>389</v>
      </c>
      <c r="D54" s="52" t="s">
        <v>23</v>
      </c>
      <c r="E54" s="223" t="s">
        <v>529</v>
      </c>
      <c r="F54" s="53" t="s">
        <v>59</v>
      </c>
      <c r="G54" s="868"/>
      <c r="H54" s="871"/>
      <c r="I54" s="1076"/>
      <c r="J54" s="844"/>
      <c r="K54" s="841"/>
      <c r="L54" s="841"/>
      <c r="M54" s="847"/>
      <c r="N54" s="850"/>
      <c r="O54" s="850"/>
      <c r="P54" s="850"/>
      <c r="Q54" s="904"/>
      <c r="R54" s="878"/>
      <c r="S54" s="878"/>
      <c r="T54" s="878"/>
      <c r="U54" s="878"/>
      <c r="V54" s="878"/>
      <c r="W54" s="1027"/>
      <c r="X54" s="857"/>
      <c r="Y54" s="850"/>
      <c r="Z54" s="896"/>
      <c r="AA54" s="12">
        <v>3</v>
      </c>
      <c r="AB54" s="13" t="s">
        <v>95</v>
      </c>
      <c r="AC54" s="14">
        <v>0.1</v>
      </c>
      <c r="AD54" s="22">
        <v>43180</v>
      </c>
      <c r="AE54" s="22">
        <v>43181</v>
      </c>
      <c r="AF54" s="14"/>
      <c r="AG54" s="15" t="s">
        <v>94</v>
      </c>
      <c r="AH54" s="543">
        <v>1</v>
      </c>
      <c r="AI54" s="540" t="s">
        <v>1023</v>
      </c>
      <c r="AJ54" s="81">
        <f t="shared" si="1"/>
        <v>0.1</v>
      </c>
      <c r="AK54" s="14">
        <f t="shared" si="0"/>
        <v>0</v>
      </c>
      <c r="AL54" s="84">
        <f>AJ54*I52</f>
        <v>7.1400000000000005E-3</v>
      </c>
    </row>
    <row r="55" spans="2:38" ht="63.75" thickBot="1" x14ac:dyDescent="0.3">
      <c r="B55" s="57" t="s">
        <v>388</v>
      </c>
      <c r="C55" s="58" t="s">
        <v>389</v>
      </c>
      <c r="D55" s="52" t="s">
        <v>23</v>
      </c>
      <c r="E55" s="223" t="s">
        <v>529</v>
      </c>
      <c r="F55" s="53" t="s">
        <v>59</v>
      </c>
      <c r="G55" s="868"/>
      <c r="H55" s="871"/>
      <c r="I55" s="1076"/>
      <c r="J55" s="844"/>
      <c r="K55" s="841"/>
      <c r="L55" s="841"/>
      <c r="M55" s="847"/>
      <c r="N55" s="850"/>
      <c r="O55" s="850"/>
      <c r="P55" s="850"/>
      <c r="Q55" s="904"/>
      <c r="R55" s="878"/>
      <c r="S55" s="878"/>
      <c r="T55" s="878"/>
      <c r="U55" s="878"/>
      <c r="V55" s="878"/>
      <c r="W55" s="1027"/>
      <c r="X55" s="857"/>
      <c r="Y55" s="850"/>
      <c r="Z55" s="896"/>
      <c r="AA55" s="12">
        <v>4</v>
      </c>
      <c r="AB55" s="13" t="s">
        <v>96</v>
      </c>
      <c r="AC55" s="14">
        <v>0.25</v>
      </c>
      <c r="AD55" s="22">
        <v>43182</v>
      </c>
      <c r="AE55" s="22">
        <v>43186</v>
      </c>
      <c r="AF55" s="14"/>
      <c r="AG55" s="15" t="s">
        <v>94</v>
      </c>
      <c r="AH55" s="543">
        <v>0.5</v>
      </c>
      <c r="AI55" s="540" t="s">
        <v>1024</v>
      </c>
      <c r="AJ55" s="81">
        <f t="shared" si="1"/>
        <v>0.125</v>
      </c>
      <c r="AK55" s="14">
        <f t="shared" si="0"/>
        <v>0</v>
      </c>
      <c r="AL55" s="84">
        <f>AJ55*I52</f>
        <v>8.9250000000000006E-3</v>
      </c>
    </row>
    <row r="56" spans="2:38" ht="63.75" thickBot="1" x14ac:dyDescent="0.3">
      <c r="B56" s="57" t="s">
        <v>388</v>
      </c>
      <c r="C56" s="58" t="s">
        <v>389</v>
      </c>
      <c r="D56" s="52" t="s">
        <v>23</v>
      </c>
      <c r="E56" s="223" t="s">
        <v>529</v>
      </c>
      <c r="F56" s="53" t="s">
        <v>59</v>
      </c>
      <c r="G56" s="868"/>
      <c r="H56" s="871"/>
      <c r="I56" s="1076"/>
      <c r="J56" s="844"/>
      <c r="K56" s="841"/>
      <c r="L56" s="841"/>
      <c r="M56" s="847"/>
      <c r="N56" s="850"/>
      <c r="O56" s="850"/>
      <c r="P56" s="850"/>
      <c r="Q56" s="904"/>
      <c r="R56" s="878"/>
      <c r="S56" s="878"/>
      <c r="T56" s="878"/>
      <c r="U56" s="878"/>
      <c r="V56" s="878"/>
      <c r="W56" s="1027"/>
      <c r="X56" s="857"/>
      <c r="Y56" s="850"/>
      <c r="Z56" s="896"/>
      <c r="AA56" s="12">
        <v>5</v>
      </c>
      <c r="AB56" s="13" t="s">
        <v>97</v>
      </c>
      <c r="AC56" s="14">
        <v>0.15</v>
      </c>
      <c r="AD56" s="22">
        <v>43270</v>
      </c>
      <c r="AE56" s="22">
        <v>43280</v>
      </c>
      <c r="AF56" s="14"/>
      <c r="AG56" s="15" t="s">
        <v>94</v>
      </c>
      <c r="AH56" s="626">
        <v>1</v>
      </c>
      <c r="AI56" s="666" t="s">
        <v>1179</v>
      </c>
      <c r="AJ56" s="81">
        <f t="shared" si="1"/>
        <v>0.15</v>
      </c>
      <c r="AK56" s="14">
        <f t="shared" si="0"/>
        <v>0</v>
      </c>
      <c r="AL56" s="84">
        <f>AJ56*I52</f>
        <v>1.0710000000000001E-2</v>
      </c>
    </row>
    <row r="57" spans="2:38" ht="63.75" thickBot="1" x14ac:dyDescent="0.3">
      <c r="B57" s="57" t="s">
        <v>388</v>
      </c>
      <c r="C57" s="58" t="s">
        <v>389</v>
      </c>
      <c r="D57" s="52" t="s">
        <v>23</v>
      </c>
      <c r="E57" s="223" t="s">
        <v>529</v>
      </c>
      <c r="F57" s="53" t="s">
        <v>59</v>
      </c>
      <c r="G57" s="869"/>
      <c r="H57" s="872"/>
      <c r="I57" s="1078"/>
      <c r="J57" s="845"/>
      <c r="K57" s="842"/>
      <c r="L57" s="842"/>
      <c r="M57" s="848"/>
      <c r="N57" s="851"/>
      <c r="O57" s="851"/>
      <c r="P57" s="851"/>
      <c r="Q57" s="905"/>
      <c r="R57" s="879"/>
      <c r="S57" s="879"/>
      <c r="T57" s="879"/>
      <c r="U57" s="879"/>
      <c r="V57" s="879"/>
      <c r="W57" s="1070"/>
      <c r="X57" s="858"/>
      <c r="Y57" s="851"/>
      <c r="Z57" s="906"/>
      <c r="AA57" s="12">
        <v>6</v>
      </c>
      <c r="AB57" s="13" t="s">
        <v>98</v>
      </c>
      <c r="AC57" s="14">
        <v>0.1</v>
      </c>
      <c r="AD57" s="22">
        <v>43283</v>
      </c>
      <c r="AE57" s="22">
        <v>43312</v>
      </c>
      <c r="AF57" s="301"/>
      <c r="AG57" s="15" t="s">
        <v>94</v>
      </c>
      <c r="AH57" s="626">
        <v>1</v>
      </c>
      <c r="AI57" s="666" t="s">
        <v>1023</v>
      </c>
      <c r="AJ57" s="81">
        <f t="shared" si="1"/>
        <v>0.1</v>
      </c>
      <c r="AK57" s="14">
        <f t="shared" si="0"/>
        <v>0</v>
      </c>
      <c r="AL57" s="84">
        <f>AJ57*I52</f>
        <v>7.1400000000000005E-3</v>
      </c>
    </row>
    <row r="58" spans="2:38" ht="79.5" customHeight="1" thickBot="1" x14ac:dyDescent="0.3">
      <c r="B58" s="57" t="s">
        <v>388</v>
      </c>
      <c r="C58" s="58" t="s">
        <v>389</v>
      </c>
      <c r="D58" s="52" t="s">
        <v>23</v>
      </c>
      <c r="E58" s="223" t="s">
        <v>529</v>
      </c>
      <c r="F58" s="53" t="s">
        <v>59</v>
      </c>
      <c r="G58" s="867">
        <v>11</v>
      </c>
      <c r="H58" s="870" t="s">
        <v>99</v>
      </c>
      <c r="I58" s="1077">
        <v>7.1400000000000005E-2</v>
      </c>
      <c r="J58" s="843">
        <v>1</v>
      </c>
      <c r="K58" s="840" t="s">
        <v>100</v>
      </c>
      <c r="L58" s="840" t="s">
        <v>101</v>
      </c>
      <c r="M58" s="846" t="s">
        <v>92</v>
      </c>
      <c r="N58" s="849">
        <v>0</v>
      </c>
      <c r="O58" s="849">
        <v>1</v>
      </c>
      <c r="P58" s="849">
        <v>0</v>
      </c>
      <c r="Q58" s="884">
        <v>0</v>
      </c>
      <c r="R58" s="1080">
        <v>0</v>
      </c>
      <c r="S58" s="1080">
        <v>0</v>
      </c>
      <c r="T58" s="1080" t="s">
        <v>601</v>
      </c>
      <c r="U58" s="1080" t="s">
        <v>601</v>
      </c>
      <c r="V58" s="1080" t="s">
        <v>601</v>
      </c>
      <c r="W58" s="1082">
        <f>IFERROR((S58/R58),0)</f>
        <v>0</v>
      </c>
      <c r="X58" s="856" t="str">
        <f>+IF(AND(W58&gt;=0%,W58&lt;=60%),"MALO",IF(AND(W58&gt;=61%,W58&lt;=80%),"REGULAR",IF(AND(W58&gt;=81%,W58&lt;95%),"BUENO","EXCELENTE")))</f>
        <v>MALO</v>
      </c>
      <c r="Y58" s="849" t="str">
        <f>IF(W58&gt;0,"EN EJECUCIÓN","SIN EJECUTAR")</f>
        <v>SIN EJECUTAR</v>
      </c>
      <c r="Z58" s="855">
        <f>W58*I58</f>
        <v>0</v>
      </c>
      <c r="AA58" s="12">
        <v>1</v>
      </c>
      <c r="AB58" s="13" t="s">
        <v>102</v>
      </c>
      <c r="AC58" s="14">
        <v>0.6</v>
      </c>
      <c r="AD58" s="22">
        <v>43160</v>
      </c>
      <c r="AE58" s="22">
        <v>43236</v>
      </c>
      <c r="AF58" s="14"/>
      <c r="AG58" s="15" t="s">
        <v>92</v>
      </c>
      <c r="AH58" s="543">
        <v>1</v>
      </c>
      <c r="AI58" s="540" t="s">
        <v>1025</v>
      </c>
      <c r="AJ58" s="81">
        <f t="shared" si="1"/>
        <v>0.6</v>
      </c>
      <c r="AK58" s="14">
        <f t="shared" si="0"/>
        <v>0</v>
      </c>
      <c r="AL58" s="84">
        <f>AJ58*I58</f>
        <v>4.2840000000000003E-2</v>
      </c>
    </row>
    <row r="59" spans="2:38" ht="75.75" thickBot="1" x14ac:dyDescent="0.3">
      <c r="B59" s="57" t="s">
        <v>388</v>
      </c>
      <c r="C59" s="58" t="s">
        <v>389</v>
      </c>
      <c r="D59" s="52" t="s">
        <v>23</v>
      </c>
      <c r="E59" s="223" t="s">
        <v>529</v>
      </c>
      <c r="F59" s="53" t="s">
        <v>59</v>
      </c>
      <c r="G59" s="869"/>
      <c r="H59" s="872"/>
      <c r="I59" s="1078"/>
      <c r="J59" s="845"/>
      <c r="K59" s="842"/>
      <c r="L59" s="842"/>
      <c r="M59" s="848"/>
      <c r="N59" s="851"/>
      <c r="O59" s="851"/>
      <c r="P59" s="851"/>
      <c r="Q59" s="905"/>
      <c r="R59" s="1081"/>
      <c r="S59" s="1081"/>
      <c r="T59" s="1081"/>
      <c r="U59" s="1081"/>
      <c r="V59" s="1081"/>
      <c r="W59" s="1083"/>
      <c r="X59" s="858"/>
      <c r="Y59" s="851"/>
      <c r="Z59" s="906"/>
      <c r="AA59" s="12">
        <v>2</v>
      </c>
      <c r="AB59" s="13" t="s">
        <v>103</v>
      </c>
      <c r="AC59" s="14">
        <v>0.4</v>
      </c>
      <c r="AD59" s="22">
        <v>43236</v>
      </c>
      <c r="AE59" s="22">
        <v>43250</v>
      </c>
      <c r="AF59" s="14"/>
      <c r="AG59" s="15" t="s">
        <v>92</v>
      </c>
      <c r="AH59" s="543">
        <v>1</v>
      </c>
      <c r="AI59" s="540" t="s">
        <v>1020</v>
      </c>
      <c r="AJ59" s="81">
        <f t="shared" si="1"/>
        <v>0.4</v>
      </c>
      <c r="AK59" s="14">
        <f t="shared" si="0"/>
        <v>0</v>
      </c>
      <c r="AL59" s="84">
        <f>AJ59*I58</f>
        <v>2.8560000000000002E-2</v>
      </c>
    </row>
    <row r="60" spans="2:38" ht="90.75" thickBot="1" x14ac:dyDescent="0.3">
      <c r="B60" s="57" t="s">
        <v>388</v>
      </c>
      <c r="C60" s="58" t="s">
        <v>389</v>
      </c>
      <c r="D60" s="52" t="s">
        <v>23</v>
      </c>
      <c r="E60" s="223" t="s">
        <v>529</v>
      </c>
      <c r="F60" s="53" t="s">
        <v>59</v>
      </c>
      <c r="G60" s="867">
        <v>12</v>
      </c>
      <c r="H60" s="870" t="s">
        <v>104</v>
      </c>
      <c r="I60" s="1077">
        <v>7.1400000000000005E-2</v>
      </c>
      <c r="J60" s="843">
        <v>2</v>
      </c>
      <c r="K60" s="840" t="s">
        <v>100</v>
      </c>
      <c r="L60" s="840" t="s">
        <v>105</v>
      </c>
      <c r="M60" s="846" t="s">
        <v>92</v>
      </c>
      <c r="N60" s="849">
        <v>0</v>
      </c>
      <c r="O60" s="849">
        <v>1</v>
      </c>
      <c r="P60" s="849">
        <v>1</v>
      </c>
      <c r="Q60" s="884">
        <v>0</v>
      </c>
      <c r="R60" s="1080">
        <v>0</v>
      </c>
      <c r="S60" s="1080">
        <v>0</v>
      </c>
      <c r="T60" s="1080" t="s">
        <v>601</v>
      </c>
      <c r="U60" s="1080" t="s">
        <v>601</v>
      </c>
      <c r="V60" s="1080" t="s">
        <v>601</v>
      </c>
      <c r="W60" s="1082">
        <f>IFERROR((S60/R60),0)</f>
        <v>0</v>
      </c>
      <c r="X60" s="856" t="str">
        <f>+IF(AND(W60&gt;=0%,W60&lt;=60%),"MALO",IF(AND(W60&gt;=61%,W60&lt;=80%),"REGULAR",IF(AND(W60&gt;=81%,W60&lt;95%),"BUENO","EXCELENTE")))</f>
        <v>MALO</v>
      </c>
      <c r="Y60" s="849" t="str">
        <f>IF(W60&gt;0,"EN EJECUCIÓN","SIN EJECUTAR")</f>
        <v>SIN EJECUTAR</v>
      </c>
      <c r="Z60" s="855">
        <f>W60*I60</f>
        <v>0</v>
      </c>
      <c r="AA60" s="12">
        <v>1</v>
      </c>
      <c r="AB60" s="15" t="s">
        <v>106</v>
      </c>
      <c r="AC60" s="14">
        <v>0.5</v>
      </c>
      <c r="AD60" s="22">
        <v>43221</v>
      </c>
      <c r="AE60" s="22">
        <v>43250</v>
      </c>
      <c r="AF60" s="14"/>
      <c r="AG60" s="15" t="s">
        <v>94</v>
      </c>
      <c r="AH60" s="543">
        <v>1</v>
      </c>
      <c r="AI60" s="540" t="s">
        <v>1026</v>
      </c>
      <c r="AJ60" s="81">
        <f t="shared" si="1"/>
        <v>0.5</v>
      </c>
      <c r="AK60" s="14">
        <f t="shared" si="0"/>
        <v>0</v>
      </c>
      <c r="AL60" s="84">
        <f>AJ60*I60</f>
        <v>3.5700000000000003E-2</v>
      </c>
    </row>
    <row r="61" spans="2:38" ht="120.75" thickBot="1" x14ac:dyDescent="0.3">
      <c r="B61" s="57" t="s">
        <v>388</v>
      </c>
      <c r="C61" s="58" t="s">
        <v>389</v>
      </c>
      <c r="D61" s="52" t="s">
        <v>23</v>
      </c>
      <c r="E61" s="223" t="s">
        <v>529</v>
      </c>
      <c r="F61" s="53" t="s">
        <v>59</v>
      </c>
      <c r="G61" s="869"/>
      <c r="H61" s="872"/>
      <c r="I61" s="1078"/>
      <c r="J61" s="845"/>
      <c r="K61" s="842"/>
      <c r="L61" s="842"/>
      <c r="M61" s="848"/>
      <c r="N61" s="851"/>
      <c r="O61" s="851"/>
      <c r="P61" s="851"/>
      <c r="Q61" s="905"/>
      <c r="R61" s="1081"/>
      <c r="S61" s="1081"/>
      <c r="T61" s="1081"/>
      <c r="U61" s="1081"/>
      <c r="V61" s="1081"/>
      <c r="W61" s="1083"/>
      <c r="X61" s="858"/>
      <c r="Y61" s="851"/>
      <c r="Z61" s="906"/>
      <c r="AA61" s="12">
        <v>2</v>
      </c>
      <c r="AB61" s="15" t="s">
        <v>106</v>
      </c>
      <c r="AC61" s="14">
        <v>0.5</v>
      </c>
      <c r="AD61" s="22">
        <v>43313</v>
      </c>
      <c r="AE61" s="22">
        <v>43342</v>
      </c>
      <c r="AF61" s="301"/>
      <c r="AG61" s="15" t="s">
        <v>94</v>
      </c>
      <c r="AH61" s="626">
        <v>1</v>
      </c>
      <c r="AI61" s="666" t="s">
        <v>1180</v>
      </c>
      <c r="AJ61" s="81">
        <f t="shared" si="1"/>
        <v>0.5</v>
      </c>
      <c r="AK61" s="14">
        <f t="shared" si="0"/>
        <v>0</v>
      </c>
      <c r="AL61" s="84">
        <f>AJ61*I60</f>
        <v>3.5700000000000003E-2</v>
      </c>
    </row>
    <row r="62" spans="2:38" ht="79.5" customHeight="1" thickBot="1" x14ac:dyDescent="0.3">
      <c r="B62" s="57" t="s">
        <v>388</v>
      </c>
      <c r="C62" s="58" t="s">
        <v>389</v>
      </c>
      <c r="D62" s="52" t="s">
        <v>23</v>
      </c>
      <c r="E62" s="223" t="s">
        <v>529</v>
      </c>
      <c r="F62" s="53" t="s">
        <v>59</v>
      </c>
      <c r="G62" s="867">
        <v>13</v>
      </c>
      <c r="H62" s="870" t="s">
        <v>107</v>
      </c>
      <c r="I62" s="1077">
        <v>7.1400000000000005E-2</v>
      </c>
      <c r="J62" s="843">
        <v>1</v>
      </c>
      <c r="K62" s="840" t="s">
        <v>100</v>
      </c>
      <c r="L62" s="840" t="s">
        <v>108</v>
      </c>
      <c r="M62" s="846" t="s">
        <v>92</v>
      </c>
      <c r="N62" s="849">
        <v>0</v>
      </c>
      <c r="O62" s="849">
        <v>0</v>
      </c>
      <c r="P62" s="849">
        <v>1</v>
      </c>
      <c r="Q62" s="884">
        <v>0</v>
      </c>
      <c r="R62" s="1080">
        <v>0</v>
      </c>
      <c r="S62" s="1080">
        <v>0</v>
      </c>
      <c r="T62" s="1080" t="s">
        <v>601</v>
      </c>
      <c r="U62" s="1080" t="s">
        <v>601</v>
      </c>
      <c r="V62" s="1080" t="s">
        <v>601</v>
      </c>
      <c r="W62" s="1026">
        <f>IFERROR((S62/R62),0)</f>
        <v>0</v>
      </c>
      <c r="X62" s="856" t="str">
        <f>+IF(AND(W62&gt;=0%,W62&lt;=60%),"MALO",IF(AND(W62&gt;=61%,W62&lt;=80%),"REGULAR",IF(AND(W62&gt;=81%,W62&lt;95%),"BUENO","EXCELENTE")))</f>
        <v>MALO</v>
      </c>
      <c r="Y62" s="849" t="str">
        <f>IF(W62&gt;0,"EN EJECUCIÓN","SIN EJECUTAR")</f>
        <v>SIN EJECUTAR</v>
      </c>
      <c r="Z62" s="855">
        <f>W62*I62</f>
        <v>0</v>
      </c>
      <c r="AA62" s="12">
        <v>1</v>
      </c>
      <c r="AB62" s="13" t="s">
        <v>109</v>
      </c>
      <c r="AC62" s="14">
        <v>0.5</v>
      </c>
      <c r="AD62" s="22">
        <v>43138</v>
      </c>
      <c r="AE62" s="22">
        <v>43313</v>
      </c>
      <c r="AF62" s="301"/>
      <c r="AG62" s="15" t="s">
        <v>92</v>
      </c>
      <c r="AH62" s="543">
        <v>0.3</v>
      </c>
      <c r="AI62" s="540" t="s">
        <v>1028</v>
      </c>
      <c r="AJ62" s="81">
        <f t="shared" si="1"/>
        <v>0.15</v>
      </c>
      <c r="AK62" s="14">
        <f t="shared" si="0"/>
        <v>0</v>
      </c>
      <c r="AL62" s="84">
        <f t="shared" ref="AL62" si="2">AJ62*I62</f>
        <v>1.0710000000000001E-2</v>
      </c>
    </row>
    <row r="63" spans="2:38" ht="90.75" thickBot="1" x14ac:dyDescent="0.3">
      <c r="B63" s="57" t="s">
        <v>388</v>
      </c>
      <c r="C63" s="58" t="s">
        <v>389</v>
      </c>
      <c r="D63" s="52" t="s">
        <v>23</v>
      </c>
      <c r="E63" s="223" t="s">
        <v>529</v>
      </c>
      <c r="F63" s="53" t="s">
        <v>59</v>
      </c>
      <c r="G63" s="868"/>
      <c r="H63" s="871"/>
      <c r="I63" s="1076"/>
      <c r="J63" s="844"/>
      <c r="K63" s="841"/>
      <c r="L63" s="841"/>
      <c r="M63" s="847"/>
      <c r="N63" s="850"/>
      <c r="O63" s="850"/>
      <c r="P63" s="850"/>
      <c r="Q63" s="904"/>
      <c r="R63" s="1084"/>
      <c r="S63" s="1084"/>
      <c r="T63" s="1084"/>
      <c r="U63" s="1084"/>
      <c r="V63" s="1084"/>
      <c r="W63" s="1027"/>
      <c r="X63" s="857"/>
      <c r="Y63" s="850"/>
      <c r="Z63" s="896"/>
      <c r="AA63" s="12">
        <v>2</v>
      </c>
      <c r="AB63" s="13" t="s">
        <v>301</v>
      </c>
      <c r="AC63" s="14">
        <v>0.4</v>
      </c>
      <c r="AD63" s="22">
        <v>43328</v>
      </c>
      <c r="AE63" s="22">
        <v>43332</v>
      </c>
      <c r="AF63" s="301"/>
      <c r="AG63" s="15" t="s">
        <v>92</v>
      </c>
      <c r="AH63" s="626">
        <v>0.5</v>
      </c>
      <c r="AI63" s="666" t="s">
        <v>1181</v>
      </c>
      <c r="AJ63" s="81">
        <f t="shared" si="1"/>
        <v>0.2</v>
      </c>
      <c r="AK63" s="14">
        <f t="shared" si="0"/>
        <v>0</v>
      </c>
      <c r="AL63" s="84">
        <f>AJ63*I62</f>
        <v>1.4280000000000001E-2</v>
      </c>
    </row>
    <row r="64" spans="2:38" ht="75.75" thickBot="1" x14ac:dyDescent="0.3">
      <c r="B64" s="57" t="s">
        <v>388</v>
      </c>
      <c r="C64" s="58" t="s">
        <v>389</v>
      </c>
      <c r="D64" s="52" t="s">
        <v>23</v>
      </c>
      <c r="E64" s="223" t="s">
        <v>529</v>
      </c>
      <c r="F64" s="53" t="s">
        <v>59</v>
      </c>
      <c r="G64" s="869"/>
      <c r="H64" s="872"/>
      <c r="I64" s="1078"/>
      <c r="J64" s="845"/>
      <c r="K64" s="842"/>
      <c r="L64" s="842"/>
      <c r="M64" s="848"/>
      <c r="N64" s="851"/>
      <c r="O64" s="851"/>
      <c r="P64" s="851"/>
      <c r="Q64" s="905"/>
      <c r="R64" s="1081"/>
      <c r="S64" s="1081"/>
      <c r="T64" s="1081"/>
      <c r="U64" s="1081"/>
      <c r="V64" s="1081"/>
      <c r="W64" s="1070"/>
      <c r="X64" s="858"/>
      <c r="Y64" s="851"/>
      <c r="Z64" s="906"/>
      <c r="AA64" s="12">
        <v>3</v>
      </c>
      <c r="AB64" s="13" t="s">
        <v>302</v>
      </c>
      <c r="AC64" s="14">
        <v>0.1</v>
      </c>
      <c r="AD64" s="22">
        <v>43347</v>
      </c>
      <c r="AE64" s="22">
        <v>43364</v>
      </c>
      <c r="AF64" s="301"/>
      <c r="AG64" s="15" t="s">
        <v>92</v>
      </c>
      <c r="AH64" s="626">
        <v>0</v>
      </c>
      <c r="AI64" s="667" t="s">
        <v>694</v>
      </c>
      <c r="AJ64" s="81">
        <f t="shared" si="1"/>
        <v>0</v>
      </c>
      <c r="AK64" s="14">
        <f t="shared" si="0"/>
        <v>0</v>
      </c>
      <c r="AL64" s="84">
        <f>AJ64*I62</f>
        <v>0</v>
      </c>
    </row>
    <row r="65" spans="2:43" ht="75.75" thickBot="1" x14ac:dyDescent="0.3">
      <c r="B65" s="57" t="s">
        <v>388</v>
      </c>
      <c r="C65" s="58" t="s">
        <v>389</v>
      </c>
      <c r="D65" s="52" t="s">
        <v>23</v>
      </c>
      <c r="E65" s="223" t="s">
        <v>529</v>
      </c>
      <c r="F65" s="53" t="s">
        <v>59</v>
      </c>
      <c r="G65" s="867">
        <v>14</v>
      </c>
      <c r="H65" s="870" t="s">
        <v>110</v>
      </c>
      <c r="I65" s="1077">
        <v>7.1800000000000003E-2</v>
      </c>
      <c r="J65" s="843">
        <v>1</v>
      </c>
      <c r="K65" s="840" t="s">
        <v>100</v>
      </c>
      <c r="L65" s="840" t="s">
        <v>111</v>
      </c>
      <c r="M65" s="846" t="s">
        <v>92</v>
      </c>
      <c r="N65" s="849">
        <v>0</v>
      </c>
      <c r="O65" s="849">
        <v>0</v>
      </c>
      <c r="P65" s="849">
        <v>0</v>
      </c>
      <c r="Q65" s="884">
        <v>1</v>
      </c>
      <c r="R65" s="1080">
        <v>0</v>
      </c>
      <c r="S65" s="1080">
        <v>0</v>
      </c>
      <c r="T65" s="1080" t="s">
        <v>601</v>
      </c>
      <c r="U65" s="1080" t="s">
        <v>601</v>
      </c>
      <c r="V65" s="1080" t="s">
        <v>601</v>
      </c>
      <c r="W65" s="1026">
        <f>IFERROR((S65/R65),0)</f>
        <v>0</v>
      </c>
      <c r="X65" s="856" t="str">
        <f>+IF(AND(W65&gt;=0%,W65&lt;=60%),"MALO",IF(AND(W65&gt;=61%,W65&lt;=80%),"REGULAR",IF(AND(W65&gt;=81%,W65&lt;95%),"BUENO","EXCELENTE")))</f>
        <v>MALO</v>
      </c>
      <c r="Y65" s="849" t="str">
        <f>IF(W65&gt;0,"EN EJECUCIÓN","SIN EJECUTAR")</f>
        <v>SIN EJECUTAR</v>
      </c>
      <c r="Z65" s="855">
        <f>W65*I65</f>
        <v>0</v>
      </c>
      <c r="AA65" s="12">
        <v>1</v>
      </c>
      <c r="AB65" s="13" t="s">
        <v>112</v>
      </c>
      <c r="AC65" s="14">
        <v>0.5</v>
      </c>
      <c r="AD65" s="22">
        <v>43256</v>
      </c>
      <c r="AE65" s="22">
        <v>43404</v>
      </c>
      <c r="AF65" s="301">
        <f>$I65*AC65</f>
        <v>3.5900000000000001E-2</v>
      </c>
      <c r="AG65" s="15" t="s">
        <v>92</v>
      </c>
      <c r="AH65" s="626">
        <v>1</v>
      </c>
      <c r="AI65" s="666" t="s">
        <v>1182</v>
      </c>
      <c r="AJ65" s="81">
        <f t="shared" si="1"/>
        <v>0.5</v>
      </c>
      <c r="AK65" s="14">
        <f t="shared" si="0"/>
        <v>3.5900000000000001E-2</v>
      </c>
      <c r="AL65" s="84">
        <f>AJ65*I65</f>
        <v>3.5900000000000001E-2</v>
      </c>
    </row>
    <row r="66" spans="2:43" ht="105.75" thickBot="1" x14ac:dyDescent="0.3">
      <c r="B66" s="57" t="s">
        <v>388</v>
      </c>
      <c r="C66" s="58" t="s">
        <v>389</v>
      </c>
      <c r="D66" s="52" t="s">
        <v>23</v>
      </c>
      <c r="E66" s="223" t="s">
        <v>529</v>
      </c>
      <c r="F66" s="53" t="s">
        <v>59</v>
      </c>
      <c r="G66" s="868"/>
      <c r="H66" s="871"/>
      <c r="I66" s="1076"/>
      <c r="J66" s="844"/>
      <c r="K66" s="841"/>
      <c r="L66" s="841"/>
      <c r="M66" s="847"/>
      <c r="N66" s="850"/>
      <c r="O66" s="850"/>
      <c r="P66" s="850"/>
      <c r="Q66" s="904"/>
      <c r="R66" s="1084"/>
      <c r="S66" s="1084"/>
      <c r="T66" s="1084"/>
      <c r="U66" s="1084"/>
      <c r="V66" s="1084"/>
      <c r="W66" s="1027"/>
      <c r="X66" s="857"/>
      <c r="Y66" s="850"/>
      <c r="Z66" s="896"/>
      <c r="AA66" s="12">
        <v>2</v>
      </c>
      <c r="AB66" s="13" t="s">
        <v>113</v>
      </c>
      <c r="AC66" s="14">
        <v>0.4</v>
      </c>
      <c r="AD66" s="22">
        <v>43413</v>
      </c>
      <c r="AE66" s="22">
        <v>43417</v>
      </c>
      <c r="AF66" s="301">
        <f>$I65*AC66</f>
        <v>2.8720000000000002E-2</v>
      </c>
      <c r="AG66" s="15" t="s">
        <v>92</v>
      </c>
      <c r="AH66" s="543">
        <v>0.9</v>
      </c>
      <c r="AI66" s="540" t="s">
        <v>1348</v>
      </c>
      <c r="AJ66" s="81">
        <f t="shared" si="1"/>
        <v>0.36000000000000004</v>
      </c>
      <c r="AK66" s="14">
        <f t="shared" si="0"/>
        <v>2.5848000000000003E-2</v>
      </c>
      <c r="AL66" s="84">
        <f>AJ66*I65</f>
        <v>2.5848000000000003E-2</v>
      </c>
    </row>
    <row r="67" spans="2:43" ht="75.75" thickBot="1" x14ac:dyDescent="0.3">
      <c r="B67" s="57" t="s">
        <v>388</v>
      </c>
      <c r="C67" s="58" t="s">
        <v>389</v>
      </c>
      <c r="D67" s="52" t="s">
        <v>23</v>
      </c>
      <c r="E67" s="223" t="s">
        <v>529</v>
      </c>
      <c r="F67" s="53" t="s">
        <v>59</v>
      </c>
      <c r="G67" s="869"/>
      <c r="H67" s="872"/>
      <c r="I67" s="1078"/>
      <c r="J67" s="845"/>
      <c r="K67" s="842"/>
      <c r="L67" s="842"/>
      <c r="M67" s="848"/>
      <c r="N67" s="851"/>
      <c r="O67" s="851"/>
      <c r="P67" s="851"/>
      <c r="Q67" s="905"/>
      <c r="R67" s="1081"/>
      <c r="S67" s="1081"/>
      <c r="T67" s="1081"/>
      <c r="U67" s="1081"/>
      <c r="V67" s="1081"/>
      <c r="W67" s="1070"/>
      <c r="X67" s="858"/>
      <c r="Y67" s="851"/>
      <c r="Z67" s="906"/>
      <c r="AA67" s="12">
        <v>3</v>
      </c>
      <c r="AB67" s="13" t="s">
        <v>114</v>
      </c>
      <c r="AC67" s="14">
        <v>0.1</v>
      </c>
      <c r="AD67" s="22">
        <v>43424</v>
      </c>
      <c r="AE67" s="22">
        <v>43440</v>
      </c>
      <c r="AF67" s="14"/>
      <c r="AG67" s="15" t="s">
        <v>92</v>
      </c>
      <c r="AH67" s="741">
        <v>0</v>
      </c>
      <c r="AI67" s="239" t="s">
        <v>1349</v>
      </c>
      <c r="AJ67" s="81">
        <f t="shared" si="1"/>
        <v>0</v>
      </c>
      <c r="AK67" s="14">
        <f t="shared" si="0"/>
        <v>0</v>
      </c>
      <c r="AL67" s="84">
        <f>AJ67*I65</f>
        <v>0</v>
      </c>
    </row>
    <row r="68" spans="2:43" ht="76.5" customHeight="1" thickBot="1" x14ac:dyDescent="0.3">
      <c r="B68" s="59" t="s">
        <v>388</v>
      </c>
      <c r="C68" s="59" t="s">
        <v>389</v>
      </c>
      <c r="D68" s="52" t="s">
        <v>23</v>
      </c>
      <c r="E68" s="223" t="s">
        <v>530</v>
      </c>
      <c r="F68" s="53" t="s">
        <v>115</v>
      </c>
      <c r="G68" s="867">
        <v>1</v>
      </c>
      <c r="H68" s="893" t="s">
        <v>116</v>
      </c>
      <c r="I68" s="891">
        <v>0.25</v>
      </c>
      <c r="J68" s="890">
        <v>100</v>
      </c>
      <c r="K68" s="891" t="s">
        <v>184</v>
      </c>
      <c r="L68" s="891" t="s">
        <v>303</v>
      </c>
      <c r="M68" s="892" t="s">
        <v>117</v>
      </c>
      <c r="N68" s="909">
        <v>0</v>
      </c>
      <c r="O68" s="909">
        <v>0.33329999999999999</v>
      </c>
      <c r="P68" s="909">
        <v>0.66659999999999997</v>
      </c>
      <c r="Q68" s="909">
        <v>1</v>
      </c>
      <c r="R68" s="1085">
        <f>N68</f>
        <v>0</v>
      </c>
      <c r="S68" s="877" t="s">
        <v>601</v>
      </c>
      <c r="T68" s="877" t="s">
        <v>601</v>
      </c>
      <c r="U68" s="877" t="s">
        <v>601</v>
      </c>
      <c r="V68" s="877" t="s">
        <v>601</v>
      </c>
      <c r="W68" s="1026">
        <f>IFERROR((S68/R68),0)</f>
        <v>0</v>
      </c>
      <c r="X68" s="856" t="str">
        <f>+IF(AND(W68&gt;=0%,W68&lt;=60%),"MALO",IF(AND(W68&gt;=61%,W68&lt;=80%),"REGULAR",IF(AND(W68&gt;=81%,W68&lt;95%),"BUENO","EXCELENTE")))</f>
        <v>MALO</v>
      </c>
      <c r="Y68" s="849" t="str">
        <f>IF(W68&gt;0,"EN EJECUCIÓN","SIN EJECUTAR")</f>
        <v>SIN EJECUTAR</v>
      </c>
      <c r="Z68" s="855">
        <f>W68*I68</f>
        <v>0</v>
      </c>
      <c r="AA68" s="12">
        <v>1</v>
      </c>
      <c r="AB68" s="13" t="s">
        <v>118</v>
      </c>
      <c r="AC68" s="14">
        <v>0.5</v>
      </c>
      <c r="AD68" s="22">
        <v>43191</v>
      </c>
      <c r="AE68" s="22">
        <v>43465</v>
      </c>
      <c r="AF68" s="301">
        <f>$I68*AC68</f>
        <v>0.125</v>
      </c>
      <c r="AG68" s="15" t="s">
        <v>117</v>
      </c>
      <c r="AH68" s="572">
        <v>1</v>
      </c>
      <c r="AI68" s="573" t="s">
        <v>1033</v>
      </c>
      <c r="AJ68" s="81">
        <f t="shared" si="1"/>
        <v>0.5</v>
      </c>
      <c r="AK68" s="14">
        <f t="shared" si="0"/>
        <v>0.125</v>
      </c>
      <c r="AL68" s="84">
        <f>AJ68*I68</f>
        <v>0.125</v>
      </c>
      <c r="AN68" s="1"/>
      <c r="AO68" s="1"/>
      <c r="AP68" s="1"/>
      <c r="AQ68" s="1"/>
    </row>
    <row r="69" spans="2:43" ht="76.5" customHeight="1" thickBot="1" x14ac:dyDescent="0.3">
      <c r="B69" s="59" t="s">
        <v>388</v>
      </c>
      <c r="C69" s="59" t="s">
        <v>389</v>
      </c>
      <c r="D69" s="52" t="s">
        <v>23</v>
      </c>
      <c r="E69" s="223" t="s">
        <v>530</v>
      </c>
      <c r="F69" s="53" t="s">
        <v>115</v>
      </c>
      <c r="G69" s="869"/>
      <c r="H69" s="872"/>
      <c r="I69" s="842"/>
      <c r="J69" s="845"/>
      <c r="K69" s="842"/>
      <c r="L69" s="842"/>
      <c r="M69" s="848"/>
      <c r="N69" s="910"/>
      <c r="O69" s="910"/>
      <c r="P69" s="910"/>
      <c r="Q69" s="910"/>
      <c r="R69" s="879"/>
      <c r="S69" s="879"/>
      <c r="T69" s="879"/>
      <c r="U69" s="879"/>
      <c r="V69" s="879"/>
      <c r="W69" s="1027"/>
      <c r="X69" s="858"/>
      <c r="Y69" s="851"/>
      <c r="Z69" s="906"/>
      <c r="AA69" s="12">
        <v>2</v>
      </c>
      <c r="AB69" s="13" t="s">
        <v>119</v>
      </c>
      <c r="AC69" s="14">
        <v>0.5</v>
      </c>
      <c r="AD69" s="22">
        <v>43282</v>
      </c>
      <c r="AE69" s="22">
        <v>43465</v>
      </c>
      <c r="AF69" s="301">
        <f>$I68*AC69</f>
        <v>0.125</v>
      </c>
      <c r="AG69" s="15" t="s">
        <v>117</v>
      </c>
      <c r="AH69" s="572">
        <v>1</v>
      </c>
      <c r="AI69" s="573" t="s">
        <v>1301</v>
      </c>
      <c r="AJ69" s="81">
        <f t="shared" si="1"/>
        <v>0.5</v>
      </c>
      <c r="AK69" s="14">
        <f t="shared" si="0"/>
        <v>0.125</v>
      </c>
      <c r="AL69" s="84">
        <f>AJ69*I68</f>
        <v>0.125</v>
      </c>
      <c r="AN69" s="1"/>
      <c r="AO69" s="1"/>
      <c r="AP69" s="1"/>
      <c r="AQ69" s="1"/>
    </row>
    <row r="70" spans="2:43" ht="76.5" customHeight="1" thickBot="1" x14ac:dyDescent="0.3">
      <c r="B70" s="59" t="s">
        <v>388</v>
      </c>
      <c r="C70" s="59" t="s">
        <v>389</v>
      </c>
      <c r="D70" s="52" t="s">
        <v>23</v>
      </c>
      <c r="E70" s="223" t="s">
        <v>530</v>
      </c>
      <c r="F70" s="53" t="s">
        <v>115</v>
      </c>
      <c r="G70" s="867">
        <v>2</v>
      </c>
      <c r="H70" s="870" t="s">
        <v>120</v>
      </c>
      <c r="I70" s="840">
        <v>0.25</v>
      </c>
      <c r="J70" s="843">
        <v>100</v>
      </c>
      <c r="K70" s="840" t="s">
        <v>184</v>
      </c>
      <c r="L70" s="840" t="s">
        <v>121</v>
      </c>
      <c r="M70" s="846" t="s">
        <v>117</v>
      </c>
      <c r="N70" s="855">
        <v>0</v>
      </c>
      <c r="O70" s="855">
        <v>0</v>
      </c>
      <c r="P70" s="855">
        <v>0.5</v>
      </c>
      <c r="Q70" s="907">
        <v>1</v>
      </c>
      <c r="R70" s="1060">
        <f>N70</f>
        <v>0</v>
      </c>
      <c r="S70" s="1060" t="s">
        <v>601</v>
      </c>
      <c r="T70" s="877" t="s">
        <v>601</v>
      </c>
      <c r="U70" s="877" t="s">
        <v>601</v>
      </c>
      <c r="V70" s="877" t="s">
        <v>601</v>
      </c>
      <c r="W70" s="1026">
        <f>IFERROR((S70/R70),0)</f>
        <v>0</v>
      </c>
      <c r="X70" s="856" t="str">
        <f>+IF(AND(W70&gt;=0%,W70&lt;=60%),"MALO",IF(AND(W70&gt;=61%,W70&lt;=80%),"REGULAR",IF(AND(W70&gt;=81%,W70&lt;95%),"BUENO","EXCELENTE")))</f>
        <v>MALO</v>
      </c>
      <c r="Y70" s="849" t="str">
        <f>IF(W70&gt;0,"EN EJECUCIÓN","SIN EJECUTAR")</f>
        <v>SIN EJECUTAR</v>
      </c>
      <c r="Z70" s="855">
        <f>W70*I70</f>
        <v>0</v>
      </c>
      <c r="AA70" s="12">
        <v>1</v>
      </c>
      <c r="AB70" s="13" t="s">
        <v>122</v>
      </c>
      <c r="AC70" s="14">
        <v>0.9</v>
      </c>
      <c r="AD70" s="22">
        <v>43282</v>
      </c>
      <c r="AE70" s="22">
        <v>43465</v>
      </c>
      <c r="AF70" s="301">
        <f>$I70*AC70</f>
        <v>0.22500000000000001</v>
      </c>
      <c r="AG70" s="15" t="s">
        <v>117</v>
      </c>
      <c r="AH70" s="572">
        <v>1</v>
      </c>
      <c r="AI70" s="573" t="s">
        <v>1302</v>
      </c>
      <c r="AJ70" s="81">
        <f t="shared" si="1"/>
        <v>0.9</v>
      </c>
      <c r="AK70" s="14">
        <f t="shared" si="0"/>
        <v>0.22500000000000001</v>
      </c>
      <c r="AL70" s="84">
        <f>AJ70*I70</f>
        <v>0.22500000000000001</v>
      </c>
      <c r="AN70" s="1"/>
      <c r="AO70" s="1"/>
      <c r="AP70" s="1"/>
      <c r="AQ70" s="1"/>
    </row>
    <row r="71" spans="2:43" ht="76.5" customHeight="1" thickBot="1" x14ac:dyDescent="0.3">
      <c r="B71" s="59" t="s">
        <v>388</v>
      </c>
      <c r="C71" s="59" t="s">
        <v>389</v>
      </c>
      <c r="D71" s="52" t="s">
        <v>23</v>
      </c>
      <c r="E71" s="223" t="s">
        <v>530</v>
      </c>
      <c r="F71" s="53" t="s">
        <v>115</v>
      </c>
      <c r="G71" s="869"/>
      <c r="H71" s="872"/>
      <c r="I71" s="842"/>
      <c r="J71" s="845"/>
      <c r="K71" s="842"/>
      <c r="L71" s="842"/>
      <c r="M71" s="848"/>
      <c r="N71" s="851"/>
      <c r="O71" s="851"/>
      <c r="P71" s="906"/>
      <c r="Q71" s="908"/>
      <c r="R71" s="1062"/>
      <c r="S71" s="1062"/>
      <c r="T71" s="879"/>
      <c r="U71" s="879"/>
      <c r="V71" s="879"/>
      <c r="W71" s="1027"/>
      <c r="X71" s="858"/>
      <c r="Y71" s="851"/>
      <c r="Z71" s="906"/>
      <c r="AA71" s="12">
        <v>2</v>
      </c>
      <c r="AB71" s="13" t="s">
        <v>123</v>
      </c>
      <c r="AC71" s="14">
        <v>0.1</v>
      </c>
      <c r="AD71" s="22">
        <v>43405</v>
      </c>
      <c r="AE71" s="22">
        <v>43465</v>
      </c>
      <c r="AF71" s="301">
        <f>$I70*AC71</f>
        <v>2.5000000000000001E-2</v>
      </c>
      <c r="AG71" s="15" t="s">
        <v>117</v>
      </c>
      <c r="AH71" s="572">
        <v>1</v>
      </c>
      <c r="AI71" s="573" t="s">
        <v>1303</v>
      </c>
      <c r="AJ71" s="81">
        <f t="shared" si="1"/>
        <v>0.1</v>
      </c>
      <c r="AK71" s="14">
        <f t="shared" si="0"/>
        <v>2.5000000000000001E-2</v>
      </c>
      <c r="AL71" s="84">
        <f>AJ71*I70</f>
        <v>2.5000000000000001E-2</v>
      </c>
      <c r="AN71" s="1"/>
      <c r="AO71" s="1"/>
      <c r="AP71" s="1"/>
      <c r="AQ71" s="1"/>
    </row>
    <row r="72" spans="2:43" ht="76.5" customHeight="1" thickBot="1" x14ac:dyDescent="0.3">
      <c r="B72" s="59" t="s">
        <v>388</v>
      </c>
      <c r="C72" s="59" t="s">
        <v>389</v>
      </c>
      <c r="D72" s="52" t="s">
        <v>23</v>
      </c>
      <c r="E72" s="223" t="s">
        <v>530</v>
      </c>
      <c r="F72" s="53" t="s">
        <v>115</v>
      </c>
      <c r="G72" s="867">
        <v>3</v>
      </c>
      <c r="H72" s="870" t="s">
        <v>304</v>
      </c>
      <c r="I72" s="840">
        <v>0.25</v>
      </c>
      <c r="J72" s="843">
        <v>100</v>
      </c>
      <c r="K72" s="840" t="s">
        <v>184</v>
      </c>
      <c r="L72" s="840" t="s">
        <v>124</v>
      </c>
      <c r="M72" s="846" t="s">
        <v>117</v>
      </c>
      <c r="N72" s="909">
        <v>0.33329999999999999</v>
      </c>
      <c r="O72" s="909">
        <v>0.66659999999999997</v>
      </c>
      <c r="P72" s="855">
        <v>1</v>
      </c>
      <c r="Q72" s="884"/>
      <c r="R72" s="1085">
        <f>N72</f>
        <v>0.33329999999999999</v>
      </c>
      <c r="S72" s="1086">
        <f>(50%*33%)/100%</f>
        <v>0.16500000000000001</v>
      </c>
      <c r="T72" s="877" t="s">
        <v>744</v>
      </c>
      <c r="U72" s="877" t="s">
        <v>745</v>
      </c>
      <c r="V72" s="877" t="s">
        <v>746</v>
      </c>
      <c r="W72" s="1026">
        <f>IFERROR((S72/R72),0)</f>
        <v>0.4950495049504951</v>
      </c>
      <c r="X72" s="856" t="str">
        <f>+IF(AND(W72&gt;=0%,W72&lt;=60%),"MALO",IF(AND(W72&gt;=61%,W72&lt;=80%),"REGULAR",IF(AND(W72&gt;=81%,W72&lt;95%),"BUENO","EXCELENTE")))</f>
        <v>MALO</v>
      </c>
      <c r="Y72" s="849" t="str">
        <f>IF(W72&gt;0,"EN EJECUCIÓN","SIN EJECUTAR")</f>
        <v>EN EJECUCIÓN</v>
      </c>
      <c r="Z72" s="855">
        <f>W72*I72</f>
        <v>0.12376237623762378</v>
      </c>
      <c r="AA72" s="12">
        <v>1</v>
      </c>
      <c r="AB72" s="13" t="s">
        <v>305</v>
      </c>
      <c r="AC72" s="14">
        <v>0.9</v>
      </c>
      <c r="AD72" s="22">
        <v>43132</v>
      </c>
      <c r="AE72" s="22">
        <v>43312</v>
      </c>
      <c r="AF72" s="14"/>
      <c r="AG72" s="15" t="s">
        <v>117</v>
      </c>
      <c r="AH72" s="572">
        <v>1</v>
      </c>
      <c r="AI72" s="573" t="s">
        <v>1191</v>
      </c>
      <c r="AJ72" s="81">
        <f>AH72*AC72</f>
        <v>0.9</v>
      </c>
      <c r="AK72" s="14">
        <f t="shared" si="0"/>
        <v>0</v>
      </c>
      <c r="AL72" s="84">
        <f>AJ72*I72</f>
        <v>0.22500000000000001</v>
      </c>
      <c r="AN72" s="1"/>
      <c r="AO72" s="1"/>
      <c r="AP72" s="1"/>
      <c r="AQ72" s="1"/>
    </row>
    <row r="73" spans="2:43" ht="76.5" customHeight="1" thickBot="1" x14ac:dyDescent="0.3">
      <c r="B73" s="59" t="s">
        <v>388</v>
      </c>
      <c r="C73" s="59" t="s">
        <v>389</v>
      </c>
      <c r="D73" s="52" t="s">
        <v>23</v>
      </c>
      <c r="E73" s="223" t="s">
        <v>530</v>
      </c>
      <c r="F73" s="53" t="s">
        <v>115</v>
      </c>
      <c r="G73" s="869"/>
      <c r="H73" s="872"/>
      <c r="I73" s="842"/>
      <c r="J73" s="845"/>
      <c r="K73" s="842"/>
      <c r="L73" s="842"/>
      <c r="M73" s="848"/>
      <c r="N73" s="910"/>
      <c r="O73" s="910"/>
      <c r="P73" s="906"/>
      <c r="Q73" s="905"/>
      <c r="R73" s="879"/>
      <c r="S73" s="1087"/>
      <c r="T73" s="879"/>
      <c r="U73" s="879"/>
      <c r="V73" s="879"/>
      <c r="W73" s="1027"/>
      <c r="X73" s="858"/>
      <c r="Y73" s="851"/>
      <c r="Z73" s="906"/>
      <c r="AA73" s="12">
        <v>2</v>
      </c>
      <c r="AB73" s="13" t="s">
        <v>125</v>
      </c>
      <c r="AC73" s="14">
        <v>0.1</v>
      </c>
      <c r="AD73" s="22">
        <v>43313</v>
      </c>
      <c r="AE73" s="22">
        <v>43373</v>
      </c>
      <c r="AF73" s="301"/>
      <c r="AG73" s="15" t="s">
        <v>117</v>
      </c>
      <c r="AH73" s="572">
        <v>1</v>
      </c>
      <c r="AI73" s="573" t="s">
        <v>1301</v>
      </c>
      <c r="AJ73" s="81">
        <f>AH73*AC73</f>
        <v>0.1</v>
      </c>
      <c r="AK73" s="14">
        <f t="shared" ref="AK73:AK136" si="3">AF73*AH73</f>
        <v>0</v>
      </c>
      <c r="AL73" s="84">
        <f>AJ73*I72</f>
        <v>2.5000000000000001E-2</v>
      </c>
      <c r="AN73" s="1"/>
      <c r="AO73" s="1"/>
      <c r="AP73" s="1"/>
      <c r="AQ73" s="1"/>
    </row>
    <row r="74" spans="2:43" ht="76.5" customHeight="1" thickBot="1" x14ac:dyDescent="0.3">
      <c r="B74" s="59" t="s">
        <v>388</v>
      </c>
      <c r="C74" s="59" t="s">
        <v>389</v>
      </c>
      <c r="D74" s="52" t="s">
        <v>23</v>
      </c>
      <c r="E74" s="223" t="s">
        <v>530</v>
      </c>
      <c r="F74" s="53" t="s">
        <v>115</v>
      </c>
      <c r="G74" s="867">
        <v>4</v>
      </c>
      <c r="H74" s="870" t="s">
        <v>126</v>
      </c>
      <c r="I74" s="840">
        <v>0.25</v>
      </c>
      <c r="J74" s="843">
        <f>J72</f>
        <v>100</v>
      </c>
      <c r="K74" s="840" t="str">
        <f>K72</f>
        <v>Porcentaje</v>
      </c>
      <c r="L74" s="840" t="s">
        <v>127</v>
      </c>
      <c r="M74" s="846" t="s">
        <v>117</v>
      </c>
      <c r="N74" s="909">
        <v>0.33329999999999999</v>
      </c>
      <c r="O74" s="909">
        <v>0.66659999999999997</v>
      </c>
      <c r="P74" s="855">
        <v>1</v>
      </c>
      <c r="Q74" s="884"/>
      <c r="R74" s="1085">
        <f>N74</f>
        <v>0.33329999999999999</v>
      </c>
      <c r="S74" s="1086">
        <f>(50%*33%)/100%</f>
        <v>0.16500000000000001</v>
      </c>
      <c r="T74" s="877" t="s">
        <v>747</v>
      </c>
      <c r="U74" s="877" t="s">
        <v>745</v>
      </c>
      <c r="V74" s="877" t="s">
        <v>746</v>
      </c>
      <c r="W74" s="1026">
        <f>IFERROR((S74/R74),0)</f>
        <v>0.4950495049504951</v>
      </c>
      <c r="X74" s="856" t="str">
        <f>+IF(AND(W74&gt;=0%,W74&lt;=60%),"MALO",IF(AND(W74&gt;=61%,W74&lt;=80%),"REGULAR",IF(AND(W74&gt;=81%,W74&lt;95%),"BUENO","EXCELENTE")))</f>
        <v>MALO</v>
      </c>
      <c r="Y74" s="849" t="str">
        <f>IF(W74&gt;0,"EN EJECUCIÓN","SIN EJECUTAR")</f>
        <v>EN EJECUCIÓN</v>
      </c>
      <c r="Z74" s="855">
        <f>W74*I74</f>
        <v>0.12376237623762378</v>
      </c>
      <c r="AA74" s="12">
        <v>1</v>
      </c>
      <c r="AB74" s="13" t="s">
        <v>128</v>
      </c>
      <c r="AC74" s="14">
        <v>0.9</v>
      </c>
      <c r="AD74" s="22">
        <v>43132</v>
      </c>
      <c r="AE74" s="22">
        <v>43312</v>
      </c>
      <c r="AF74" s="301"/>
      <c r="AG74" s="15" t="s">
        <v>117</v>
      </c>
      <c r="AH74" s="572">
        <v>1</v>
      </c>
      <c r="AI74" s="574" t="s">
        <v>611</v>
      </c>
      <c r="AJ74" s="81">
        <f t="shared" ref="AJ74:AJ135" si="4">AH74*AC74</f>
        <v>0.9</v>
      </c>
      <c r="AK74" s="14">
        <f t="shared" si="3"/>
        <v>0</v>
      </c>
      <c r="AL74" s="84">
        <f>AJ74*I74</f>
        <v>0.22500000000000001</v>
      </c>
      <c r="AN74" s="1"/>
      <c r="AO74" s="1"/>
      <c r="AP74" s="1"/>
      <c r="AQ74" s="1"/>
    </row>
    <row r="75" spans="2:43" ht="76.5" customHeight="1" thickBot="1" x14ac:dyDescent="0.3">
      <c r="B75" s="59" t="s">
        <v>388</v>
      </c>
      <c r="C75" s="59" t="s">
        <v>389</v>
      </c>
      <c r="D75" s="52" t="s">
        <v>23</v>
      </c>
      <c r="E75" s="223" t="s">
        <v>530</v>
      </c>
      <c r="F75" s="53" t="s">
        <v>115</v>
      </c>
      <c r="G75" s="869"/>
      <c r="H75" s="872"/>
      <c r="I75" s="842"/>
      <c r="J75" s="845"/>
      <c r="K75" s="842"/>
      <c r="L75" s="842"/>
      <c r="M75" s="848"/>
      <c r="N75" s="910"/>
      <c r="O75" s="910"/>
      <c r="P75" s="906"/>
      <c r="Q75" s="905"/>
      <c r="R75" s="879"/>
      <c r="S75" s="1087"/>
      <c r="T75" s="879"/>
      <c r="U75" s="879"/>
      <c r="V75" s="879"/>
      <c r="W75" s="1027"/>
      <c r="X75" s="858"/>
      <c r="Y75" s="851"/>
      <c r="Z75" s="906"/>
      <c r="AA75" s="12">
        <v>2</v>
      </c>
      <c r="AB75" s="13" t="s">
        <v>129</v>
      </c>
      <c r="AC75" s="14">
        <v>0.1</v>
      </c>
      <c r="AD75" s="22">
        <v>43313</v>
      </c>
      <c r="AE75" s="22">
        <v>43373</v>
      </c>
      <c r="AF75" s="301"/>
      <c r="AG75" s="15" t="s">
        <v>117</v>
      </c>
      <c r="AH75" s="572">
        <v>1</v>
      </c>
      <c r="AI75" s="574" t="s">
        <v>1304</v>
      </c>
      <c r="AJ75" s="81">
        <f>AH75*AC75</f>
        <v>0.1</v>
      </c>
      <c r="AK75" s="14">
        <f t="shared" si="3"/>
        <v>0</v>
      </c>
      <c r="AL75" s="84">
        <f>AJ75*I74</f>
        <v>2.5000000000000001E-2</v>
      </c>
      <c r="AN75" s="1"/>
      <c r="AO75" s="1"/>
      <c r="AP75" s="1"/>
      <c r="AQ75" s="1"/>
    </row>
    <row r="76" spans="2:43" ht="105.75" customHeight="1" thickBot="1" x14ac:dyDescent="0.3">
      <c r="B76" s="59" t="s">
        <v>391</v>
      </c>
      <c r="C76" s="58" t="s">
        <v>392</v>
      </c>
      <c r="D76" s="54" t="s">
        <v>130</v>
      </c>
      <c r="E76" s="223" t="s">
        <v>531</v>
      </c>
      <c r="F76" s="54" t="s">
        <v>131</v>
      </c>
      <c r="G76" s="867">
        <v>1</v>
      </c>
      <c r="H76" s="922" t="s">
        <v>132</v>
      </c>
      <c r="I76" s="925">
        <v>7.1400000000000005E-2</v>
      </c>
      <c r="J76" s="843">
        <v>100</v>
      </c>
      <c r="K76" s="840" t="s">
        <v>184</v>
      </c>
      <c r="L76" s="911" t="s">
        <v>306</v>
      </c>
      <c r="M76" s="840" t="s">
        <v>133</v>
      </c>
      <c r="N76" s="920">
        <v>0.35</v>
      </c>
      <c r="O76" s="920">
        <v>0.9</v>
      </c>
      <c r="P76" s="920">
        <v>1</v>
      </c>
      <c r="Q76" s="921"/>
      <c r="R76" s="1088">
        <v>0.35</v>
      </c>
      <c r="S76" s="1088">
        <v>0.35</v>
      </c>
      <c r="T76" s="1088" t="s">
        <v>670</v>
      </c>
      <c r="U76" s="1088" t="s">
        <v>671</v>
      </c>
      <c r="V76" s="1091" t="s">
        <v>601</v>
      </c>
      <c r="W76" s="856">
        <f>IFERROR((S76/R76),0)</f>
        <v>1</v>
      </c>
      <c r="X76" s="856" t="str">
        <f>+IF(AND(W76&gt;=0%,W76&lt;=60%),"MALO",IF(AND(W76&gt;=61%,W76&lt;=80%),"REGULAR",IF(AND(W76&gt;=81%,W76&lt;95%),"BUENO","EXCELENTE")))</f>
        <v>EXCELENTE</v>
      </c>
      <c r="Y76" s="849" t="str">
        <f>IF(W76&gt;0,"EN EJECUCIÓN","SIN EJECUTAR")</f>
        <v>EN EJECUCIÓN</v>
      </c>
      <c r="Z76" s="855">
        <f>W76*I76</f>
        <v>7.1400000000000005E-2</v>
      </c>
      <c r="AA76" s="12">
        <v>1</v>
      </c>
      <c r="AB76" s="13" t="s">
        <v>134</v>
      </c>
      <c r="AC76" s="14">
        <v>0.35</v>
      </c>
      <c r="AD76" s="23">
        <v>43115</v>
      </c>
      <c r="AE76" s="22">
        <v>43159</v>
      </c>
      <c r="AF76" s="14"/>
      <c r="AG76" s="15" t="s">
        <v>135</v>
      </c>
      <c r="AH76" s="274">
        <v>1</v>
      </c>
      <c r="AI76" s="240" t="s">
        <v>612</v>
      </c>
      <c r="AJ76" s="81">
        <f t="shared" si="4"/>
        <v>0.35</v>
      </c>
      <c r="AK76" s="14">
        <f t="shared" si="3"/>
        <v>0</v>
      </c>
      <c r="AL76" s="84">
        <f>AJ76*I76</f>
        <v>2.4990000000000002E-2</v>
      </c>
    </row>
    <row r="77" spans="2:43" ht="105.75" thickBot="1" x14ac:dyDescent="0.3">
      <c r="B77" s="59" t="s">
        <v>391</v>
      </c>
      <c r="C77" s="58" t="s">
        <v>392</v>
      </c>
      <c r="D77" s="54" t="s">
        <v>130</v>
      </c>
      <c r="E77" s="223" t="s">
        <v>531</v>
      </c>
      <c r="F77" s="54" t="s">
        <v>131</v>
      </c>
      <c r="G77" s="868"/>
      <c r="H77" s="923"/>
      <c r="I77" s="926"/>
      <c r="J77" s="844"/>
      <c r="K77" s="841"/>
      <c r="L77" s="912"/>
      <c r="M77" s="841"/>
      <c r="N77" s="915"/>
      <c r="O77" s="915"/>
      <c r="P77" s="915"/>
      <c r="Q77" s="918"/>
      <c r="R77" s="1089"/>
      <c r="S77" s="1089"/>
      <c r="T77" s="1089"/>
      <c r="U77" s="1089"/>
      <c r="V77" s="1092"/>
      <c r="W77" s="857"/>
      <c r="X77" s="857"/>
      <c r="Y77" s="850"/>
      <c r="Z77" s="896"/>
      <c r="AA77" s="12">
        <v>2</v>
      </c>
      <c r="AB77" s="13" t="s">
        <v>136</v>
      </c>
      <c r="AC77" s="14">
        <v>0.15</v>
      </c>
      <c r="AD77" s="22">
        <v>43160</v>
      </c>
      <c r="AE77" s="22">
        <v>43190</v>
      </c>
      <c r="AF77" s="14"/>
      <c r="AG77" s="15" t="s">
        <v>135</v>
      </c>
      <c r="AH77" s="274">
        <v>1</v>
      </c>
      <c r="AI77" s="240" t="s">
        <v>613</v>
      </c>
      <c r="AJ77" s="81">
        <f t="shared" si="4"/>
        <v>0.15</v>
      </c>
      <c r="AK77" s="14">
        <f t="shared" si="3"/>
        <v>0</v>
      </c>
      <c r="AL77" s="84">
        <f>AJ77*I76</f>
        <v>1.0710000000000001E-2</v>
      </c>
    </row>
    <row r="78" spans="2:43" ht="150.75" thickBot="1" x14ac:dyDescent="0.3">
      <c r="B78" s="59" t="s">
        <v>391</v>
      </c>
      <c r="C78" s="58" t="s">
        <v>392</v>
      </c>
      <c r="D78" s="54" t="s">
        <v>130</v>
      </c>
      <c r="E78" s="223" t="s">
        <v>531</v>
      </c>
      <c r="F78" s="54" t="s">
        <v>131</v>
      </c>
      <c r="G78" s="869"/>
      <c r="H78" s="924"/>
      <c r="I78" s="927"/>
      <c r="J78" s="845"/>
      <c r="K78" s="842"/>
      <c r="L78" s="913"/>
      <c r="M78" s="842"/>
      <c r="N78" s="916"/>
      <c r="O78" s="916"/>
      <c r="P78" s="916"/>
      <c r="Q78" s="919"/>
      <c r="R78" s="1090"/>
      <c r="S78" s="1090"/>
      <c r="T78" s="1090"/>
      <c r="U78" s="1090"/>
      <c r="V78" s="1093"/>
      <c r="W78" s="858"/>
      <c r="X78" s="858"/>
      <c r="Y78" s="851"/>
      <c r="Z78" s="906"/>
      <c r="AA78" s="12">
        <v>3</v>
      </c>
      <c r="AB78" s="150" t="s">
        <v>465</v>
      </c>
      <c r="AC78" s="14">
        <v>0.5</v>
      </c>
      <c r="AD78" s="22">
        <v>43191</v>
      </c>
      <c r="AE78" s="22">
        <v>43312</v>
      </c>
      <c r="AF78" s="301"/>
      <c r="AG78" s="15" t="s">
        <v>137</v>
      </c>
      <c r="AH78" s="537">
        <v>1</v>
      </c>
      <c r="AI78" s="538" t="s">
        <v>862</v>
      </c>
      <c r="AJ78" s="81">
        <f t="shared" si="4"/>
        <v>0.5</v>
      </c>
      <c r="AK78" s="14">
        <f t="shared" si="3"/>
        <v>0</v>
      </c>
      <c r="AL78" s="84">
        <f>AJ78*I76</f>
        <v>3.5700000000000003E-2</v>
      </c>
    </row>
    <row r="79" spans="2:43" ht="75.75" customHeight="1" thickBot="1" x14ac:dyDescent="0.3">
      <c r="B79" s="59" t="s">
        <v>391</v>
      </c>
      <c r="C79" s="58" t="s">
        <v>392</v>
      </c>
      <c r="D79" s="54" t="s">
        <v>23</v>
      </c>
      <c r="E79" s="223" t="s">
        <v>531</v>
      </c>
      <c r="F79" s="54" t="s">
        <v>131</v>
      </c>
      <c r="G79" s="867">
        <v>2</v>
      </c>
      <c r="H79" s="922" t="s">
        <v>307</v>
      </c>
      <c r="I79" s="925">
        <v>7.1400000000000005E-2</v>
      </c>
      <c r="J79" s="843">
        <v>100</v>
      </c>
      <c r="K79" s="840" t="s">
        <v>184</v>
      </c>
      <c r="L79" s="911" t="s">
        <v>308</v>
      </c>
      <c r="M79" s="840" t="s">
        <v>133</v>
      </c>
      <c r="N79" s="914">
        <v>0.25</v>
      </c>
      <c r="O79" s="914">
        <v>0.5</v>
      </c>
      <c r="P79" s="914">
        <v>0.75</v>
      </c>
      <c r="Q79" s="917">
        <v>1</v>
      </c>
      <c r="R79" s="1088">
        <v>0.25</v>
      </c>
      <c r="S79" s="1088">
        <v>0.25</v>
      </c>
      <c r="T79" s="1088" t="s">
        <v>672</v>
      </c>
      <c r="U79" s="1088" t="s">
        <v>673</v>
      </c>
      <c r="V79" s="1091" t="s">
        <v>601</v>
      </c>
      <c r="W79" s="856">
        <f>IFERROR((S79/R79),0)</f>
        <v>1</v>
      </c>
      <c r="X79" s="856" t="str">
        <f>+IF(AND(W79&gt;=0%,W79&lt;=60%),"MALO",IF(AND(W79&gt;=61%,W79&lt;=80%),"REGULAR",IF(AND(W79&gt;=81%,W79&lt;95%),"BUENO","EXCELENTE")))</f>
        <v>EXCELENTE</v>
      </c>
      <c r="Y79" s="849" t="str">
        <f>IF(W79&gt;0,"EN EJECUCIÓN","SIN EJECUTAR")</f>
        <v>EN EJECUCIÓN</v>
      </c>
      <c r="Z79" s="855">
        <f>W79*I79</f>
        <v>7.1400000000000005E-2</v>
      </c>
      <c r="AA79" s="12">
        <v>1</v>
      </c>
      <c r="AB79" s="24" t="s">
        <v>138</v>
      </c>
      <c r="AC79" s="14">
        <v>0.33</v>
      </c>
      <c r="AD79" s="23">
        <v>43115</v>
      </c>
      <c r="AE79" s="22">
        <v>43465</v>
      </c>
      <c r="AF79" s="301">
        <f>$I79*AC79</f>
        <v>2.3562000000000003E-2</v>
      </c>
      <c r="AG79" s="15" t="s">
        <v>139</v>
      </c>
      <c r="AH79" s="615">
        <v>1</v>
      </c>
      <c r="AI79" s="616" t="s">
        <v>1078</v>
      </c>
      <c r="AJ79" s="81">
        <f t="shared" si="4"/>
        <v>0.33</v>
      </c>
      <c r="AK79" s="14">
        <f t="shared" si="3"/>
        <v>2.3562000000000003E-2</v>
      </c>
      <c r="AL79" s="84">
        <f>AJ79*I79</f>
        <v>2.3562000000000003E-2</v>
      </c>
    </row>
    <row r="80" spans="2:43" ht="196.5" customHeight="1" thickBot="1" x14ac:dyDescent="0.3">
      <c r="B80" s="59" t="s">
        <v>391</v>
      </c>
      <c r="C80" s="58" t="s">
        <v>392</v>
      </c>
      <c r="D80" s="54" t="s">
        <v>23</v>
      </c>
      <c r="E80" s="223" t="s">
        <v>531</v>
      </c>
      <c r="F80" s="54" t="s">
        <v>131</v>
      </c>
      <c r="G80" s="868"/>
      <c r="H80" s="923"/>
      <c r="I80" s="926"/>
      <c r="J80" s="844"/>
      <c r="K80" s="841"/>
      <c r="L80" s="912"/>
      <c r="M80" s="841"/>
      <c r="N80" s="915"/>
      <c r="O80" s="915"/>
      <c r="P80" s="915"/>
      <c r="Q80" s="918"/>
      <c r="R80" s="1089"/>
      <c r="S80" s="1089"/>
      <c r="T80" s="1089"/>
      <c r="U80" s="1089"/>
      <c r="V80" s="1092"/>
      <c r="W80" s="857"/>
      <c r="X80" s="857"/>
      <c r="Y80" s="850"/>
      <c r="Z80" s="896"/>
      <c r="AA80" s="12">
        <v>2</v>
      </c>
      <c r="AB80" s="13" t="s">
        <v>140</v>
      </c>
      <c r="AC80" s="14">
        <v>0.33</v>
      </c>
      <c r="AD80" s="23">
        <v>43115</v>
      </c>
      <c r="AE80" s="22">
        <v>43465</v>
      </c>
      <c r="AF80" s="301">
        <f>$I79*AC80</f>
        <v>2.3562000000000003E-2</v>
      </c>
      <c r="AG80" s="15" t="s">
        <v>139</v>
      </c>
      <c r="AH80" s="537">
        <v>1</v>
      </c>
      <c r="AI80" s="538" t="s">
        <v>863</v>
      </c>
      <c r="AJ80" s="81">
        <f t="shared" si="4"/>
        <v>0.33</v>
      </c>
      <c r="AK80" s="14">
        <f t="shared" si="3"/>
        <v>2.3562000000000003E-2</v>
      </c>
      <c r="AL80" s="84">
        <f>AJ80*I79</f>
        <v>2.3562000000000003E-2</v>
      </c>
    </row>
    <row r="81" spans="2:38" ht="315.75" thickBot="1" x14ac:dyDescent="0.3">
      <c r="B81" s="59" t="s">
        <v>391</v>
      </c>
      <c r="C81" s="58" t="s">
        <v>392</v>
      </c>
      <c r="D81" s="54" t="s">
        <v>23</v>
      </c>
      <c r="E81" s="223" t="s">
        <v>531</v>
      </c>
      <c r="F81" s="54" t="s">
        <v>131</v>
      </c>
      <c r="G81" s="869"/>
      <c r="H81" s="924"/>
      <c r="I81" s="927"/>
      <c r="J81" s="845"/>
      <c r="K81" s="842"/>
      <c r="L81" s="913"/>
      <c r="M81" s="842"/>
      <c r="N81" s="916"/>
      <c r="O81" s="916"/>
      <c r="P81" s="916"/>
      <c r="Q81" s="919"/>
      <c r="R81" s="1090"/>
      <c r="S81" s="1090"/>
      <c r="T81" s="1090"/>
      <c r="U81" s="1090"/>
      <c r="V81" s="1093"/>
      <c r="W81" s="858"/>
      <c r="X81" s="858"/>
      <c r="Y81" s="851"/>
      <c r="Z81" s="906"/>
      <c r="AA81" s="12">
        <v>3</v>
      </c>
      <c r="AB81" s="13" t="s">
        <v>141</v>
      </c>
      <c r="AC81" s="14">
        <v>0.34</v>
      </c>
      <c r="AD81" s="23">
        <v>43115</v>
      </c>
      <c r="AE81" s="22">
        <v>43465</v>
      </c>
      <c r="AF81" s="301">
        <f>$I79*AC81</f>
        <v>2.4276000000000002E-2</v>
      </c>
      <c r="AG81" s="15" t="s">
        <v>139</v>
      </c>
      <c r="AH81" s="537">
        <v>1</v>
      </c>
      <c r="AI81" s="538" t="s">
        <v>863</v>
      </c>
      <c r="AJ81" s="81">
        <f t="shared" si="4"/>
        <v>0.34</v>
      </c>
      <c r="AK81" s="14">
        <f t="shared" si="3"/>
        <v>2.4276000000000002E-2</v>
      </c>
      <c r="AL81" s="84">
        <f>AJ81*I79</f>
        <v>2.4276000000000002E-2</v>
      </c>
    </row>
    <row r="82" spans="2:38" ht="48" customHeight="1" thickBot="1" x14ac:dyDescent="0.3">
      <c r="B82" s="59" t="s">
        <v>391</v>
      </c>
      <c r="C82" s="58" t="s">
        <v>392</v>
      </c>
      <c r="D82" s="54" t="s">
        <v>142</v>
      </c>
      <c r="E82" s="223" t="s">
        <v>531</v>
      </c>
      <c r="F82" s="54" t="s">
        <v>131</v>
      </c>
      <c r="G82" s="867">
        <v>3</v>
      </c>
      <c r="H82" s="931" t="s">
        <v>309</v>
      </c>
      <c r="I82" s="925">
        <v>7.1400000000000005E-2</v>
      </c>
      <c r="J82" s="843">
        <v>100</v>
      </c>
      <c r="K82" s="840" t="s">
        <v>184</v>
      </c>
      <c r="L82" s="911" t="s">
        <v>310</v>
      </c>
      <c r="M82" s="840" t="s">
        <v>133</v>
      </c>
      <c r="N82" s="914">
        <v>0</v>
      </c>
      <c r="O82" s="914">
        <v>0.45</v>
      </c>
      <c r="P82" s="914">
        <v>0.9</v>
      </c>
      <c r="Q82" s="917">
        <v>1</v>
      </c>
      <c r="R82" s="1088">
        <v>0</v>
      </c>
      <c r="S82" s="1088">
        <v>0</v>
      </c>
      <c r="T82" s="1088" t="s">
        <v>601</v>
      </c>
      <c r="U82" s="1088" t="s">
        <v>601</v>
      </c>
      <c r="V82" s="1091" t="s">
        <v>601</v>
      </c>
      <c r="W82" s="856">
        <f>IFERROR((S82/R82),0)</f>
        <v>0</v>
      </c>
      <c r="X82" s="856" t="str">
        <f>+IF(AND(W82&gt;=0%,W82&lt;=60%),"MALO",IF(AND(W82&gt;=61%,W82&lt;=80%),"REGULAR",IF(AND(W82&gt;=81%,W82&lt;95%),"BUENO","EXCELENTE")))</f>
        <v>MALO</v>
      </c>
      <c r="Y82" s="849" t="str">
        <f>IF(W82&gt;0,"EN EJECUCIÓN","SIN EJECUTAR")</f>
        <v>SIN EJECUTAR</v>
      </c>
      <c r="Z82" s="855">
        <f>W82*I82</f>
        <v>0</v>
      </c>
      <c r="AA82" s="288">
        <v>1</v>
      </c>
      <c r="AB82" s="13" t="s">
        <v>311</v>
      </c>
      <c r="AC82" s="14">
        <v>0.45</v>
      </c>
      <c r="AD82" s="23">
        <v>43191</v>
      </c>
      <c r="AE82" s="22" t="s">
        <v>143</v>
      </c>
      <c r="AF82" s="14"/>
      <c r="AG82" s="15" t="s">
        <v>144</v>
      </c>
      <c r="AH82" s="537">
        <v>1</v>
      </c>
      <c r="AI82" s="538" t="s">
        <v>864</v>
      </c>
      <c r="AJ82" s="81">
        <f t="shared" si="4"/>
        <v>0.45</v>
      </c>
      <c r="AK82" s="14">
        <f t="shared" si="3"/>
        <v>0</v>
      </c>
      <c r="AL82" s="84">
        <f>AJ82*I82</f>
        <v>3.2130000000000006E-2</v>
      </c>
    </row>
    <row r="83" spans="2:38" ht="60.75" thickBot="1" x14ac:dyDescent="0.3">
      <c r="B83" s="59" t="s">
        <v>391</v>
      </c>
      <c r="C83" s="58" t="s">
        <v>392</v>
      </c>
      <c r="D83" s="54" t="s">
        <v>142</v>
      </c>
      <c r="E83" s="223" t="s">
        <v>531</v>
      </c>
      <c r="F83" s="54" t="s">
        <v>131</v>
      </c>
      <c r="G83" s="868"/>
      <c r="H83" s="932"/>
      <c r="I83" s="926"/>
      <c r="J83" s="844"/>
      <c r="K83" s="841"/>
      <c r="L83" s="912"/>
      <c r="M83" s="841"/>
      <c r="N83" s="915"/>
      <c r="O83" s="915"/>
      <c r="P83" s="915"/>
      <c r="Q83" s="918"/>
      <c r="R83" s="1089"/>
      <c r="S83" s="1089"/>
      <c r="T83" s="1089"/>
      <c r="U83" s="1089"/>
      <c r="V83" s="1092"/>
      <c r="W83" s="857"/>
      <c r="X83" s="857"/>
      <c r="Y83" s="850"/>
      <c r="Z83" s="896"/>
      <c r="AA83" s="288">
        <v>2</v>
      </c>
      <c r="AB83" s="13" t="s">
        <v>312</v>
      </c>
      <c r="AC83" s="14">
        <v>0.45</v>
      </c>
      <c r="AD83" s="23">
        <v>43282</v>
      </c>
      <c r="AE83" s="22">
        <v>43434</v>
      </c>
      <c r="AF83" s="301">
        <f>$I82*AC83</f>
        <v>3.2130000000000006E-2</v>
      </c>
      <c r="AG83" s="15" t="s">
        <v>144</v>
      </c>
      <c r="AH83" s="615">
        <v>1</v>
      </c>
      <c r="AI83" s="617" t="s">
        <v>1263</v>
      </c>
      <c r="AJ83" s="81">
        <f t="shared" si="4"/>
        <v>0.45</v>
      </c>
      <c r="AK83" s="14">
        <f t="shared" si="3"/>
        <v>3.2130000000000006E-2</v>
      </c>
      <c r="AL83" s="84">
        <f>AJ83*I82</f>
        <v>3.2130000000000006E-2</v>
      </c>
    </row>
    <row r="84" spans="2:38" ht="75.75" thickBot="1" x14ac:dyDescent="0.3">
      <c r="B84" s="59" t="s">
        <v>391</v>
      </c>
      <c r="C84" s="58" t="s">
        <v>392</v>
      </c>
      <c r="D84" s="54" t="s">
        <v>142</v>
      </c>
      <c r="E84" s="223" t="s">
        <v>531</v>
      </c>
      <c r="F84" s="54" t="s">
        <v>131</v>
      </c>
      <c r="G84" s="869"/>
      <c r="H84" s="933"/>
      <c r="I84" s="927"/>
      <c r="J84" s="845"/>
      <c r="K84" s="842"/>
      <c r="L84" s="913"/>
      <c r="M84" s="842"/>
      <c r="N84" s="916"/>
      <c r="O84" s="916"/>
      <c r="P84" s="916"/>
      <c r="Q84" s="919"/>
      <c r="R84" s="1090"/>
      <c r="S84" s="1090"/>
      <c r="T84" s="1090"/>
      <c r="U84" s="1090"/>
      <c r="V84" s="1093"/>
      <c r="W84" s="858"/>
      <c r="X84" s="858"/>
      <c r="Y84" s="851"/>
      <c r="Z84" s="906"/>
      <c r="AA84" s="288">
        <v>3</v>
      </c>
      <c r="AB84" s="13" t="s">
        <v>313</v>
      </c>
      <c r="AC84" s="14">
        <v>0.1</v>
      </c>
      <c r="AD84" s="23">
        <v>43435</v>
      </c>
      <c r="AE84" s="22">
        <v>43465</v>
      </c>
      <c r="AF84" s="301">
        <f>$I82*AC84</f>
        <v>7.1400000000000005E-3</v>
      </c>
      <c r="AG84" s="15" t="s">
        <v>144</v>
      </c>
      <c r="AH84" s="274">
        <v>1</v>
      </c>
      <c r="AI84" s="284" t="s">
        <v>1264</v>
      </c>
      <c r="AJ84" s="81">
        <f t="shared" si="4"/>
        <v>0.1</v>
      </c>
      <c r="AK84" s="14">
        <f t="shared" si="3"/>
        <v>7.1400000000000005E-3</v>
      </c>
      <c r="AL84" s="84">
        <f>AJ84*I82</f>
        <v>7.1400000000000005E-3</v>
      </c>
    </row>
    <row r="85" spans="2:38" ht="120.75" customHeight="1" thickBot="1" x14ac:dyDescent="0.3">
      <c r="B85" s="59" t="s">
        <v>391</v>
      </c>
      <c r="C85" s="58" t="s">
        <v>392</v>
      </c>
      <c r="D85" s="54" t="s">
        <v>130</v>
      </c>
      <c r="E85" s="223" t="s">
        <v>532</v>
      </c>
      <c r="F85" s="54" t="s">
        <v>131</v>
      </c>
      <c r="G85" s="867">
        <v>4</v>
      </c>
      <c r="H85" s="931" t="s">
        <v>314</v>
      </c>
      <c r="I85" s="925">
        <v>7.1400000000000005E-2</v>
      </c>
      <c r="J85" s="843">
        <v>100</v>
      </c>
      <c r="K85" s="840" t="s">
        <v>184</v>
      </c>
      <c r="L85" s="928" t="s">
        <v>315</v>
      </c>
      <c r="M85" s="840" t="s">
        <v>133</v>
      </c>
      <c r="N85" s="914">
        <v>0.2</v>
      </c>
      <c r="O85" s="914">
        <v>0.5</v>
      </c>
      <c r="P85" s="914">
        <v>0.75</v>
      </c>
      <c r="Q85" s="917">
        <v>1</v>
      </c>
      <c r="R85" s="1088">
        <v>0.2</v>
      </c>
      <c r="S85" s="1088">
        <v>0.2</v>
      </c>
      <c r="T85" s="1088" t="s">
        <v>674</v>
      </c>
      <c r="U85" s="1088" t="s">
        <v>675</v>
      </c>
      <c r="V85" s="1091" t="s">
        <v>601</v>
      </c>
      <c r="W85" s="856">
        <f>IFERROR((S85/R85),0)</f>
        <v>1</v>
      </c>
      <c r="X85" s="856" t="str">
        <f>+IF(AND(W85&gt;=0%,W85&lt;=60%),"MALO",IF(AND(W85&gt;=61%,W85&lt;=80%),"REGULAR",IF(AND(W85&gt;=81%,W85&lt;95%),"BUENO","EXCELENTE")))</f>
        <v>EXCELENTE</v>
      </c>
      <c r="Y85" s="849" t="str">
        <f>IF(W85&gt;0,"EN EJECUCIÓN","SIN EJECUTAR")</f>
        <v>EN EJECUCIÓN</v>
      </c>
      <c r="Z85" s="855">
        <f>W85*I85</f>
        <v>7.1400000000000005E-2</v>
      </c>
      <c r="AA85" s="288">
        <v>1</v>
      </c>
      <c r="AB85" s="13" t="s">
        <v>316</v>
      </c>
      <c r="AC85" s="14">
        <v>0.2</v>
      </c>
      <c r="AD85" s="23">
        <v>43132</v>
      </c>
      <c r="AE85" s="22">
        <v>43159</v>
      </c>
      <c r="AF85" s="14"/>
      <c r="AG85" s="15" t="s">
        <v>145</v>
      </c>
      <c r="AH85" s="274">
        <v>1</v>
      </c>
      <c r="AI85" s="284" t="s">
        <v>674</v>
      </c>
      <c r="AJ85" s="81">
        <f t="shared" si="4"/>
        <v>0.2</v>
      </c>
      <c r="AK85" s="14">
        <f t="shared" si="3"/>
        <v>0</v>
      </c>
      <c r="AL85" s="84">
        <f>AJ85*I85</f>
        <v>1.4280000000000001E-2</v>
      </c>
    </row>
    <row r="86" spans="2:38" ht="150.75" thickBot="1" x14ac:dyDescent="0.3">
      <c r="B86" s="59" t="s">
        <v>391</v>
      </c>
      <c r="C86" s="58" t="s">
        <v>392</v>
      </c>
      <c r="D86" s="54" t="s">
        <v>130</v>
      </c>
      <c r="E86" s="223" t="s">
        <v>532</v>
      </c>
      <c r="F86" s="54" t="s">
        <v>131</v>
      </c>
      <c r="G86" s="868"/>
      <c r="H86" s="932"/>
      <c r="I86" s="926"/>
      <c r="J86" s="844"/>
      <c r="K86" s="841"/>
      <c r="L86" s="929"/>
      <c r="M86" s="841"/>
      <c r="N86" s="915"/>
      <c r="O86" s="915"/>
      <c r="P86" s="915"/>
      <c r="Q86" s="918"/>
      <c r="R86" s="1089"/>
      <c r="S86" s="1089"/>
      <c r="T86" s="1089"/>
      <c r="U86" s="1089"/>
      <c r="V86" s="1092"/>
      <c r="W86" s="857"/>
      <c r="X86" s="857"/>
      <c r="Y86" s="850"/>
      <c r="Z86" s="896"/>
      <c r="AA86" s="288">
        <v>2</v>
      </c>
      <c r="AB86" s="506" t="s">
        <v>146</v>
      </c>
      <c r="AC86" s="14">
        <v>0.3</v>
      </c>
      <c r="AD86" s="22">
        <v>43160</v>
      </c>
      <c r="AE86" s="22">
        <v>43281</v>
      </c>
      <c r="AF86" s="14"/>
      <c r="AG86" s="15" t="s">
        <v>145</v>
      </c>
      <c r="AH86" s="537">
        <v>1</v>
      </c>
      <c r="AI86" s="538" t="s">
        <v>865</v>
      </c>
      <c r="AJ86" s="81">
        <f t="shared" si="4"/>
        <v>0.3</v>
      </c>
      <c r="AK86" s="14">
        <f t="shared" si="3"/>
        <v>0</v>
      </c>
      <c r="AL86" s="84">
        <f>AJ86*I85</f>
        <v>2.1420000000000002E-2</v>
      </c>
    </row>
    <row r="87" spans="2:38" ht="215.25" customHeight="1" thickBot="1" x14ac:dyDescent="0.3">
      <c r="B87" s="59" t="s">
        <v>391</v>
      </c>
      <c r="C87" s="58" t="s">
        <v>392</v>
      </c>
      <c r="D87" s="54" t="s">
        <v>130</v>
      </c>
      <c r="E87" s="223" t="s">
        <v>532</v>
      </c>
      <c r="F87" s="54" t="s">
        <v>131</v>
      </c>
      <c r="G87" s="869"/>
      <c r="H87" s="933"/>
      <c r="I87" s="927"/>
      <c r="J87" s="845"/>
      <c r="K87" s="842"/>
      <c r="L87" s="930"/>
      <c r="M87" s="842"/>
      <c r="N87" s="916"/>
      <c r="O87" s="916"/>
      <c r="P87" s="916"/>
      <c r="Q87" s="919"/>
      <c r="R87" s="1090"/>
      <c r="S87" s="1090"/>
      <c r="T87" s="1090"/>
      <c r="U87" s="1090"/>
      <c r="V87" s="1093"/>
      <c r="W87" s="858"/>
      <c r="X87" s="858"/>
      <c r="Y87" s="851"/>
      <c r="Z87" s="906"/>
      <c r="AA87" s="288">
        <v>3</v>
      </c>
      <c r="AB87" s="13" t="s">
        <v>317</v>
      </c>
      <c r="AC87" s="14">
        <v>0.5</v>
      </c>
      <c r="AD87" s="22">
        <v>43282</v>
      </c>
      <c r="AE87" s="22">
        <v>43465</v>
      </c>
      <c r="AF87" s="301">
        <f>$I85*AC87</f>
        <v>3.5700000000000003E-2</v>
      </c>
      <c r="AG87" s="15" t="s">
        <v>145</v>
      </c>
      <c r="AH87" s="615">
        <v>1</v>
      </c>
      <c r="AI87" s="617" t="s">
        <v>1265</v>
      </c>
      <c r="AJ87" s="81">
        <f t="shared" si="4"/>
        <v>0.5</v>
      </c>
      <c r="AK87" s="14">
        <f t="shared" si="3"/>
        <v>3.5700000000000003E-2</v>
      </c>
      <c r="AL87" s="84">
        <f>AJ87*I85</f>
        <v>3.5700000000000003E-2</v>
      </c>
    </row>
    <row r="88" spans="2:38" ht="77.25" customHeight="1" thickBot="1" x14ac:dyDescent="0.3">
      <c r="B88" s="59" t="s">
        <v>391</v>
      </c>
      <c r="C88" s="58" t="s">
        <v>392</v>
      </c>
      <c r="D88" s="54" t="s">
        <v>130</v>
      </c>
      <c r="E88" s="223" t="s">
        <v>532</v>
      </c>
      <c r="F88" s="54" t="s">
        <v>131</v>
      </c>
      <c r="G88" s="867">
        <v>5</v>
      </c>
      <c r="H88" s="922" t="s">
        <v>318</v>
      </c>
      <c r="I88" s="925">
        <v>7.1400000000000005E-2</v>
      </c>
      <c r="J88" s="843">
        <v>100</v>
      </c>
      <c r="K88" s="840" t="s">
        <v>184</v>
      </c>
      <c r="L88" s="928" t="s">
        <v>315</v>
      </c>
      <c r="M88" s="840" t="s">
        <v>133</v>
      </c>
      <c r="N88" s="934">
        <v>0.1</v>
      </c>
      <c r="O88" s="934">
        <v>0.35</v>
      </c>
      <c r="P88" s="934">
        <v>0.55000000000000004</v>
      </c>
      <c r="Q88" s="936">
        <v>1</v>
      </c>
      <c r="R88" s="1060">
        <v>0.1</v>
      </c>
      <c r="S88" s="1060">
        <v>0.1</v>
      </c>
      <c r="T88" s="1060" t="s">
        <v>676</v>
      </c>
      <c r="U88" s="1060" t="s">
        <v>677</v>
      </c>
      <c r="V88" s="1094" t="s">
        <v>601</v>
      </c>
      <c r="W88" s="1096">
        <f>IFERROR((S88/R88),0)</f>
        <v>1</v>
      </c>
      <c r="X88" s="1096" t="str">
        <f>+IF(AND(W88&gt;=0%,W88&lt;=60%),"MALO",IF(AND(W88&gt;=61%,W88&lt;=80%),"REGULAR",IF(AND(W88&gt;=81%,W88&lt;95%),"BUENO","EXCELENTE")))</f>
        <v>EXCELENTE</v>
      </c>
      <c r="Y88" s="849" t="str">
        <f>IF(W88&gt;0,"EN EJECUCIÓN","SIN EJECUTAR")</f>
        <v>EN EJECUCIÓN</v>
      </c>
      <c r="Z88" s="1097">
        <f>W88*I88</f>
        <v>7.1400000000000005E-2</v>
      </c>
      <c r="AA88" s="288">
        <v>1</v>
      </c>
      <c r="AB88" s="13" t="s">
        <v>319</v>
      </c>
      <c r="AC88" s="14">
        <v>0.1</v>
      </c>
      <c r="AD88" s="23">
        <v>43115</v>
      </c>
      <c r="AE88" s="22">
        <v>43159</v>
      </c>
      <c r="AF88" s="14"/>
      <c r="AG88" s="15" t="s">
        <v>145</v>
      </c>
      <c r="AH88" s="274">
        <v>1</v>
      </c>
      <c r="AI88" s="284" t="s">
        <v>676</v>
      </c>
      <c r="AJ88" s="81">
        <f t="shared" si="4"/>
        <v>0.1</v>
      </c>
      <c r="AK88" s="14">
        <f t="shared" si="3"/>
        <v>0</v>
      </c>
      <c r="AL88" s="84">
        <f>AJ88*I88</f>
        <v>7.1400000000000005E-3</v>
      </c>
    </row>
    <row r="89" spans="2:38" ht="270.75" thickBot="1" x14ac:dyDescent="0.3">
      <c r="B89" s="59" t="s">
        <v>391</v>
      </c>
      <c r="C89" s="58" t="s">
        <v>392</v>
      </c>
      <c r="D89" s="54" t="s">
        <v>130</v>
      </c>
      <c r="E89" s="223" t="s">
        <v>532</v>
      </c>
      <c r="F89" s="54" t="s">
        <v>131</v>
      </c>
      <c r="G89" s="869"/>
      <c r="H89" s="924"/>
      <c r="I89" s="927"/>
      <c r="J89" s="845"/>
      <c r="K89" s="842"/>
      <c r="L89" s="930"/>
      <c r="M89" s="842"/>
      <c r="N89" s="935"/>
      <c r="O89" s="935"/>
      <c r="P89" s="935"/>
      <c r="Q89" s="937"/>
      <c r="R89" s="1062"/>
      <c r="S89" s="1062"/>
      <c r="T89" s="1062"/>
      <c r="U89" s="1062"/>
      <c r="V89" s="1095"/>
      <c r="W89" s="1096"/>
      <c r="X89" s="1096"/>
      <c r="Y89" s="851"/>
      <c r="Z89" s="1097"/>
      <c r="AA89" s="288">
        <v>2</v>
      </c>
      <c r="AB89" s="506" t="s">
        <v>320</v>
      </c>
      <c r="AC89" s="14">
        <v>0.9</v>
      </c>
      <c r="AD89" s="22">
        <v>43160</v>
      </c>
      <c r="AE89" s="22">
        <v>43465</v>
      </c>
      <c r="AF89" s="301">
        <f>$I88*AC89</f>
        <v>6.4260000000000012E-2</v>
      </c>
      <c r="AG89" s="15" t="s">
        <v>145</v>
      </c>
      <c r="AH89" s="274">
        <v>1</v>
      </c>
      <c r="AI89" s="284" t="s">
        <v>1266</v>
      </c>
      <c r="AJ89" s="81">
        <f t="shared" si="4"/>
        <v>0.9</v>
      </c>
      <c r="AK89" s="14">
        <f t="shared" si="3"/>
        <v>6.4260000000000012E-2</v>
      </c>
      <c r="AL89" s="84">
        <f>AJ89*I88</f>
        <v>6.4260000000000012E-2</v>
      </c>
    </row>
    <row r="90" spans="2:38" ht="48" customHeight="1" thickBot="1" x14ac:dyDescent="0.3">
      <c r="B90" s="59" t="s">
        <v>391</v>
      </c>
      <c r="C90" s="58" t="s">
        <v>392</v>
      </c>
      <c r="D90" s="54" t="s">
        <v>142</v>
      </c>
      <c r="E90" s="223" t="s">
        <v>532</v>
      </c>
      <c r="F90" s="54" t="s">
        <v>131</v>
      </c>
      <c r="G90" s="867">
        <v>6</v>
      </c>
      <c r="H90" s="931" t="s">
        <v>321</v>
      </c>
      <c r="I90" s="925">
        <v>7.1400000000000005E-2</v>
      </c>
      <c r="J90" s="843">
        <v>100</v>
      </c>
      <c r="K90" s="840" t="s">
        <v>184</v>
      </c>
      <c r="L90" s="928" t="s">
        <v>322</v>
      </c>
      <c r="M90" s="840" t="s">
        <v>133</v>
      </c>
      <c r="N90" s="914">
        <v>0.1</v>
      </c>
      <c r="O90" s="914">
        <v>0.4</v>
      </c>
      <c r="P90" s="914">
        <v>0.7</v>
      </c>
      <c r="Q90" s="917">
        <v>1</v>
      </c>
      <c r="R90" s="1088">
        <v>0.1</v>
      </c>
      <c r="S90" s="1088">
        <v>0.1</v>
      </c>
      <c r="T90" s="1088" t="s">
        <v>678</v>
      </c>
      <c r="U90" s="1088" t="s">
        <v>679</v>
      </c>
      <c r="V90" s="1091" t="s">
        <v>601</v>
      </c>
      <c r="W90" s="856">
        <f>IFERROR((S90/R90),0)</f>
        <v>1</v>
      </c>
      <c r="X90" s="856" t="str">
        <f>+IF(AND(W90&gt;=0%,W90&lt;=60%),"MALO",IF(AND(W90&gt;=61%,W90&lt;=80%),"REGULAR",IF(AND(W90&gt;=81%,W90&lt;95%),"BUENO","EXCELENTE")))</f>
        <v>EXCELENTE</v>
      </c>
      <c r="Y90" s="849" t="str">
        <f>IF(W90&gt;0,"EN EJECUCIÓN","SIN EJECUTAR")</f>
        <v>EN EJECUCIÓN</v>
      </c>
      <c r="Z90" s="855">
        <f>W90*I90</f>
        <v>7.1400000000000005E-2</v>
      </c>
      <c r="AA90" s="288">
        <v>1</v>
      </c>
      <c r="AB90" s="13" t="s">
        <v>323</v>
      </c>
      <c r="AC90" s="14">
        <v>0.1</v>
      </c>
      <c r="AD90" s="23">
        <v>43115</v>
      </c>
      <c r="AE90" s="22">
        <v>43189</v>
      </c>
      <c r="AF90" s="14"/>
      <c r="AG90" s="15" t="s">
        <v>147</v>
      </c>
      <c r="AH90" s="274">
        <v>1</v>
      </c>
      <c r="AI90" s="284" t="s">
        <v>678</v>
      </c>
      <c r="AJ90" s="81">
        <f t="shared" si="4"/>
        <v>0.1</v>
      </c>
      <c r="AK90" s="14">
        <f t="shared" si="3"/>
        <v>0</v>
      </c>
      <c r="AL90" s="84">
        <f>AJ90*I90</f>
        <v>7.1400000000000005E-3</v>
      </c>
    </row>
    <row r="91" spans="2:38" ht="255.75" thickBot="1" x14ac:dyDescent="0.3">
      <c r="B91" s="59" t="s">
        <v>391</v>
      </c>
      <c r="C91" s="58" t="s">
        <v>392</v>
      </c>
      <c r="D91" s="54" t="s">
        <v>142</v>
      </c>
      <c r="E91" s="223" t="s">
        <v>532</v>
      </c>
      <c r="F91" s="54" t="s">
        <v>131</v>
      </c>
      <c r="G91" s="868"/>
      <c r="H91" s="932"/>
      <c r="I91" s="926"/>
      <c r="J91" s="844"/>
      <c r="K91" s="841"/>
      <c r="L91" s="929"/>
      <c r="M91" s="841"/>
      <c r="N91" s="915"/>
      <c r="O91" s="915"/>
      <c r="P91" s="915"/>
      <c r="Q91" s="918"/>
      <c r="R91" s="1089"/>
      <c r="S91" s="1089"/>
      <c r="T91" s="1089"/>
      <c r="U91" s="1089"/>
      <c r="V91" s="1092"/>
      <c r="W91" s="857"/>
      <c r="X91" s="857"/>
      <c r="Y91" s="850"/>
      <c r="Z91" s="896"/>
      <c r="AA91" s="288">
        <v>2</v>
      </c>
      <c r="AB91" s="13" t="s">
        <v>324</v>
      </c>
      <c r="AC91" s="14">
        <v>0.2</v>
      </c>
      <c r="AD91" s="22">
        <v>43191</v>
      </c>
      <c r="AE91" s="22">
        <v>43312</v>
      </c>
      <c r="AF91" s="301"/>
      <c r="AG91" s="15" t="s">
        <v>147</v>
      </c>
      <c r="AH91" s="537">
        <v>1</v>
      </c>
      <c r="AI91" s="539" t="s">
        <v>866</v>
      </c>
      <c r="AJ91" s="81">
        <f t="shared" si="4"/>
        <v>0.2</v>
      </c>
      <c r="AK91" s="14">
        <f t="shared" si="3"/>
        <v>0</v>
      </c>
      <c r="AL91" s="84">
        <f>AJ91*I90</f>
        <v>1.4280000000000001E-2</v>
      </c>
    </row>
    <row r="92" spans="2:38" ht="75.75" thickBot="1" x14ac:dyDescent="0.3">
      <c r="B92" s="59" t="s">
        <v>391</v>
      </c>
      <c r="C92" s="58" t="s">
        <v>392</v>
      </c>
      <c r="D92" s="54" t="s">
        <v>142</v>
      </c>
      <c r="E92" s="223" t="s">
        <v>532</v>
      </c>
      <c r="F92" s="54" t="s">
        <v>131</v>
      </c>
      <c r="G92" s="869"/>
      <c r="H92" s="933"/>
      <c r="I92" s="927"/>
      <c r="J92" s="845"/>
      <c r="K92" s="842"/>
      <c r="L92" s="930"/>
      <c r="M92" s="842"/>
      <c r="N92" s="916"/>
      <c r="O92" s="916"/>
      <c r="P92" s="916"/>
      <c r="Q92" s="919"/>
      <c r="R92" s="1090"/>
      <c r="S92" s="1090"/>
      <c r="T92" s="1090"/>
      <c r="U92" s="1090"/>
      <c r="V92" s="1093"/>
      <c r="W92" s="858"/>
      <c r="X92" s="858"/>
      <c r="Y92" s="851"/>
      <c r="Z92" s="906"/>
      <c r="AA92" s="288">
        <v>3</v>
      </c>
      <c r="AB92" s="13" t="s">
        <v>325</v>
      </c>
      <c r="AC92" s="14">
        <v>0.7</v>
      </c>
      <c r="AD92" s="22">
        <v>43313</v>
      </c>
      <c r="AE92" s="22">
        <v>43465</v>
      </c>
      <c r="AF92" s="301">
        <f>$I90*AC92</f>
        <v>4.9980000000000004E-2</v>
      </c>
      <c r="AG92" s="15" t="s">
        <v>147</v>
      </c>
      <c r="AH92" s="274">
        <v>1</v>
      </c>
      <c r="AI92" s="284" t="s">
        <v>1250</v>
      </c>
      <c r="AJ92" s="81">
        <f t="shared" si="4"/>
        <v>0.7</v>
      </c>
      <c r="AK92" s="14">
        <f t="shared" si="3"/>
        <v>4.9980000000000004E-2</v>
      </c>
      <c r="AL92" s="84">
        <f>AJ92*I90</f>
        <v>4.9980000000000004E-2</v>
      </c>
    </row>
    <row r="93" spans="2:38" ht="60.75" customHeight="1" thickBot="1" x14ac:dyDescent="0.3">
      <c r="B93" s="59" t="s">
        <v>391</v>
      </c>
      <c r="C93" s="58" t="s">
        <v>392</v>
      </c>
      <c r="D93" s="54" t="s">
        <v>142</v>
      </c>
      <c r="E93" s="223" t="s">
        <v>532</v>
      </c>
      <c r="F93" s="54" t="s">
        <v>131</v>
      </c>
      <c r="G93" s="867">
        <v>7</v>
      </c>
      <c r="H93" s="931" t="s">
        <v>326</v>
      </c>
      <c r="I93" s="925">
        <v>7.1400000000000005E-2</v>
      </c>
      <c r="J93" s="843">
        <v>100</v>
      </c>
      <c r="K93" s="840" t="s">
        <v>184</v>
      </c>
      <c r="L93" s="928" t="s">
        <v>327</v>
      </c>
      <c r="M93" s="840" t="s">
        <v>133</v>
      </c>
      <c r="N93" s="914">
        <v>0.2</v>
      </c>
      <c r="O93" s="914">
        <v>0.5</v>
      </c>
      <c r="P93" s="914">
        <v>0.7</v>
      </c>
      <c r="Q93" s="917">
        <v>1</v>
      </c>
      <c r="R93" s="1088">
        <v>0.2</v>
      </c>
      <c r="S93" s="1088">
        <v>0.2</v>
      </c>
      <c r="T93" s="1088" t="s">
        <v>680</v>
      </c>
      <c r="U93" s="1088" t="s">
        <v>681</v>
      </c>
      <c r="V93" s="1091" t="s">
        <v>601</v>
      </c>
      <c r="W93" s="856">
        <f>IFERROR((S93/R93),0)</f>
        <v>1</v>
      </c>
      <c r="X93" s="856" t="str">
        <f>+IF(AND(W93&gt;=0%,W93&lt;=60%),"MALO",IF(AND(W93&gt;=61%,W93&lt;=80%),"REGULAR",IF(AND(W93&gt;=81%,W93&lt;95%),"BUENO","EXCELENTE")))</f>
        <v>EXCELENTE</v>
      </c>
      <c r="Y93" s="849" t="str">
        <f>IF(W93&gt;0,"EN EJECUCIÓN","SIN EJECUTAR")</f>
        <v>EN EJECUCIÓN</v>
      </c>
      <c r="Z93" s="855">
        <f>W93*I93</f>
        <v>7.1400000000000005E-2</v>
      </c>
      <c r="AA93" s="288">
        <v>1</v>
      </c>
      <c r="AB93" s="13" t="s">
        <v>328</v>
      </c>
      <c r="AC93" s="14">
        <v>0.2</v>
      </c>
      <c r="AD93" s="23">
        <v>43115</v>
      </c>
      <c r="AE93" s="22">
        <v>43189</v>
      </c>
      <c r="AF93" s="14"/>
      <c r="AG93" s="15" t="s">
        <v>329</v>
      </c>
      <c r="AH93" s="274">
        <v>1</v>
      </c>
      <c r="AI93" s="284" t="s">
        <v>680</v>
      </c>
      <c r="AJ93" s="81">
        <f t="shared" si="4"/>
        <v>0.2</v>
      </c>
      <c r="AK93" s="14">
        <f t="shared" si="3"/>
        <v>0</v>
      </c>
      <c r="AL93" s="84">
        <f>AJ93*I93</f>
        <v>1.4280000000000001E-2</v>
      </c>
    </row>
    <row r="94" spans="2:38" ht="409.6" thickBot="1" x14ac:dyDescent="0.3">
      <c r="B94" s="59" t="s">
        <v>391</v>
      </c>
      <c r="C94" s="58" t="s">
        <v>392</v>
      </c>
      <c r="D94" s="54" t="s">
        <v>142</v>
      </c>
      <c r="E94" s="223" t="s">
        <v>532</v>
      </c>
      <c r="F94" s="54" t="s">
        <v>131</v>
      </c>
      <c r="G94" s="868"/>
      <c r="H94" s="932"/>
      <c r="I94" s="926"/>
      <c r="J94" s="844"/>
      <c r="K94" s="841"/>
      <c r="L94" s="929"/>
      <c r="M94" s="841"/>
      <c r="N94" s="915"/>
      <c r="O94" s="915"/>
      <c r="P94" s="915"/>
      <c r="Q94" s="918"/>
      <c r="R94" s="1089"/>
      <c r="S94" s="1089"/>
      <c r="T94" s="1089"/>
      <c r="U94" s="1089"/>
      <c r="V94" s="1092"/>
      <c r="W94" s="857"/>
      <c r="X94" s="857"/>
      <c r="Y94" s="850"/>
      <c r="Z94" s="896"/>
      <c r="AA94" s="288">
        <v>2</v>
      </c>
      <c r="AB94" s="13" t="s">
        <v>330</v>
      </c>
      <c r="AC94" s="14">
        <v>0.5</v>
      </c>
      <c r="AD94" s="22">
        <v>43191</v>
      </c>
      <c r="AE94" s="22">
        <v>43465</v>
      </c>
      <c r="AF94" s="301">
        <f>$I93*AC94</f>
        <v>3.5700000000000003E-2</v>
      </c>
      <c r="AG94" s="15" t="s">
        <v>329</v>
      </c>
      <c r="AH94" s="274">
        <v>1</v>
      </c>
      <c r="AI94" s="284" t="s">
        <v>1267</v>
      </c>
      <c r="AJ94" s="81">
        <f t="shared" si="4"/>
        <v>0.5</v>
      </c>
      <c r="AK94" s="14">
        <f t="shared" si="3"/>
        <v>3.5700000000000003E-2</v>
      </c>
      <c r="AL94" s="84">
        <f>AJ94*I93</f>
        <v>3.5700000000000003E-2</v>
      </c>
    </row>
    <row r="95" spans="2:38" ht="90.75" thickBot="1" x14ac:dyDescent="0.3">
      <c r="B95" s="59" t="s">
        <v>391</v>
      </c>
      <c r="C95" s="58" t="s">
        <v>392</v>
      </c>
      <c r="D95" s="54" t="s">
        <v>142</v>
      </c>
      <c r="E95" s="223" t="s">
        <v>532</v>
      </c>
      <c r="F95" s="54" t="s">
        <v>131</v>
      </c>
      <c r="G95" s="869"/>
      <c r="H95" s="933"/>
      <c r="I95" s="927"/>
      <c r="J95" s="845"/>
      <c r="K95" s="842"/>
      <c r="L95" s="930"/>
      <c r="M95" s="842"/>
      <c r="N95" s="916"/>
      <c r="O95" s="916"/>
      <c r="P95" s="916"/>
      <c r="Q95" s="919"/>
      <c r="R95" s="1090"/>
      <c r="S95" s="1090"/>
      <c r="T95" s="1090"/>
      <c r="U95" s="1090"/>
      <c r="V95" s="1093"/>
      <c r="W95" s="858"/>
      <c r="X95" s="858"/>
      <c r="Y95" s="851"/>
      <c r="Z95" s="906"/>
      <c r="AA95" s="288">
        <v>3</v>
      </c>
      <c r="AB95" s="13" t="s">
        <v>150</v>
      </c>
      <c r="AC95" s="14">
        <v>0.3</v>
      </c>
      <c r="AD95" s="22">
        <v>43191</v>
      </c>
      <c r="AE95" s="22">
        <v>43465</v>
      </c>
      <c r="AF95" s="301">
        <f>$I93*AC95</f>
        <v>2.1420000000000002E-2</v>
      </c>
      <c r="AG95" s="15" t="s">
        <v>329</v>
      </c>
      <c r="AH95" s="274">
        <v>1</v>
      </c>
      <c r="AI95" s="284" t="s">
        <v>1268</v>
      </c>
      <c r="AJ95" s="81">
        <f t="shared" si="4"/>
        <v>0.3</v>
      </c>
      <c r="AK95" s="14">
        <f t="shared" si="3"/>
        <v>2.1420000000000002E-2</v>
      </c>
      <c r="AL95" s="84">
        <f>AJ95*I93</f>
        <v>2.1420000000000002E-2</v>
      </c>
    </row>
    <row r="96" spans="2:38" ht="90.75" customHeight="1" thickBot="1" x14ac:dyDescent="0.3">
      <c r="B96" s="59" t="s">
        <v>391</v>
      </c>
      <c r="C96" s="58" t="s">
        <v>392</v>
      </c>
      <c r="D96" s="54" t="s">
        <v>142</v>
      </c>
      <c r="E96" s="223" t="s">
        <v>532</v>
      </c>
      <c r="F96" s="54" t="s">
        <v>131</v>
      </c>
      <c r="G96" s="867">
        <v>8</v>
      </c>
      <c r="H96" s="922" t="s">
        <v>331</v>
      </c>
      <c r="I96" s="925">
        <v>7.1400000000000005E-2</v>
      </c>
      <c r="J96" s="843">
        <v>100</v>
      </c>
      <c r="K96" s="840" t="s">
        <v>184</v>
      </c>
      <c r="L96" s="928" t="s">
        <v>332</v>
      </c>
      <c r="M96" s="840" t="s">
        <v>133</v>
      </c>
      <c r="N96" s="914">
        <v>0</v>
      </c>
      <c r="O96" s="914">
        <v>0.33</v>
      </c>
      <c r="P96" s="914">
        <v>0.66</v>
      </c>
      <c r="Q96" s="917">
        <v>1</v>
      </c>
      <c r="R96" s="1088">
        <v>0</v>
      </c>
      <c r="S96" s="1088">
        <v>0.2</v>
      </c>
      <c r="T96" s="1088" t="s">
        <v>682</v>
      </c>
      <c r="U96" s="1088" t="s">
        <v>679</v>
      </c>
      <c r="V96" s="1091" t="s">
        <v>601</v>
      </c>
      <c r="W96" s="856">
        <f>IFERROR((S96/R96),0)</f>
        <v>0</v>
      </c>
      <c r="X96" s="856" t="str">
        <f>+IF(AND(W96&gt;=0%,W96&lt;=60%),"MALO",IF(AND(W96&gt;=61%,W96&lt;=80%),"REGULAR",IF(AND(W96&gt;=81%,W96&lt;95%),"BUENO","EXCELENTE")))</f>
        <v>MALO</v>
      </c>
      <c r="Y96" s="849" t="str">
        <f>IF(W96&gt;0,"EN EJECUCIÓN","SIN EJECUTAR")</f>
        <v>SIN EJECUTAR</v>
      </c>
      <c r="Z96" s="855">
        <f>W96*I96</f>
        <v>0</v>
      </c>
      <c r="AA96" s="288">
        <v>1</v>
      </c>
      <c r="AB96" s="13" t="s">
        <v>151</v>
      </c>
      <c r="AC96" s="14">
        <v>0.33</v>
      </c>
      <c r="AD96" s="23">
        <v>43115</v>
      </c>
      <c r="AE96" s="22">
        <v>43220</v>
      </c>
      <c r="AF96" s="14"/>
      <c r="AG96" s="15" t="s">
        <v>152</v>
      </c>
      <c r="AH96" s="537">
        <v>1</v>
      </c>
      <c r="AI96" s="539" t="s">
        <v>682</v>
      </c>
      <c r="AJ96" s="81">
        <f t="shared" si="4"/>
        <v>0.33</v>
      </c>
      <c r="AK96" s="14">
        <f t="shared" si="3"/>
        <v>0</v>
      </c>
      <c r="AL96" s="84">
        <f>AJ96*I96</f>
        <v>2.3562000000000003E-2</v>
      </c>
    </row>
    <row r="97" spans="2:38" ht="300.75" thickBot="1" x14ac:dyDescent="0.3">
      <c r="B97" s="59" t="s">
        <v>391</v>
      </c>
      <c r="C97" s="58" t="s">
        <v>392</v>
      </c>
      <c r="D97" s="54" t="s">
        <v>142</v>
      </c>
      <c r="E97" s="223" t="s">
        <v>532</v>
      </c>
      <c r="F97" s="54" t="s">
        <v>131</v>
      </c>
      <c r="G97" s="868"/>
      <c r="H97" s="923"/>
      <c r="I97" s="926"/>
      <c r="J97" s="844"/>
      <c r="K97" s="841"/>
      <c r="L97" s="929"/>
      <c r="M97" s="841"/>
      <c r="N97" s="915"/>
      <c r="O97" s="915"/>
      <c r="P97" s="915"/>
      <c r="Q97" s="918"/>
      <c r="R97" s="1089"/>
      <c r="S97" s="1089"/>
      <c r="T97" s="1089"/>
      <c r="U97" s="1089"/>
      <c r="V97" s="1092"/>
      <c r="W97" s="857"/>
      <c r="X97" s="857"/>
      <c r="Y97" s="850"/>
      <c r="Z97" s="896"/>
      <c r="AA97" s="288">
        <v>2</v>
      </c>
      <c r="AB97" s="13" t="s">
        <v>153</v>
      </c>
      <c r="AC97" s="14">
        <v>0.33</v>
      </c>
      <c r="AD97" s="23">
        <v>43221</v>
      </c>
      <c r="AE97" s="22">
        <v>43312</v>
      </c>
      <c r="AF97" s="301"/>
      <c r="AG97" s="15" t="s">
        <v>152</v>
      </c>
      <c r="AH97" s="537">
        <v>1</v>
      </c>
      <c r="AI97" s="539" t="s">
        <v>867</v>
      </c>
      <c r="AJ97" s="81">
        <f>AH97*AC97</f>
        <v>0.33</v>
      </c>
      <c r="AK97" s="14">
        <f t="shared" si="3"/>
        <v>0</v>
      </c>
      <c r="AL97" s="84">
        <f>AJ97*I96</f>
        <v>2.3562000000000003E-2</v>
      </c>
    </row>
    <row r="98" spans="2:38" ht="409.6" thickBot="1" x14ac:dyDescent="0.3">
      <c r="B98" s="59" t="s">
        <v>391</v>
      </c>
      <c r="C98" s="58" t="s">
        <v>392</v>
      </c>
      <c r="D98" s="54" t="s">
        <v>142</v>
      </c>
      <c r="E98" s="223" t="s">
        <v>532</v>
      </c>
      <c r="F98" s="54" t="s">
        <v>131</v>
      </c>
      <c r="G98" s="869"/>
      <c r="H98" s="924"/>
      <c r="I98" s="927"/>
      <c r="J98" s="845"/>
      <c r="K98" s="842"/>
      <c r="L98" s="930"/>
      <c r="M98" s="842"/>
      <c r="N98" s="916"/>
      <c r="O98" s="916"/>
      <c r="P98" s="916"/>
      <c r="Q98" s="919"/>
      <c r="R98" s="1090"/>
      <c r="S98" s="1090"/>
      <c r="T98" s="1090"/>
      <c r="U98" s="1090"/>
      <c r="V98" s="1093"/>
      <c r="W98" s="858"/>
      <c r="X98" s="858"/>
      <c r="Y98" s="851"/>
      <c r="Z98" s="906"/>
      <c r="AA98" s="288">
        <v>3</v>
      </c>
      <c r="AB98" s="13" t="s">
        <v>154</v>
      </c>
      <c r="AC98" s="14">
        <v>0.34</v>
      </c>
      <c r="AD98" s="23">
        <v>43313</v>
      </c>
      <c r="AE98" s="22">
        <v>43465</v>
      </c>
      <c r="AF98" s="301">
        <f>$I96*AC98</f>
        <v>2.4276000000000002E-2</v>
      </c>
      <c r="AG98" s="15" t="s">
        <v>152</v>
      </c>
      <c r="AH98" s="274">
        <v>1</v>
      </c>
      <c r="AI98" s="284" t="s">
        <v>1269</v>
      </c>
      <c r="AJ98" s="81">
        <f t="shared" si="4"/>
        <v>0.34</v>
      </c>
      <c r="AK98" s="14">
        <f t="shared" si="3"/>
        <v>2.4276000000000002E-2</v>
      </c>
      <c r="AL98" s="84">
        <f>AJ98*I96</f>
        <v>2.4276000000000002E-2</v>
      </c>
    </row>
    <row r="99" spans="2:38" ht="51.75" customHeight="1" thickBot="1" x14ac:dyDescent="0.3">
      <c r="B99" s="59" t="s">
        <v>391</v>
      </c>
      <c r="C99" s="58" t="s">
        <v>392</v>
      </c>
      <c r="D99" s="54" t="s">
        <v>23</v>
      </c>
      <c r="E99" s="223" t="s">
        <v>532</v>
      </c>
      <c r="F99" s="54" t="s">
        <v>131</v>
      </c>
      <c r="G99" s="867">
        <v>9</v>
      </c>
      <c r="H99" s="922" t="s">
        <v>155</v>
      </c>
      <c r="I99" s="938">
        <v>7.1400000000000005E-2</v>
      </c>
      <c r="J99" s="843">
        <v>100</v>
      </c>
      <c r="K99" s="840" t="s">
        <v>184</v>
      </c>
      <c r="L99" s="911" t="s">
        <v>156</v>
      </c>
      <c r="M99" s="840" t="s">
        <v>133</v>
      </c>
      <c r="N99" s="914">
        <v>0.5</v>
      </c>
      <c r="O99" s="914">
        <v>1</v>
      </c>
      <c r="P99" s="914"/>
      <c r="Q99" s="917"/>
      <c r="R99" s="1088">
        <v>0.5</v>
      </c>
      <c r="S99" s="1088">
        <v>1</v>
      </c>
      <c r="T99" s="1088" t="s">
        <v>683</v>
      </c>
      <c r="U99" s="1088" t="s">
        <v>684</v>
      </c>
      <c r="V99" s="1091" t="s">
        <v>601</v>
      </c>
      <c r="W99" s="856">
        <f>IFERROR((S99/R99),0)</f>
        <v>2</v>
      </c>
      <c r="X99" s="856" t="str">
        <f>+IF(AND(W99&gt;=0%,W99&lt;=60%),"MALO",IF(AND(W99&gt;=61%,W99&lt;=80%),"REGULAR",IF(AND(W99&gt;=81%,W99&lt;95%),"BUENO","EXCELENTE")))</f>
        <v>EXCELENTE</v>
      </c>
      <c r="Y99" s="849" t="str">
        <f>IF(W99&gt;0,"EN EJECUCIÓN","SIN EJECUTAR")</f>
        <v>EN EJECUCIÓN</v>
      </c>
      <c r="Z99" s="855">
        <f>W99*I99</f>
        <v>0.14280000000000001</v>
      </c>
      <c r="AA99" s="288">
        <v>1</v>
      </c>
      <c r="AB99" s="13" t="s">
        <v>333</v>
      </c>
      <c r="AC99" s="14">
        <v>0.25</v>
      </c>
      <c r="AD99" s="23">
        <v>43115</v>
      </c>
      <c r="AE99" s="22">
        <v>43159</v>
      </c>
      <c r="AF99" s="14"/>
      <c r="AG99" s="15" t="s">
        <v>157</v>
      </c>
      <c r="AH99" s="274">
        <v>1</v>
      </c>
      <c r="AI99" s="240" t="s">
        <v>695</v>
      </c>
      <c r="AJ99" s="81">
        <f t="shared" si="4"/>
        <v>0.25</v>
      </c>
      <c r="AK99" s="14">
        <f t="shared" si="3"/>
        <v>0</v>
      </c>
      <c r="AL99" s="84">
        <f>AJ99*I99</f>
        <v>1.7850000000000001E-2</v>
      </c>
    </row>
    <row r="100" spans="2:38" ht="150.75" thickBot="1" x14ac:dyDescent="0.3">
      <c r="B100" s="59" t="s">
        <v>391</v>
      </c>
      <c r="C100" s="58" t="s">
        <v>392</v>
      </c>
      <c r="D100" s="54" t="s">
        <v>23</v>
      </c>
      <c r="E100" s="223" t="s">
        <v>532</v>
      </c>
      <c r="F100" s="54" t="s">
        <v>131</v>
      </c>
      <c r="G100" s="868"/>
      <c r="H100" s="923"/>
      <c r="I100" s="939"/>
      <c r="J100" s="844"/>
      <c r="K100" s="841"/>
      <c r="L100" s="912"/>
      <c r="M100" s="841"/>
      <c r="N100" s="915"/>
      <c r="O100" s="915"/>
      <c r="P100" s="915"/>
      <c r="Q100" s="918"/>
      <c r="R100" s="1089"/>
      <c r="S100" s="1089"/>
      <c r="T100" s="1089"/>
      <c r="U100" s="1089"/>
      <c r="V100" s="1092"/>
      <c r="W100" s="857"/>
      <c r="X100" s="857"/>
      <c r="Y100" s="850"/>
      <c r="Z100" s="896"/>
      <c r="AA100" s="288">
        <v>2</v>
      </c>
      <c r="AB100" s="13" t="s">
        <v>158</v>
      </c>
      <c r="AC100" s="14">
        <v>0.25</v>
      </c>
      <c r="AD100" s="22">
        <v>43160</v>
      </c>
      <c r="AE100" s="22">
        <v>43190</v>
      </c>
      <c r="AF100" s="14"/>
      <c r="AG100" s="15" t="s">
        <v>157</v>
      </c>
      <c r="AH100" s="274">
        <v>1</v>
      </c>
      <c r="AI100" s="240" t="s">
        <v>696</v>
      </c>
      <c r="AJ100" s="81">
        <f t="shared" si="4"/>
        <v>0.25</v>
      </c>
      <c r="AK100" s="14">
        <f t="shared" si="3"/>
        <v>0</v>
      </c>
      <c r="AL100" s="84">
        <f>AJ100*I99</f>
        <v>1.7850000000000001E-2</v>
      </c>
    </row>
    <row r="101" spans="2:38" ht="409.6" thickBot="1" x14ac:dyDescent="0.3">
      <c r="B101" s="59" t="s">
        <v>391</v>
      </c>
      <c r="C101" s="58" t="s">
        <v>392</v>
      </c>
      <c r="D101" s="54" t="s">
        <v>23</v>
      </c>
      <c r="E101" s="223" t="s">
        <v>532</v>
      </c>
      <c r="F101" s="54" t="s">
        <v>131</v>
      </c>
      <c r="G101" s="869"/>
      <c r="H101" s="924"/>
      <c r="I101" s="940"/>
      <c r="J101" s="845"/>
      <c r="K101" s="842"/>
      <c r="L101" s="913"/>
      <c r="M101" s="842"/>
      <c r="N101" s="916"/>
      <c r="O101" s="916"/>
      <c r="P101" s="916"/>
      <c r="Q101" s="919"/>
      <c r="R101" s="1090"/>
      <c r="S101" s="1090"/>
      <c r="T101" s="1090"/>
      <c r="U101" s="1090"/>
      <c r="V101" s="1093"/>
      <c r="W101" s="858"/>
      <c r="X101" s="858"/>
      <c r="Y101" s="851"/>
      <c r="Z101" s="906"/>
      <c r="AA101" s="288">
        <v>3</v>
      </c>
      <c r="AB101" s="13" t="s">
        <v>334</v>
      </c>
      <c r="AC101" s="14">
        <v>0.5</v>
      </c>
      <c r="AD101" s="22">
        <v>43191</v>
      </c>
      <c r="AE101" s="22" t="s">
        <v>143</v>
      </c>
      <c r="AF101" s="14"/>
      <c r="AG101" s="15" t="s">
        <v>157</v>
      </c>
      <c r="AH101" s="537">
        <v>1</v>
      </c>
      <c r="AI101" s="538" t="s">
        <v>868</v>
      </c>
      <c r="AJ101" s="81">
        <f t="shared" si="4"/>
        <v>0.5</v>
      </c>
      <c r="AK101" s="14">
        <f t="shared" si="3"/>
        <v>0</v>
      </c>
      <c r="AL101" s="84">
        <f>AJ101*I99</f>
        <v>3.5700000000000003E-2</v>
      </c>
    </row>
    <row r="102" spans="2:38" ht="90.75" customHeight="1" thickBot="1" x14ac:dyDescent="0.3">
      <c r="B102" s="59" t="s">
        <v>391</v>
      </c>
      <c r="C102" s="58" t="s">
        <v>392</v>
      </c>
      <c r="D102" s="54" t="s">
        <v>23</v>
      </c>
      <c r="E102" s="223" t="s">
        <v>532</v>
      </c>
      <c r="F102" s="54" t="s">
        <v>131</v>
      </c>
      <c r="G102" s="867">
        <v>10</v>
      </c>
      <c r="H102" s="931" t="s">
        <v>335</v>
      </c>
      <c r="I102" s="925">
        <v>7.1400000000000005E-2</v>
      </c>
      <c r="J102" s="843">
        <v>100</v>
      </c>
      <c r="K102" s="840" t="s">
        <v>184</v>
      </c>
      <c r="L102" s="928" t="s">
        <v>159</v>
      </c>
      <c r="M102" s="840" t="s">
        <v>133</v>
      </c>
      <c r="N102" s="914">
        <v>0.1</v>
      </c>
      <c r="O102" s="914">
        <v>0.4</v>
      </c>
      <c r="P102" s="914">
        <v>0.7</v>
      </c>
      <c r="Q102" s="917">
        <v>1</v>
      </c>
      <c r="R102" s="1088">
        <v>0.1</v>
      </c>
      <c r="S102" s="1088">
        <v>0.1</v>
      </c>
      <c r="T102" s="1088" t="s">
        <v>685</v>
      </c>
      <c r="U102" s="1088" t="s">
        <v>686</v>
      </c>
      <c r="V102" s="1091" t="s">
        <v>601</v>
      </c>
      <c r="W102" s="856">
        <f>IFERROR((S102/R102),0)</f>
        <v>1</v>
      </c>
      <c r="X102" s="856" t="str">
        <f>+IF(AND(W102&gt;=0%,W102&lt;=60%),"MALO",IF(AND(W102&gt;=61%,W102&lt;=80%),"REGULAR",IF(AND(W102&gt;=81%,W102&lt;95%),"BUENO","EXCELENTE")))</f>
        <v>EXCELENTE</v>
      </c>
      <c r="Y102" s="849" t="str">
        <f>IF(W102&gt;0,"EN EJECUCIÓN","SIN EJECUTAR")</f>
        <v>EN EJECUCIÓN</v>
      </c>
      <c r="Z102" s="855">
        <f>W102*I102</f>
        <v>7.1400000000000005E-2</v>
      </c>
      <c r="AA102" s="288">
        <v>1</v>
      </c>
      <c r="AB102" s="13" t="s">
        <v>336</v>
      </c>
      <c r="AC102" s="14">
        <v>0.1</v>
      </c>
      <c r="AD102" s="23">
        <v>43115</v>
      </c>
      <c r="AE102" s="22">
        <v>43190</v>
      </c>
      <c r="AF102" s="14"/>
      <c r="AG102" s="15" t="s">
        <v>160</v>
      </c>
      <c r="AH102" s="274">
        <v>1</v>
      </c>
      <c r="AI102" s="240" t="s">
        <v>685</v>
      </c>
      <c r="AJ102" s="81">
        <f t="shared" si="4"/>
        <v>0.1</v>
      </c>
      <c r="AK102" s="14">
        <f t="shared" si="3"/>
        <v>0</v>
      </c>
      <c r="AL102" s="84">
        <f>AJ102*I102</f>
        <v>7.1400000000000005E-3</v>
      </c>
    </row>
    <row r="103" spans="2:38" ht="51.75" thickBot="1" x14ac:dyDescent="0.3">
      <c r="B103" s="59" t="s">
        <v>391</v>
      </c>
      <c r="C103" s="58" t="s">
        <v>392</v>
      </c>
      <c r="D103" s="54" t="s">
        <v>23</v>
      </c>
      <c r="E103" s="223" t="s">
        <v>532</v>
      </c>
      <c r="F103" s="54" t="s">
        <v>131</v>
      </c>
      <c r="G103" s="868"/>
      <c r="H103" s="932"/>
      <c r="I103" s="926"/>
      <c r="J103" s="844"/>
      <c r="K103" s="841"/>
      <c r="L103" s="929"/>
      <c r="M103" s="841"/>
      <c r="N103" s="915"/>
      <c r="O103" s="915"/>
      <c r="P103" s="915"/>
      <c r="Q103" s="918"/>
      <c r="R103" s="1089"/>
      <c r="S103" s="1089"/>
      <c r="T103" s="1089"/>
      <c r="U103" s="1089"/>
      <c r="V103" s="1092"/>
      <c r="W103" s="857"/>
      <c r="X103" s="857"/>
      <c r="Y103" s="850"/>
      <c r="Z103" s="896"/>
      <c r="AA103" s="288">
        <v>2</v>
      </c>
      <c r="AB103" s="13" t="s">
        <v>337</v>
      </c>
      <c r="AC103" s="14">
        <v>0.2</v>
      </c>
      <c r="AD103" s="22">
        <v>43191</v>
      </c>
      <c r="AE103" s="22">
        <v>43250</v>
      </c>
      <c r="AF103" s="14"/>
      <c r="AG103" s="15" t="s">
        <v>160</v>
      </c>
      <c r="AH103" s="537">
        <v>1</v>
      </c>
      <c r="AI103" s="538" t="s">
        <v>869</v>
      </c>
      <c r="AJ103" s="81">
        <f t="shared" si="4"/>
        <v>0.2</v>
      </c>
      <c r="AK103" s="14">
        <f t="shared" si="3"/>
        <v>0</v>
      </c>
      <c r="AL103" s="84">
        <f>AJ103*I102</f>
        <v>1.4280000000000001E-2</v>
      </c>
    </row>
    <row r="104" spans="2:38" ht="300.75" thickBot="1" x14ac:dyDescent="0.3">
      <c r="B104" s="59" t="s">
        <v>391</v>
      </c>
      <c r="C104" s="58" t="s">
        <v>392</v>
      </c>
      <c r="D104" s="54" t="s">
        <v>23</v>
      </c>
      <c r="E104" s="223" t="s">
        <v>532</v>
      </c>
      <c r="F104" s="54" t="s">
        <v>131</v>
      </c>
      <c r="G104" s="869"/>
      <c r="H104" s="933"/>
      <c r="I104" s="927"/>
      <c r="J104" s="845"/>
      <c r="K104" s="842"/>
      <c r="L104" s="930"/>
      <c r="M104" s="842"/>
      <c r="N104" s="916"/>
      <c r="O104" s="916"/>
      <c r="P104" s="916"/>
      <c r="Q104" s="919"/>
      <c r="R104" s="1090"/>
      <c r="S104" s="1090"/>
      <c r="T104" s="1090"/>
      <c r="U104" s="1090"/>
      <c r="V104" s="1093"/>
      <c r="W104" s="858"/>
      <c r="X104" s="858"/>
      <c r="Y104" s="851"/>
      <c r="Z104" s="906"/>
      <c r="AA104" s="288">
        <v>3</v>
      </c>
      <c r="AB104" s="13" t="s">
        <v>161</v>
      </c>
      <c r="AC104" s="14">
        <v>0.7</v>
      </c>
      <c r="AD104" s="22">
        <v>43252</v>
      </c>
      <c r="AE104" s="22">
        <v>43465</v>
      </c>
      <c r="AF104" s="301">
        <f>$I102*AC104</f>
        <v>4.9980000000000004E-2</v>
      </c>
      <c r="AG104" s="15" t="s">
        <v>160</v>
      </c>
      <c r="AH104" s="274">
        <v>1</v>
      </c>
      <c r="AI104" s="240" t="s">
        <v>1270</v>
      </c>
      <c r="AJ104" s="81">
        <f t="shared" si="4"/>
        <v>0.7</v>
      </c>
      <c r="AK104" s="14">
        <f t="shared" si="3"/>
        <v>4.9980000000000004E-2</v>
      </c>
      <c r="AL104" s="84">
        <f>AJ104*I102</f>
        <v>4.9980000000000004E-2</v>
      </c>
    </row>
    <row r="105" spans="2:38" ht="77.25" customHeight="1" thickBot="1" x14ac:dyDescent="0.3">
      <c r="B105" s="59" t="s">
        <v>391</v>
      </c>
      <c r="C105" s="58" t="s">
        <v>392</v>
      </c>
      <c r="D105" s="54" t="s">
        <v>130</v>
      </c>
      <c r="E105" s="223" t="s">
        <v>531</v>
      </c>
      <c r="F105" s="54" t="s">
        <v>131</v>
      </c>
      <c r="G105" s="867">
        <v>11</v>
      </c>
      <c r="H105" s="922" t="s">
        <v>338</v>
      </c>
      <c r="I105" s="925">
        <v>7.1400000000000005E-2</v>
      </c>
      <c r="J105" s="843">
        <v>100</v>
      </c>
      <c r="K105" s="840" t="s">
        <v>184</v>
      </c>
      <c r="L105" s="928" t="s">
        <v>339</v>
      </c>
      <c r="M105" s="840" t="s">
        <v>133</v>
      </c>
      <c r="N105" s="944">
        <v>0.25</v>
      </c>
      <c r="O105" s="944">
        <v>0.5</v>
      </c>
      <c r="P105" s="944">
        <v>0.75</v>
      </c>
      <c r="Q105" s="945">
        <v>1</v>
      </c>
      <c r="R105" s="1088">
        <v>0.25</v>
      </c>
      <c r="S105" s="1088">
        <v>0.25</v>
      </c>
      <c r="T105" s="1088" t="s">
        <v>687</v>
      </c>
      <c r="U105" s="1088" t="s">
        <v>688</v>
      </c>
      <c r="V105" s="1091"/>
      <c r="W105" s="856">
        <f>IFERROR((S105/R105),0)</f>
        <v>1</v>
      </c>
      <c r="X105" s="856" t="str">
        <f>+IF(AND(W105&gt;=0%,W105&lt;=60%),"MALO",IF(AND(W105&gt;=61%,W105&lt;=80%),"REGULAR",IF(AND(W105&gt;=81%,W105&lt;95%),"BUENO","EXCELENTE")))</f>
        <v>EXCELENTE</v>
      </c>
      <c r="Y105" s="849" t="str">
        <f>IF(W105&gt;0,"EN EJECUCIÓN","SIN EJECUTAR")</f>
        <v>EN EJECUCIÓN</v>
      </c>
      <c r="Z105" s="855">
        <f>W105*I105</f>
        <v>7.1400000000000005E-2</v>
      </c>
      <c r="AA105" s="288">
        <v>1</v>
      </c>
      <c r="AB105" s="13" t="s">
        <v>340</v>
      </c>
      <c r="AC105" s="14">
        <v>0.2</v>
      </c>
      <c r="AD105" s="23">
        <v>43132</v>
      </c>
      <c r="AE105" s="22">
        <v>43220</v>
      </c>
      <c r="AF105" s="14"/>
      <c r="AG105" s="15" t="s">
        <v>163</v>
      </c>
      <c r="AH105" s="274">
        <v>1</v>
      </c>
      <c r="AI105" s="237" t="s">
        <v>687</v>
      </c>
      <c r="AJ105" s="81">
        <f t="shared" si="4"/>
        <v>0.2</v>
      </c>
      <c r="AK105" s="14">
        <f t="shared" si="3"/>
        <v>0</v>
      </c>
      <c r="AL105" s="84">
        <f>AJ105*I105</f>
        <v>1.4280000000000001E-2</v>
      </c>
    </row>
    <row r="106" spans="2:38" ht="300.75" thickBot="1" x14ac:dyDescent="0.3">
      <c r="B106" s="59" t="s">
        <v>391</v>
      </c>
      <c r="C106" s="58" t="s">
        <v>392</v>
      </c>
      <c r="D106" s="54" t="s">
        <v>130</v>
      </c>
      <c r="E106" s="223" t="s">
        <v>531</v>
      </c>
      <c r="F106" s="54" t="s">
        <v>131</v>
      </c>
      <c r="G106" s="868"/>
      <c r="H106" s="923"/>
      <c r="I106" s="926"/>
      <c r="J106" s="844"/>
      <c r="K106" s="841"/>
      <c r="L106" s="929"/>
      <c r="M106" s="841"/>
      <c r="N106" s="944"/>
      <c r="O106" s="944"/>
      <c r="P106" s="944"/>
      <c r="Q106" s="945"/>
      <c r="R106" s="1089"/>
      <c r="S106" s="1089"/>
      <c r="T106" s="1089"/>
      <c r="U106" s="1089"/>
      <c r="V106" s="1092"/>
      <c r="W106" s="857"/>
      <c r="X106" s="857"/>
      <c r="Y106" s="850"/>
      <c r="Z106" s="896"/>
      <c r="AA106" s="288">
        <v>2</v>
      </c>
      <c r="AB106" s="13" t="s">
        <v>341</v>
      </c>
      <c r="AC106" s="14">
        <v>0.5</v>
      </c>
      <c r="AD106" s="22">
        <v>43221</v>
      </c>
      <c r="AE106" s="22">
        <v>43373</v>
      </c>
      <c r="AF106" s="301"/>
      <c r="AG106" s="15" t="s">
        <v>163</v>
      </c>
      <c r="AH106" s="615">
        <v>1</v>
      </c>
      <c r="AI106" s="618" t="s">
        <v>1079</v>
      </c>
      <c r="AJ106" s="81">
        <f t="shared" si="4"/>
        <v>0.5</v>
      </c>
      <c r="AK106" s="14">
        <f t="shared" si="3"/>
        <v>0</v>
      </c>
      <c r="AL106" s="84">
        <f>AJ106*I105</f>
        <v>3.5700000000000003E-2</v>
      </c>
    </row>
    <row r="107" spans="2:38" ht="60.75" thickBot="1" x14ac:dyDescent="0.3">
      <c r="B107" s="59" t="s">
        <v>391</v>
      </c>
      <c r="C107" s="58" t="s">
        <v>392</v>
      </c>
      <c r="D107" s="54" t="s">
        <v>130</v>
      </c>
      <c r="E107" s="223" t="s">
        <v>531</v>
      </c>
      <c r="F107" s="54" t="s">
        <v>131</v>
      </c>
      <c r="G107" s="868"/>
      <c r="H107" s="923"/>
      <c r="I107" s="926"/>
      <c r="J107" s="844"/>
      <c r="K107" s="841"/>
      <c r="L107" s="929"/>
      <c r="M107" s="841"/>
      <c r="N107" s="944"/>
      <c r="O107" s="944"/>
      <c r="P107" s="944"/>
      <c r="Q107" s="945"/>
      <c r="R107" s="1089"/>
      <c r="S107" s="1089"/>
      <c r="T107" s="1089"/>
      <c r="U107" s="1089"/>
      <c r="V107" s="1092"/>
      <c r="W107" s="857"/>
      <c r="X107" s="857"/>
      <c r="Y107" s="850"/>
      <c r="Z107" s="896"/>
      <c r="AA107" s="288">
        <v>3</v>
      </c>
      <c r="AB107" s="13" t="s">
        <v>342</v>
      </c>
      <c r="AC107" s="14">
        <v>0.1</v>
      </c>
      <c r="AD107" s="22">
        <v>43374</v>
      </c>
      <c r="AE107" s="22">
        <v>43404</v>
      </c>
      <c r="AF107" s="301">
        <f>$I105*AC107</f>
        <v>7.1400000000000005E-3</v>
      </c>
      <c r="AG107" s="15" t="s">
        <v>163</v>
      </c>
      <c r="AH107" s="615">
        <v>1</v>
      </c>
      <c r="AI107" s="617" t="s">
        <v>1080</v>
      </c>
      <c r="AJ107" s="81">
        <f t="shared" si="4"/>
        <v>0.1</v>
      </c>
      <c r="AK107" s="14">
        <f t="shared" si="3"/>
        <v>7.1400000000000005E-3</v>
      </c>
      <c r="AL107" s="84">
        <f>AJ107*I105</f>
        <v>7.1400000000000005E-3</v>
      </c>
    </row>
    <row r="108" spans="2:38" ht="105.75" thickBot="1" x14ac:dyDescent="0.3">
      <c r="B108" s="59" t="s">
        <v>391</v>
      </c>
      <c r="C108" s="58" t="s">
        <v>392</v>
      </c>
      <c r="D108" s="54" t="s">
        <v>130</v>
      </c>
      <c r="E108" s="223" t="s">
        <v>531</v>
      </c>
      <c r="F108" s="54" t="s">
        <v>131</v>
      </c>
      <c r="G108" s="869"/>
      <c r="H108" s="924"/>
      <c r="I108" s="927"/>
      <c r="J108" s="845"/>
      <c r="K108" s="842"/>
      <c r="L108" s="930"/>
      <c r="M108" s="842"/>
      <c r="N108" s="944"/>
      <c r="O108" s="944"/>
      <c r="P108" s="944"/>
      <c r="Q108" s="945"/>
      <c r="R108" s="1090"/>
      <c r="S108" s="1090"/>
      <c r="T108" s="1090"/>
      <c r="U108" s="1090"/>
      <c r="V108" s="1093"/>
      <c r="W108" s="858"/>
      <c r="X108" s="858"/>
      <c r="Y108" s="851"/>
      <c r="Z108" s="906"/>
      <c r="AA108" s="288">
        <v>4</v>
      </c>
      <c r="AB108" s="13" t="s">
        <v>343</v>
      </c>
      <c r="AC108" s="14">
        <v>0.2</v>
      </c>
      <c r="AD108" s="22">
        <v>43405</v>
      </c>
      <c r="AE108" s="22">
        <v>43465</v>
      </c>
      <c r="AF108" s="301">
        <f>$I105*AC108</f>
        <v>1.4280000000000001E-2</v>
      </c>
      <c r="AG108" s="15" t="s">
        <v>163</v>
      </c>
      <c r="AH108" s="274">
        <v>1</v>
      </c>
      <c r="AI108" s="284" t="s">
        <v>1271</v>
      </c>
      <c r="AJ108" s="81">
        <f t="shared" si="4"/>
        <v>0.2</v>
      </c>
      <c r="AK108" s="14">
        <f t="shared" si="3"/>
        <v>1.4280000000000001E-2</v>
      </c>
      <c r="AL108" s="84">
        <f>AJ108*I105</f>
        <v>1.4280000000000001E-2</v>
      </c>
    </row>
    <row r="109" spans="2:38" ht="77.25" customHeight="1" thickBot="1" x14ac:dyDescent="0.3">
      <c r="B109" s="59" t="s">
        <v>391</v>
      </c>
      <c r="C109" s="58" t="s">
        <v>392</v>
      </c>
      <c r="D109" s="54" t="s">
        <v>130</v>
      </c>
      <c r="E109" s="223" t="s">
        <v>531</v>
      </c>
      <c r="F109" s="54" t="s">
        <v>131</v>
      </c>
      <c r="G109" s="867">
        <v>12</v>
      </c>
      <c r="H109" s="870" t="s">
        <v>164</v>
      </c>
      <c r="I109" s="925">
        <v>7.1400000000000005E-2</v>
      </c>
      <c r="J109" s="843">
        <v>100</v>
      </c>
      <c r="K109" s="840" t="s">
        <v>184</v>
      </c>
      <c r="L109" s="911" t="s">
        <v>165</v>
      </c>
      <c r="M109" s="840" t="s">
        <v>133</v>
      </c>
      <c r="N109" s="840">
        <v>0.25</v>
      </c>
      <c r="O109" s="840">
        <v>0.5</v>
      </c>
      <c r="P109" s="840">
        <v>0.75</v>
      </c>
      <c r="Q109" s="941">
        <v>1</v>
      </c>
      <c r="R109" s="1098">
        <v>0.25</v>
      </c>
      <c r="S109" s="1098">
        <v>0.25</v>
      </c>
      <c r="T109" s="1098" t="s">
        <v>689</v>
      </c>
      <c r="U109" s="1098" t="s">
        <v>690</v>
      </c>
      <c r="V109" s="1101" t="s">
        <v>601</v>
      </c>
      <c r="W109" s="856">
        <f>IFERROR((S109/R109),0)</f>
        <v>1</v>
      </c>
      <c r="X109" s="856" t="str">
        <f>+IF(AND(W109&gt;=0%,W109&lt;=60%),"MALO",IF(AND(W109&gt;=61%,W109&lt;=80%),"REGULAR",IF(AND(W109&gt;=81%,W109&lt;95%),"BUENO","EXCELENTE")))</f>
        <v>EXCELENTE</v>
      </c>
      <c r="Y109" s="849" t="str">
        <f>IF(W109&gt;0,"EN EJECUCIÓN","SIN EJECUTAR")</f>
        <v>EN EJECUCIÓN</v>
      </c>
      <c r="Z109" s="855">
        <f>W109*I109</f>
        <v>7.1400000000000005E-2</v>
      </c>
      <c r="AA109" s="288">
        <v>1</v>
      </c>
      <c r="AB109" s="13" t="s">
        <v>166</v>
      </c>
      <c r="AC109" s="14">
        <v>0.25</v>
      </c>
      <c r="AD109" s="22">
        <v>43115</v>
      </c>
      <c r="AE109" s="22">
        <v>43159</v>
      </c>
      <c r="AF109" s="14"/>
      <c r="AG109" s="15" t="s">
        <v>167</v>
      </c>
      <c r="AH109" s="274">
        <v>1</v>
      </c>
      <c r="AI109" s="240" t="s">
        <v>689</v>
      </c>
      <c r="AJ109" s="81">
        <f t="shared" si="4"/>
        <v>0.25</v>
      </c>
      <c r="AK109" s="14">
        <f t="shared" si="3"/>
        <v>0</v>
      </c>
      <c r="AL109" s="84">
        <f>AJ109*I109</f>
        <v>1.7850000000000001E-2</v>
      </c>
    </row>
    <row r="110" spans="2:38" ht="165.75" thickBot="1" x14ac:dyDescent="0.3">
      <c r="B110" s="59" t="s">
        <v>391</v>
      </c>
      <c r="C110" s="58" t="s">
        <v>392</v>
      </c>
      <c r="D110" s="54" t="s">
        <v>130</v>
      </c>
      <c r="E110" s="223" t="s">
        <v>531</v>
      </c>
      <c r="F110" s="54" t="s">
        <v>131</v>
      </c>
      <c r="G110" s="868"/>
      <c r="H110" s="871"/>
      <c r="I110" s="926"/>
      <c r="J110" s="844"/>
      <c r="K110" s="841"/>
      <c r="L110" s="912"/>
      <c r="M110" s="841"/>
      <c r="N110" s="841"/>
      <c r="O110" s="841"/>
      <c r="P110" s="841"/>
      <c r="Q110" s="942"/>
      <c r="R110" s="1099"/>
      <c r="S110" s="1099"/>
      <c r="T110" s="1099"/>
      <c r="U110" s="1099"/>
      <c r="V110" s="1102"/>
      <c r="W110" s="857"/>
      <c r="X110" s="857"/>
      <c r="Y110" s="850"/>
      <c r="Z110" s="896"/>
      <c r="AA110" s="288">
        <v>2</v>
      </c>
      <c r="AB110" s="13" t="s">
        <v>168</v>
      </c>
      <c r="AC110" s="14">
        <v>0.25</v>
      </c>
      <c r="AD110" s="22">
        <v>43160</v>
      </c>
      <c r="AE110" s="22">
        <v>43251</v>
      </c>
      <c r="AF110" s="14"/>
      <c r="AG110" s="15" t="s">
        <v>167</v>
      </c>
      <c r="AH110" s="537">
        <v>1</v>
      </c>
      <c r="AI110" s="538" t="s">
        <v>870</v>
      </c>
      <c r="AJ110" s="81">
        <f t="shared" si="4"/>
        <v>0.25</v>
      </c>
      <c r="AK110" s="14">
        <f t="shared" si="3"/>
        <v>0</v>
      </c>
      <c r="AL110" s="84">
        <f>AJ110*I109</f>
        <v>1.7850000000000001E-2</v>
      </c>
    </row>
    <row r="111" spans="2:38" ht="195.75" thickBot="1" x14ac:dyDescent="0.3">
      <c r="B111" s="59" t="s">
        <v>391</v>
      </c>
      <c r="C111" s="58" t="s">
        <v>392</v>
      </c>
      <c r="D111" s="54" t="s">
        <v>130</v>
      </c>
      <c r="E111" s="223" t="s">
        <v>531</v>
      </c>
      <c r="F111" s="54" t="s">
        <v>131</v>
      </c>
      <c r="G111" s="869"/>
      <c r="H111" s="872"/>
      <c r="I111" s="927"/>
      <c r="J111" s="845"/>
      <c r="K111" s="842"/>
      <c r="L111" s="913"/>
      <c r="M111" s="842"/>
      <c r="N111" s="842"/>
      <c r="O111" s="842"/>
      <c r="P111" s="842"/>
      <c r="Q111" s="943"/>
      <c r="R111" s="1100"/>
      <c r="S111" s="1100"/>
      <c r="T111" s="1100"/>
      <c r="U111" s="1100"/>
      <c r="V111" s="1103"/>
      <c r="W111" s="858"/>
      <c r="X111" s="858"/>
      <c r="Y111" s="851"/>
      <c r="Z111" s="906"/>
      <c r="AA111" s="288">
        <v>3</v>
      </c>
      <c r="AB111" s="13" t="s">
        <v>169</v>
      </c>
      <c r="AC111" s="14">
        <v>0.5</v>
      </c>
      <c r="AD111" s="22">
        <v>43252</v>
      </c>
      <c r="AE111" s="22">
        <v>43465</v>
      </c>
      <c r="AF111" s="301">
        <f>$I109*AC111</f>
        <v>3.5700000000000003E-2</v>
      </c>
      <c r="AG111" s="15" t="s">
        <v>167</v>
      </c>
      <c r="AH111" s="615">
        <v>1</v>
      </c>
      <c r="AI111" s="616" t="s">
        <v>1081</v>
      </c>
      <c r="AJ111" s="81">
        <f t="shared" si="4"/>
        <v>0.5</v>
      </c>
      <c r="AK111" s="14">
        <f t="shared" si="3"/>
        <v>3.5700000000000003E-2</v>
      </c>
      <c r="AL111" s="84">
        <f>AJ111*I109</f>
        <v>3.5700000000000003E-2</v>
      </c>
    </row>
    <row r="112" spans="2:38" ht="77.25" customHeight="1" thickBot="1" x14ac:dyDescent="0.3">
      <c r="B112" s="59" t="s">
        <v>391</v>
      </c>
      <c r="C112" s="58" t="s">
        <v>392</v>
      </c>
      <c r="D112" s="54" t="s">
        <v>130</v>
      </c>
      <c r="E112" s="223" t="s">
        <v>531</v>
      </c>
      <c r="F112" s="54" t="s">
        <v>131</v>
      </c>
      <c r="G112" s="867">
        <v>13</v>
      </c>
      <c r="H112" s="922" t="s">
        <v>344</v>
      </c>
      <c r="I112" s="925">
        <v>7.1400000000000005E-2</v>
      </c>
      <c r="J112" s="843">
        <v>100</v>
      </c>
      <c r="K112" s="840" t="s">
        <v>184</v>
      </c>
      <c r="L112" s="928" t="s">
        <v>345</v>
      </c>
      <c r="M112" s="840" t="s">
        <v>133</v>
      </c>
      <c r="N112" s="840">
        <v>0.25</v>
      </c>
      <c r="O112" s="840">
        <v>0.5</v>
      </c>
      <c r="P112" s="840">
        <v>0.75</v>
      </c>
      <c r="Q112" s="941">
        <v>1</v>
      </c>
      <c r="R112" s="1098">
        <v>0.25</v>
      </c>
      <c r="S112" s="1098">
        <v>0.25</v>
      </c>
      <c r="T112" s="1098" t="s">
        <v>691</v>
      </c>
      <c r="U112" s="1098" t="s">
        <v>690</v>
      </c>
      <c r="V112" s="1101" t="s">
        <v>601</v>
      </c>
      <c r="W112" s="856">
        <f>IFERROR((S112/R112),0)</f>
        <v>1</v>
      </c>
      <c r="X112" s="856" t="str">
        <f>+IF(AND(W112&gt;=0%,W112&lt;=60%),"MALO",IF(AND(W112&gt;=61%,W112&lt;=80%),"REGULAR",IF(AND(W112&gt;=81%,W112&lt;95%),"BUENO","EXCELENTE")))</f>
        <v>EXCELENTE</v>
      </c>
      <c r="Y112" s="849" t="str">
        <f>IF(W112&gt;0,"EN EJECUCIÓN","SIN EJECUTAR")</f>
        <v>EN EJECUCIÓN</v>
      </c>
      <c r="Z112" s="855">
        <f>W112*I112</f>
        <v>7.1400000000000005E-2</v>
      </c>
      <c r="AA112" s="288">
        <v>1</v>
      </c>
      <c r="AB112" s="13" t="s">
        <v>170</v>
      </c>
      <c r="AC112" s="14">
        <v>0.35</v>
      </c>
      <c r="AD112" s="22">
        <v>43115</v>
      </c>
      <c r="AE112" s="22">
        <v>43251</v>
      </c>
      <c r="AF112" s="14"/>
      <c r="AG112" s="15" t="s">
        <v>171</v>
      </c>
      <c r="AH112" s="537">
        <v>1</v>
      </c>
      <c r="AI112" s="538" t="s">
        <v>691</v>
      </c>
      <c r="AJ112" s="81">
        <f t="shared" si="4"/>
        <v>0.35</v>
      </c>
      <c r="AK112" s="14">
        <f t="shared" si="3"/>
        <v>0</v>
      </c>
      <c r="AL112" s="84">
        <f>AJ112*I112</f>
        <v>2.4990000000000002E-2</v>
      </c>
    </row>
    <row r="113" spans="2:38" ht="90.75" thickBot="1" x14ac:dyDescent="0.3">
      <c r="B113" s="59" t="s">
        <v>391</v>
      </c>
      <c r="C113" s="58" t="s">
        <v>392</v>
      </c>
      <c r="D113" s="54" t="s">
        <v>130</v>
      </c>
      <c r="E113" s="223" t="s">
        <v>531</v>
      </c>
      <c r="F113" s="54" t="s">
        <v>131</v>
      </c>
      <c r="G113" s="868"/>
      <c r="H113" s="923"/>
      <c r="I113" s="926"/>
      <c r="J113" s="844"/>
      <c r="K113" s="841"/>
      <c r="L113" s="929"/>
      <c r="M113" s="841"/>
      <c r="N113" s="841"/>
      <c r="O113" s="841"/>
      <c r="P113" s="841"/>
      <c r="Q113" s="942"/>
      <c r="R113" s="1099"/>
      <c r="S113" s="1099"/>
      <c r="T113" s="1099"/>
      <c r="U113" s="1099"/>
      <c r="V113" s="1102"/>
      <c r="W113" s="857"/>
      <c r="X113" s="857"/>
      <c r="Y113" s="850"/>
      <c r="Z113" s="896"/>
      <c r="AA113" s="288">
        <v>2</v>
      </c>
      <c r="AB113" s="13" t="s">
        <v>172</v>
      </c>
      <c r="AC113" s="14">
        <v>0.15</v>
      </c>
      <c r="AD113" s="22">
        <v>43252</v>
      </c>
      <c r="AE113" s="22">
        <v>43281</v>
      </c>
      <c r="AF113" s="14"/>
      <c r="AG113" s="15" t="s">
        <v>171</v>
      </c>
      <c r="AH113" s="537">
        <v>1</v>
      </c>
      <c r="AI113" s="538" t="s">
        <v>871</v>
      </c>
      <c r="AJ113" s="81">
        <f t="shared" si="4"/>
        <v>0.15</v>
      </c>
      <c r="AK113" s="14">
        <f t="shared" si="3"/>
        <v>0</v>
      </c>
      <c r="AL113" s="84">
        <f>AJ113*I112</f>
        <v>1.0710000000000001E-2</v>
      </c>
    </row>
    <row r="114" spans="2:38" ht="120.75" thickBot="1" x14ac:dyDescent="0.3">
      <c r="B114" s="59" t="s">
        <v>391</v>
      </c>
      <c r="C114" s="58" t="s">
        <v>392</v>
      </c>
      <c r="D114" s="54" t="s">
        <v>130</v>
      </c>
      <c r="E114" s="223" t="s">
        <v>531</v>
      </c>
      <c r="F114" s="54" t="s">
        <v>131</v>
      </c>
      <c r="G114" s="869"/>
      <c r="H114" s="924"/>
      <c r="I114" s="927"/>
      <c r="J114" s="845"/>
      <c r="K114" s="842"/>
      <c r="L114" s="930"/>
      <c r="M114" s="842"/>
      <c r="N114" s="842"/>
      <c r="O114" s="842"/>
      <c r="P114" s="842"/>
      <c r="Q114" s="943"/>
      <c r="R114" s="1100"/>
      <c r="S114" s="1100"/>
      <c r="T114" s="1100"/>
      <c r="U114" s="1100"/>
      <c r="V114" s="1103"/>
      <c r="W114" s="858"/>
      <c r="X114" s="858"/>
      <c r="Y114" s="851"/>
      <c r="Z114" s="906"/>
      <c r="AA114" s="288">
        <v>3</v>
      </c>
      <c r="AB114" s="150" t="s">
        <v>173</v>
      </c>
      <c r="AC114" s="14">
        <v>0.5</v>
      </c>
      <c r="AD114" s="22">
        <v>43282</v>
      </c>
      <c r="AE114" s="22">
        <v>43465</v>
      </c>
      <c r="AF114" s="301">
        <f>$I112*AC114</f>
        <v>3.5700000000000003E-2</v>
      </c>
      <c r="AG114" s="15" t="s">
        <v>171</v>
      </c>
      <c r="AH114" s="537">
        <v>1</v>
      </c>
      <c r="AI114" s="539" t="s">
        <v>872</v>
      </c>
      <c r="AJ114" s="81">
        <f t="shared" si="4"/>
        <v>0.5</v>
      </c>
      <c r="AK114" s="14">
        <f t="shared" si="3"/>
        <v>3.5700000000000003E-2</v>
      </c>
      <c r="AL114" s="84">
        <f>AJ114*I112</f>
        <v>3.5700000000000003E-2</v>
      </c>
    </row>
    <row r="115" spans="2:38" ht="77.25" customHeight="1" thickBot="1" x14ac:dyDescent="0.3">
      <c r="B115" s="59" t="s">
        <v>391</v>
      </c>
      <c r="C115" s="58" t="s">
        <v>392</v>
      </c>
      <c r="D115" s="54" t="s">
        <v>130</v>
      </c>
      <c r="E115" s="223" t="s">
        <v>531</v>
      </c>
      <c r="F115" s="54" t="s">
        <v>131</v>
      </c>
      <c r="G115" s="947">
        <v>14</v>
      </c>
      <c r="H115" s="901" t="s">
        <v>346</v>
      </c>
      <c r="I115" s="949">
        <v>7.1800000000000003E-2</v>
      </c>
      <c r="J115" s="899">
        <v>100</v>
      </c>
      <c r="K115" s="880" t="s">
        <v>184</v>
      </c>
      <c r="L115" s="901" t="s">
        <v>174</v>
      </c>
      <c r="M115" s="880" t="s">
        <v>133</v>
      </c>
      <c r="N115" s="880">
        <v>0.25</v>
      </c>
      <c r="O115" s="880">
        <v>0.5</v>
      </c>
      <c r="P115" s="880">
        <v>0.75</v>
      </c>
      <c r="Q115" s="946">
        <v>1</v>
      </c>
      <c r="R115" s="1098">
        <v>0.25</v>
      </c>
      <c r="S115" s="1098">
        <v>0.25</v>
      </c>
      <c r="T115" s="1098" t="s">
        <v>692</v>
      </c>
      <c r="U115" s="1098" t="s">
        <v>690</v>
      </c>
      <c r="V115" s="1101" t="s">
        <v>601</v>
      </c>
      <c r="W115" s="1096">
        <f>IFERROR((S115/R115),0)</f>
        <v>1</v>
      </c>
      <c r="X115" s="1096" t="str">
        <f>+IF(AND(W115&gt;=0%,W115&lt;=60%),"MALO",IF(AND(W115&gt;=61%,W115&lt;=80%),"REGULAR",IF(AND(W115&gt;=81%,W115&lt;95%),"BUENO","EXCELENTE")))</f>
        <v>EXCELENTE</v>
      </c>
      <c r="Y115" s="849" t="str">
        <f>IF(W115&gt;0,"EN EJECUCIÓN","SIN EJECUTAR")</f>
        <v>EN EJECUCIÓN</v>
      </c>
      <c r="Z115" s="1097">
        <f>W115*I115</f>
        <v>7.1800000000000003E-2</v>
      </c>
      <c r="AA115" s="288">
        <v>1</v>
      </c>
      <c r="AB115" s="13" t="s">
        <v>347</v>
      </c>
      <c r="AC115" s="14">
        <v>0.5</v>
      </c>
      <c r="AD115" s="22">
        <v>43115</v>
      </c>
      <c r="AE115" s="22">
        <v>43281</v>
      </c>
      <c r="AF115" s="14"/>
      <c r="AG115" s="15" t="s">
        <v>175</v>
      </c>
      <c r="AH115" s="537">
        <v>1</v>
      </c>
      <c r="AI115" s="539" t="s">
        <v>873</v>
      </c>
      <c r="AJ115" s="81">
        <f t="shared" si="4"/>
        <v>0.5</v>
      </c>
      <c r="AK115" s="14">
        <f t="shared" si="3"/>
        <v>0</v>
      </c>
      <c r="AL115" s="84">
        <f>AJ115*I115</f>
        <v>3.5900000000000001E-2</v>
      </c>
    </row>
    <row r="116" spans="2:38" ht="51.75" thickBot="1" x14ac:dyDescent="0.3">
      <c r="B116" s="59" t="s">
        <v>391</v>
      </c>
      <c r="C116" s="58" t="s">
        <v>392</v>
      </c>
      <c r="D116" s="54" t="s">
        <v>130</v>
      </c>
      <c r="E116" s="223" t="s">
        <v>531</v>
      </c>
      <c r="F116" s="54" t="s">
        <v>131</v>
      </c>
      <c r="G116" s="948"/>
      <c r="H116" s="901"/>
      <c r="I116" s="949"/>
      <c r="J116" s="899"/>
      <c r="K116" s="880"/>
      <c r="L116" s="901"/>
      <c r="M116" s="880"/>
      <c r="N116" s="880"/>
      <c r="O116" s="880"/>
      <c r="P116" s="880"/>
      <c r="Q116" s="946"/>
      <c r="R116" s="1100"/>
      <c r="S116" s="1100"/>
      <c r="T116" s="1100"/>
      <c r="U116" s="1100"/>
      <c r="V116" s="1103"/>
      <c r="W116" s="1096"/>
      <c r="X116" s="1096"/>
      <c r="Y116" s="851"/>
      <c r="Z116" s="1097"/>
      <c r="AA116" s="289">
        <v>2</v>
      </c>
      <c r="AB116" s="13" t="s">
        <v>348</v>
      </c>
      <c r="AC116" s="14">
        <v>0.5</v>
      </c>
      <c r="AD116" s="22">
        <v>43282</v>
      </c>
      <c r="AE116" s="22">
        <v>43465</v>
      </c>
      <c r="AF116" s="301">
        <f>$I115*AC116</f>
        <v>3.5900000000000001E-2</v>
      </c>
      <c r="AG116" s="15" t="s">
        <v>175</v>
      </c>
      <c r="AH116" s="274">
        <v>1</v>
      </c>
      <c r="AI116" s="284" t="s">
        <v>1082</v>
      </c>
      <c r="AJ116" s="81">
        <f t="shared" si="4"/>
        <v>0.5</v>
      </c>
      <c r="AK116" s="14">
        <f t="shared" si="3"/>
        <v>3.5900000000000001E-2</v>
      </c>
      <c r="AL116" s="84">
        <f>AJ116*I115</f>
        <v>3.5900000000000001E-2</v>
      </c>
    </row>
    <row r="117" spans="2:38" ht="45" customHeight="1" thickBot="1" x14ac:dyDescent="0.3">
      <c r="B117" s="57" t="s">
        <v>391</v>
      </c>
      <c r="C117" s="58" t="s">
        <v>392</v>
      </c>
      <c r="D117" s="52" t="s">
        <v>52</v>
      </c>
      <c r="E117" s="223" t="s">
        <v>533</v>
      </c>
      <c r="F117" s="53" t="s">
        <v>176</v>
      </c>
      <c r="G117" s="789">
        <v>1</v>
      </c>
      <c r="H117" s="821" t="s">
        <v>474</v>
      </c>
      <c r="I117" s="822">
        <f>100%/12</f>
        <v>8.3333333333333329E-2</v>
      </c>
      <c r="J117" s="823">
        <v>100</v>
      </c>
      <c r="K117" s="824" t="s">
        <v>475</v>
      </c>
      <c r="L117" s="825" t="s">
        <v>476</v>
      </c>
      <c r="M117" s="828" t="s">
        <v>477</v>
      </c>
      <c r="N117" s="781">
        <v>0.25</v>
      </c>
      <c r="O117" s="785">
        <v>0.5</v>
      </c>
      <c r="P117" s="785">
        <v>0.75</v>
      </c>
      <c r="Q117" s="785">
        <v>1</v>
      </c>
      <c r="R117" s="1104">
        <f>N117</f>
        <v>0.25</v>
      </c>
      <c r="S117" s="1104">
        <v>0.25</v>
      </c>
      <c r="T117" s="1104" t="s">
        <v>703</v>
      </c>
      <c r="U117" s="1104" t="s">
        <v>704</v>
      </c>
      <c r="V117" s="1107" t="s">
        <v>601</v>
      </c>
      <c r="W117" s="856">
        <f>IFERROR((S117/R117),0)</f>
        <v>1</v>
      </c>
      <c r="X117" s="856" t="str">
        <f>+IF(AND(W117&gt;=0%,W117&lt;=60%),"MALO",IF(AND(W117&gt;=61%,W117&lt;=80%),"REGULAR",IF(AND(W117&gt;=81%,W117&lt;95%),"BUENO","EXCELENTE")))</f>
        <v>EXCELENTE</v>
      </c>
      <c r="Y117" s="849" t="str">
        <f>IF(W117&gt;0,"EN EJECUCIÓN","SIN EJECUTAR")</f>
        <v>EN EJECUCIÓN</v>
      </c>
      <c r="Z117" s="855">
        <f>W117*I117</f>
        <v>8.3333333333333329E-2</v>
      </c>
      <c r="AA117" s="290">
        <v>1</v>
      </c>
      <c r="AB117" s="201" t="s">
        <v>478</v>
      </c>
      <c r="AC117" s="180">
        <v>0.25</v>
      </c>
      <c r="AD117" s="181">
        <v>43132</v>
      </c>
      <c r="AE117" s="181">
        <v>43190</v>
      </c>
      <c r="AF117" s="14"/>
      <c r="AG117" s="182" t="s">
        <v>477</v>
      </c>
      <c r="AH117" s="271">
        <v>1</v>
      </c>
      <c r="AI117" s="240" t="s">
        <v>703</v>
      </c>
      <c r="AJ117" s="81">
        <f t="shared" si="4"/>
        <v>0.25</v>
      </c>
      <c r="AK117" s="14">
        <f t="shared" si="3"/>
        <v>0</v>
      </c>
      <c r="AL117" s="84">
        <f>AJ117*I117</f>
        <v>2.0833333333333332E-2</v>
      </c>
    </row>
    <row r="118" spans="2:38" ht="60.75" customHeight="1" thickBot="1" x14ac:dyDescent="0.3">
      <c r="B118" s="57" t="s">
        <v>391</v>
      </c>
      <c r="C118" s="58" t="s">
        <v>392</v>
      </c>
      <c r="D118" s="52" t="s">
        <v>52</v>
      </c>
      <c r="E118" s="223" t="s">
        <v>533</v>
      </c>
      <c r="F118" s="53" t="s">
        <v>176</v>
      </c>
      <c r="G118" s="790"/>
      <c r="H118" s="813"/>
      <c r="I118" s="796"/>
      <c r="J118" s="799"/>
      <c r="K118" s="802"/>
      <c r="L118" s="826"/>
      <c r="M118" s="808"/>
      <c r="N118" s="784"/>
      <c r="O118" s="786"/>
      <c r="P118" s="786"/>
      <c r="Q118" s="786"/>
      <c r="R118" s="1105"/>
      <c r="S118" s="1105"/>
      <c r="T118" s="1105"/>
      <c r="U118" s="1105"/>
      <c r="V118" s="1108"/>
      <c r="W118" s="857"/>
      <c r="X118" s="857"/>
      <c r="Y118" s="850"/>
      <c r="Z118" s="896"/>
      <c r="AA118" s="290">
        <v>2</v>
      </c>
      <c r="AB118" s="202" t="s">
        <v>479</v>
      </c>
      <c r="AC118" s="183">
        <v>0.65</v>
      </c>
      <c r="AD118" s="184">
        <v>43191</v>
      </c>
      <c r="AE118" s="184">
        <v>43373</v>
      </c>
      <c r="AF118" s="301"/>
      <c r="AG118" s="182" t="s">
        <v>477</v>
      </c>
      <c r="AH118" s="543">
        <v>1</v>
      </c>
      <c r="AI118" s="539" t="s">
        <v>955</v>
      </c>
      <c r="AJ118" s="81">
        <f t="shared" si="4"/>
        <v>0.65</v>
      </c>
      <c r="AK118" s="14">
        <f t="shared" si="3"/>
        <v>0</v>
      </c>
      <c r="AL118" s="84">
        <f>AJ118*I117</f>
        <v>5.4166666666666669E-2</v>
      </c>
    </row>
    <row r="119" spans="2:38" ht="165.75" thickBot="1" x14ac:dyDescent="0.3">
      <c r="B119" s="57" t="s">
        <v>391</v>
      </c>
      <c r="C119" s="58" t="s">
        <v>392</v>
      </c>
      <c r="D119" s="52" t="s">
        <v>52</v>
      </c>
      <c r="E119" s="223" t="s">
        <v>533</v>
      </c>
      <c r="F119" s="53" t="s">
        <v>176</v>
      </c>
      <c r="G119" s="791"/>
      <c r="H119" s="814"/>
      <c r="I119" s="797"/>
      <c r="J119" s="800"/>
      <c r="K119" s="803"/>
      <c r="L119" s="827"/>
      <c r="M119" s="809"/>
      <c r="N119" s="780"/>
      <c r="O119" s="787"/>
      <c r="P119" s="787"/>
      <c r="Q119" s="787"/>
      <c r="R119" s="1106"/>
      <c r="S119" s="1106"/>
      <c r="T119" s="1106"/>
      <c r="U119" s="1106"/>
      <c r="V119" s="1109"/>
      <c r="W119" s="858"/>
      <c r="X119" s="858"/>
      <c r="Y119" s="851"/>
      <c r="Z119" s="906"/>
      <c r="AA119" s="290">
        <v>3</v>
      </c>
      <c r="AB119" s="203" t="s">
        <v>472</v>
      </c>
      <c r="AC119" s="185">
        <v>0.1</v>
      </c>
      <c r="AD119" s="186">
        <v>43374</v>
      </c>
      <c r="AE119" s="186">
        <v>43404</v>
      </c>
      <c r="AF119" s="301">
        <f>$I117*AC119</f>
        <v>8.3333333333333332E-3</v>
      </c>
      <c r="AG119" s="182" t="s">
        <v>477</v>
      </c>
      <c r="AH119" s="271">
        <v>1</v>
      </c>
      <c r="AI119" s="240" t="s">
        <v>1224</v>
      </c>
      <c r="AJ119" s="81">
        <f t="shared" si="4"/>
        <v>0.1</v>
      </c>
      <c r="AK119" s="14">
        <f t="shared" si="3"/>
        <v>8.3333333333333332E-3</v>
      </c>
      <c r="AL119" s="84">
        <f>AJ119*I117</f>
        <v>8.3333333333333332E-3</v>
      </c>
    </row>
    <row r="120" spans="2:38" ht="74.25" customHeight="1" thickBot="1" x14ac:dyDescent="0.3">
      <c r="B120" s="57" t="s">
        <v>391</v>
      </c>
      <c r="C120" s="58" t="s">
        <v>392</v>
      </c>
      <c r="D120" s="52" t="s">
        <v>52</v>
      </c>
      <c r="E120" s="223" t="s">
        <v>534</v>
      </c>
      <c r="F120" s="53" t="s">
        <v>176</v>
      </c>
      <c r="G120" s="789">
        <v>2</v>
      </c>
      <c r="H120" s="792" t="s">
        <v>485</v>
      </c>
      <c r="I120" s="822">
        <f>100%/12</f>
        <v>8.3333333333333329E-2</v>
      </c>
      <c r="J120" s="798">
        <v>100</v>
      </c>
      <c r="K120" s="801" t="s">
        <v>475</v>
      </c>
      <c r="L120" s="818" t="s">
        <v>486</v>
      </c>
      <c r="M120" s="807" t="s">
        <v>487</v>
      </c>
      <c r="N120" s="781">
        <v>0.25</v>
      </c>
      <c r="O120" s="785">
        <v>0.5</v>
      </c>
      <c r="P120" s="785">
        <v>0.75</v>
      </c>
      <c r="Q120" s="785">
        <v>1</v>
      </c>
      <c r="R120" s="1104">
        <f>N120</f>
        <v>0.25</v>
      </c>
      <c r="S120" s="1104">
        <v>0</v>
      </c>
      <c r="T120" s="1104" t="s">
        <v>705</v>
      </c>
      <c r="U120" s="1104" t="s">
        <v>601</v>
      </c>
      <c r="V120" s="1107" t="s">
        <v>706</v>
      </c>
      <c r="W120" s="856">
        <f>IFERROR((S120/R120),0)</f>
        <v>0</v>
      </c>
      <c r="X120" s="856" t="str">
        <f>+IF(AND(W120&gt;=0%,W120&lt;=60%),"MALO",IF(AND(W120&gt;=61%,W120&lt;=80%),"REGULAR",IF(AND(W120&gt;=81%,W120&lt;95%),"BUENO","EXCELENTE")))</f>
        <v>MALO</v>
      </c>
      <c r="Y120" s="849" t="str">
        <f>IF(W120&gt;0,"EN EJECUCIÓN","SIN EJECUTAR")</f>
        <v>SIN EJECUTAR</v>
      </c>
      <c r="Z120" s="855">
        <f>W120*I120</f>
        <v>0</v>
      </c>
      <c r="AA120" s="290">
        <v>1</v>
      </c>
      <c r="AB120" s="507" t="s">
        <v>478</v>
      </c>
      <c r="AC120" s="180">
        <v>0.25</v>
      </c>
      <c r="AD120" s="181">
        <v>43132</v>
      </c>
      <c r="AE120" s="181">
        <v>43190</v>
      </c>
      <c r="AF120" s="14"/>
      <c r="AG120" s="182" t="s">
        <v>487</v>
      </c>
      <c r="AH120" s="271">
        <v>1</v>
      </c>
      <c r="AI120" s="240" t="s">
        <v>706</v>
      </c>
      <c r="AJ120" s="81">
        <f t="shared" si="4"/>
        <v>0.25</v>
      </c>
      <c r="AK120" s="14">
        <f t="shared" si="3"/>
        <v>0</v>
      </c>
      <c r="AL120" s="84">
        <f>AJ120*I120</f>
        <v>2.0833333333333332E-2</v>
      </c>
    </row>
    <row r="121" spans="2:38" ht="74.25" customHeight="1" thickBot="1" x14ac:dyDescent="0.3">
      <c r="B121" s="57" t="s">
        <v>391</v>
      </c>
      <c r="C121" s="58" t="s">
        <v>392</v>
      </c>
      <c r="D121" s="52" t="s">
        <v>52</v>
      </c>
      <c r="E121" s="223" t="s">
        <v>534</v>
      </c>
      <c r="F121" s="53" t="s">
        <v>176</v>
      </c>
      <c r="G121" s="790"/>
      <c r="H121" s="793"/>
      <c r="I121" s="796"/>
      <c r="J121" s="799"/>
      <c r="K121" s="802"/>
      <c r="L121" s="819"/>
      <c r="M121" s="808"/>
      <c r="N121" s="784"/>
      <c r="O121" s="786"/>
      <c r="P121" s="786"/>
      <c r="Q121" s="786"/>
      <c r="R121" s="1105"/>
      <c r="S121" s="1105"/>
      <c r="T121" s="1105"/>
      <c r="U121" s="1105"/>
      <c r="V121" s="1108"/>
      <c r="W121" s="857"/>
      <c r="X121" s="857"/>
      <c r="Y121" s="850"/>
      <c r="Z121" s="896"/>
      <c r="AA121" s="290">
        <v>2</v>
      </c>
      <c r="AB121" s="210" t="s">
        <v>518</v>
      </c>
      <c r="AC121" s="183">
        <v>0.65</v>
      </c>
      <c r="AD121" s="184">
        <v>43191</v>
      </c>
      <c r="AE121" s="184">
        <v>43373</v>
      </c>
      <c r="AF121" s="301"/>
      <c r="AG121" s="182" t="s">
        <v>487</v>
      </c>
      <c r="AH121" s="543">
        <v>1</v>
      </c>
      <c r="AI121" s="539" t="s">
        <v>1129</v>
      </c>
      <c r="AJ121" s="81">
        <f t="shared" si="4"/>
        <v>0.65</v>
      </c>
      <c r="AK121" s="14">
        <f t="shared" si="3"/>
        <v>0</v>
      </c>
      <c r="AL121" s="84">
        <f>AJ121*I120</f>
        <v>5.4166666666666669E-2</v>
      </c>
    </row>
    <row r="122" spans="2:38" ht="74.25" customHeight="1" thickBot="1" x14ac:dyDescent="0.3">
      <c r="B122" s="57" t="s">
        <v>391</v>
      </c>
      <c r="C122" s="58" t="s">
        <v>392</v>
      </c>
      <c r="D122" s="52" t="s">
        <v>52</v>
      </c>
      <c r="E122" s="223" t="s">
        <v>534</v>
      </c>
      <c r="F122" s="53" t="s">
        <v>176</v>
      </c>
      <c r="G122" s="791"/>
      <c r="H122" s="794"/>
      <c r="I122" s="797"/>
      <c r="J122" s="800"/>
      <c r="K122" s="803"/>
      <c r="L122" s="820"/>
      <c r="M122" s="809"/>
      <c r="N122" s="780"/>
      <c r="O122" s="787"/>
      <c r="P122" s="787"/>
      <c r="Q122" s="787"/>
      <c r="R122" s="1106"/>
      <c r="S122" s="1106"/>
      <c r="T122" s="1106"/>
      <c r="U122" s="1106"/>
      <c r="V122" s="1109"/>
      <c r="W122" s="858"/>
      <c r="X122" s="858"/>
      <c r="Y122" s="851"/>
      <c r="Z122" s="906"/>
      <c r="AA122" s="290">
        <v>3</v>
      </c>
      <c r="AB122" s="203" t="s">
        <v>517</v>
      </c>
      <c r="AC122" s="185">
        <v>0.1</v>
      </c>
      <c r="AD122" s="187">
        <v>43374</v>
      </c>
      <c r="AE122" s="187">
        <v>43404</v>
      </c>
      <c r="AF122" s="301">
        <f>$I120*AC122</f>
        <v>8.3333333333333332E-3</v>
      </c>
      <c r="AG122" s="182" t="s">
        <v>487</v>
      </c>
      <c r="AH122" s="271">
        <v>1</v>
      </c>
      <c r="AI122" s="284" t="s">
        <v>1225</v>
      </c>
      <c r="AJ122" s="81">
        <f t="shared" si="4"/>
        <v>0.1</v>
      </c>
      <c r="AK122" s="14">
        <f t="shared" si="3"/>
        <v>8.3333333333333332E-3</v>
      </c>
      <c r="AL122" s="84">
        <f>AJ122*I120</f>
        <v>8.3333333333333332E-3</v>
      </c>
    </row>
    <row r="123" spans="2:38" ht="74.25" customHeight="1" thickBot="1" x14ac:dyDescent="0.3">
      <c r="B123" s="57" t="s">
        <v>391</v>
      </c>
      <c r="C123" s="58" t="s">
        <v>392</v>
      </c>
      <c r="D123" s="52" t="s">
        <v>52</v>
      </c>
      <c r="E123" s="223" t="s">
        <v>534</v>
      </c>
      <c r="F123" s="53" t="s">
        <v>176</v>
      </c>
      <c r="G123" s="789">
        <v>3</v>
      </c>
      <c r="H123" s="792" t="s">
        <v>179</v>
      </c>
      <c r="I123" s="822">
        <f>100%/12</f>
        <v>8.3333333333333329E-2</v>
      </c>
      <c r="J123" s="798">
        <v>100</v>
      </c>
      <c r="K123" s="801" t="s">
        <v>475</v>
      </c>
      <c r="L123" s="801" t="s">
        <v>488</v>
      </c>
      <c r="M123" s="807" t="s">
        <v>489</v>
      </c>
      <c r="N123" s="781">
        <v>0.25</v>
      </c>
      <c r="O123" s="785">
        <v>0.5</v>
      </c>
      <c r="P123" s="785">
        <v>0.75</v>
      </c>
      <c r="Q123" s="785">
        <v>1</v>
      </c>
      <c r="R123" s="1104">
        <f>N123</f>
        <v>0.25</v>
      </c>
      <c r="S123" s="1104">
        <v>0</v>
      </c>
      <c r="T123" s="1104" t="s">
        <v>705</v>
      </c>
      <c r="U123" s="1104" t="s">
        <v>601</v>
      </c>
      <c r="V123" s="1107" t="s">
        <v>706</v>
      </c>
      <c r="W123" s="856">
        <f>IFERROR((S123/R123),0)</f>
        <v>0</v>
      </c>
      <c r="X123" s="856" t="str">
        <f>+IF(AND(W123&gt;=0%,W123&lt;=60%),"MALO",IF(AND(W123&gt;=61%,W123&lt;=80%),"REGULAR",IF(AND(W123&gt;=81%,W123&lt;95%),"BUENO","EXCELENTE")))</f>
        <v>MALO</v>
      </c>
      <c r="Y123" s="849" t="str">
        <f>IF(W123&gt;0,"EN EJECUCIÓN","SIN EJECUTAR")</f>
        <v>SIN EJECUTAR</v>
      </c>
      <c r="Z123" s="855">
        <f>W123*I123</f>
        <v>0</v>
      </c>
      <c r="AA123" s="290">
        <v>1</v>
      </c>
      <c r="AB123" s="507" t="s">
        <v>478</v>
      </c>
      <c r="AC123" s="180">
        <v>0.25</v>
      </c>
      <c r="AD123" s="181">
        <v>43132</v>
      </c>
      <c r="AE123" s="181">
        <v>43190</v>
      </c>
      <c r="AF123" s="14"/>
      <c r="AG123" s="182" t="s">
        <v>489</v>
      </c>
      <c r="AH123" s="271">
        <v>1</v>
      </c>
      <c r="AI123" s="240" t="s">
        <v>706</v>
      </c>
      <c r="AJ123" s="81">
        <f t="shared" si="4"/>
        <v>0.25</v>
      </c>
      <c r="AK123" s="14">
        <f t="shared" si="3"/>
        <v>0</v>
      </c>
      <c r="AL123" s="84">
        <f>AJ123*I123</f>
        <v>2.0833333333333332E-2</v>
      </c>
    </row>
    <row r="124" spans="2:38" ht="74.25" customHeight="1" thickBot="1" x14ac:dyDescent="0.3">
      <c r="B124" s="57" t="s">
        <v>391</v>
      </c>
      <c r="C124" s="58" t="s">
        <v>392</v>
      </c>
      <c r="D124" s="52" t="s">
        <v>52</v>
      </c>
      <c r="E124" s="223" t="s">
        <v>534</v>
      </c>
      <c r="F124" s="53" t="s">
        <v>176</v>
      </c>
      <c r="G124" s="790"/>
      <c r="H124" s="793"/>
      <c r="I124" s="796"/>
      <c r="J124" s="799"/>
      <c r="K124" s="802"/>
      <c r="L124" s="802"/>
      <c r="M124" s="808"/>
      <c r="N124" s="784"/>
      <c r="O124" s="786"/>
      <c r="P124" s="786"/>
      <c r="Q124" s="786"/>
      <c r="R124" s="1105"/>
      <c r="S124" s="1105"/>
      <c r="T124" s="1105"/>
      <c r="U124" s="1105"/>
      <c r="V124" s="1108"/>
      <c r="W124" s="857"/>
      <c r="X124" s="857"/>
      <c r="Y124" s="850"/>
      <c r="Z124" s="896"/>
      <c r="AA124" s="290">
        <v>2</v>
      </c>
      <c r="AB124" s="202" t="s">
        <v>479</v>
      </c>
      <c r="AC124" s="183">
        <v>0.65</v>
      </c>
      <c r="AD124" s="184">
        <v>43191</v>
      </c>
      <c r="AE124" s="184">
        <v>43373</v>
      </c>
      <c r="AF124" s="301"/>
      <c r="AG124" s="182" t="s">
        <v>489</v>
      </c>
      <c r="AH124" s="725">
        <v>1</v>
      </c>
      <c r="AI124" s="726" t="s">
        <v>1226</v>
      </c>
      <c r="AJ124" s="81">
        <f t="shared" si="4"/>
        <v>0.65</v>
      </c>
      <c r="AK124" s="14">
        <f t="shared" si="3"/>
        <v>0</v>
      </c>
      <c r="AL124" s="84">
        <f>AJ124*I123</f>
        <v>5.4166666666666669E-2</v>
      </c>
    </row>
    <row r="125" spans="2:38" ht="74.25" customHeight="1" thickBot="1" x14ac:dyDescent="0.3">
      <c r="B125" s="57" t="s">
        <v>391</v>
      </c>
      <c r="C125" s="58" t="s">
        <v>392</v>
      </c>
      <c r="D125" s="52" t="s">
        <v>52</v>
      </c>
      <c r="E125" s="223" t="s">
        <v>534</v>
      </c>
      <c r="F125" s="53" t="s">
        <v>176</v>
      </c>
      <c r="G125" s="791"/>
      <c r="H125" s="794"/>
      <c r="I125" s="797"/>
      <c r="J125" s="800"/>
      <c r="K125" s="803"/>
      <c r="L125" s="803"/>
      <c r="M125" s="809"/>
      <c r="N125" s="780"/>
      <c r="O125" s="787"/>
      <c r="P125" s="787"/>
      <c r="Q125" s="787"/>
      <c r="R125" s="1106"/>
      <c r="S125" s="1106"/>
      <c r="T125" s="1106"/>
      <c r="U125" s="1106"/>
      <c r="V125" s="1109"/>
      <c r="W125" s="858"/>
      <c r="X125" s="858"/>
      <c r="Y125" s="851"/>
      <c r="Z125" s="906"/>
      <c r="AA125" s="290">
        <v>3</v>
      </c>
      <c r="AB125" s="203" t="s">
        <v>480</v>
      </c>
      <c r="AC125" s="185">
        <v>0.1</v>
      </c>
      <c r="AD125" s="187">
        <v>43374</v>
      </c>
      <c r="AE125" s="187">
        <v>43404</v>
      </c>
      <c r="AF125" s="301">
        <f>$I123*AC125</f>
        <v>8.3333333333333332E-3</v>
      </c>
      <c r="AG125" s="182" t="s">
        <v>489</v>
      </c>
      <c r="AH125" s="275">
        <v>1</v>
      </c>
      <c r="AI125" s="284" t="s">
        <v>1227</v>
      </c>
      <c r="AJ125" s="81">
        <f t="shared" si="4"/>
        <v>0.1</v>
      </c>
      <c r="AK125" s="14">
        <f t="shared" si="3"/>
        <v>8.3333333333333332E-3</v>
      </c>
      <c r="AL125" s="84">
        <f>AJ125*I123</f>
        <v>8.3333333333333332E-3</v>
      </c>
    </row>
    <row r="126" spans="2:38" ht="74.25" customHeight="1" thickBot="1" x14ac:dyDescent="0.3">
      <c r="B126" s="57" t="s">
        <v>391</v>
      </c>
      <c r="C126" s="58" t="s">
        <v>392</v>
      </c>
      <c r="D126" s="52" t="s">
        <v>52</v>
      </c>
      <c r="E126" s="223" t="s">
        <v>534</v>
      </c>
      <c r="F126" s="53" t="s">
        <v>176</v>
      </c>
      <c r="G126" s="789">
        <v>4</v>
      </c>
      <c r="H126" s="792" t="s">
        <v>180</v>
      </c>
      <c r="I126" s="822">
        <f>100%/12</f>
        <v>8.3333333333333329E-2</v>
      </c>
      <c r="J126" s="798">
        <v>100</v>
      </c>
      <c r="K126" s="801" t="s">
        <v>475</v>
      </c>
      <c r="L126" s="801" t="s">
        <v>490</v>
      </c>
      <c r="M126" s="807" t="s">
        <v>491</v>
      </c>
      <c r="N126" s="781">
        <v>0.25</v>
      </c>
      <c r="O126" s="785">
        <v>0.5</v>
      </c>
      <c r="P126" s="785">
        <v>0.75</v>
      </c>
      <c r="Q126" s="785">
        <v>1</v>
      </c>
      <c r="R126" s="1104">
        <f>N126</f>
        <v>0.25</v>
      </c>
      <c r="S126" s="1104">
        <v>0.25</v>
      </c>
      <c r="T126" s="1104" t="s">
        <v>707</v>
      </c>
      <c r="U126" s="1104" t="s">
        <v>708</v>
      </c>
      <c r="V126" s="1107" t="s">
        <v>601</v>
      </c>
      <c r="W126" s="856">
        <f>IFERROR((S126/R126),0)</f>
        <v>1</v>
      </c>
      <c r="X126" s="856" t="str">
        <f>+IF(AND(W126&gt;=0%,W126&lt;=60%),"MALO",IF(AND(W126&gt;=61%,W126&lt;=80%),"REGULAR",IF(AND(W126&gt;=81%,W126&lt;95%),"BUENO","EXCELENTE")))</f>
        <v>EXCELENTE</v>
      </c>
      <c r="Y126" s="849" t="str">
        <f>IF(W126&gt;0,"EN EJECUCIÓN","SIN EJECUTAR")</f>
        <v>EN EJECUCIÓN</v>
      </c>
      <c r="Z126" s="855">
        <f>W126*I126</f>
        <v>8.3333333333333329E-2</v>
      </c>
      <c r="AA126" s="290">
        <v>1</v>
      </c>
      <c r="AB126" s="201" t="s">
        <v>478</v>
      </c>
      <c r="AC126" s="180">
        <v>0.25</v>
      </c>
      <c r="AD126" s="181">
        <v>43132</v>
      </c>
      <c r="AE126" s="181">
        <v>43190</v>
      </c>
      <c r="AF126" s="14"/>
      <c r="AG126" s="182" t="s">
        <v>491</v>
      </c>
      <c r="AH126" s="271">
        <v>1</v>
      </c>
      <c r="AI126" s="284" t="s">
        <v>707</v>
      </c>
      <c r="AJ126" s="81">
        <f t="shared" si="4"/>
        <v>0.25</v>
      </c>
      <c r="AK126" s="14">
        <f t="shared" si="3"/>
        <v>0</v>
      </c>
      <c r="AL126" s="84">
        <f>AJ126*I126</f>
        <v>2.0833333333333332E-2</v>
      </c>
    </row>
    <row r="127" spans="2:38" ht="74.25" customHeight="1" thickBot="1" x14ac:dyDescent="0.3">
      <c r="B127" s="57" t="s">
        <v>391</v>
      </c>
      <c r="C127" s="58" t="s">
        <v>392</v>
      </c>
      <c r="D127" s="52" t="s">
        <v>52</v>
      </c>
      <c r="E127" s="223" t="s">
        <v>534</v>
      </c>
      <c r="F127" s="53" t="s">
        <v>176</v>
      </c>
      <c r="G127" s="790"/>
      <c r="H127" s="793"/>
      <c r="I127" s="796"/>
      <c r="J127" s="799"/>
      <c r="K127" s="802"/>
      <c r="L127" s="802"/>
      <c r="M127" s="808"/>
      <c r="N127" s="784"/>
      <c r="O127" s="786"/>
      <c r="P127" s="786"/>
      <c r="Q127" s="786"/>
      <c r="R127" s="1105"/>
      <c r="S127" s="1105"/>
      <c r="T127" s="1105"/>
      <c r="U127" s="1105"/>
      <c r="V127" s="1108"/>
      <c r="W127" s="857"/>
      <c r="X127" s="857"/>
      <c r="Y127" s="850"/>
      <c r="Z127" s="896"/>
      <c r="AA127" s="290">
        <v>2</v>
      </c>
      <c r="AB127" s="202" t="s">
        <v>479</v>
      </c>
      <c r="AC127" s="183">
        <v>0.65</v>
      </c>
      <c r="AD127" s="184">
        <v>43191</v>
      </c>
      <c r="AE127" s="184">
        <v>43373</v>
      </c>
      <c r="AF127" s="301"/>
      <c r="AG127" s="182" t="s">
        <v>491</v>
      </c>
      <c r="AH127" s="725">
        <v>1</v>
      </c>
      <c r="AI127" s="726" t="s">
        <v>1228</v>
      </c>
      <c r="AJ127" s="81">
        <f t="shared" si="4"/>
        <v>0.65</v>
      </c>
      <c r="AK127" s="14">
        <f t="shared" si="3"/>
        <v>0</v>
      </c>
      <c r="AL127" s="84">
        <f>AJ127*I126</f>
        <v>5.4166666666666669E-2</v>
      </c>
    </row>
    <row r="128" spans="2:38" ht="74.25" customHeight="1" thickBot="1" x14ac:dyDescent="0.3">
      <c r="B128" s="57" t="s">
        <v>391</v>
      </c>
      <c r="C128" s="58" t="s">
        <v>392</v>
      </c>
      <c r="D128" s="52" t="s">
        <v>52</v>
      </c>
      <c r="E128" s="223" t="s">
        <v>534</v>
      </c>
      <c r="F128" s="53" t="s">
        <v>176</v>
      </c>
      <c r="G128" s="791"/>
      <c r="H128" s="794"/>
      <c r="I128" s="797"/>
      <c r="J128" s="800"/>
      <c r="K128" s="803"/>
      <c r="L128" s="803"/>
      <c r="M128" s="809"/>
      <c r="N128" s="780"/>
      <c r="O128" s="787"/>
      <c r="P128" s="787"/>
      <c r="Q128" s="787"/>
      <c r="R128" s="1106"/>
      <c r="S128" s="1106"/>
      <c r="T128" s="1106"/>
      <c r="U128" s="1106"/>
      <c r="V128" s="1109"/>
      <c r="W128" s="858"/>
      <c r="X128" s="858"/>
      <c r="Y128" s="851"/>
      <c r="Z128" s="906"/>
      <c r="AA128" s="290">
        <v>3</v>
      </c>
      <c r="AB128" s="203" t="s">
        <v>480</v>
      </c>
      <c r="AC128" s="185">
        <v>0.1</v>
      </c>
      <c r="AD128" s="187">
        <v>43374</v>
      </c>
      <c r="AE128" s="187">
        <v>43404</v>
      </c>
      <c r="AF128" s="301">
        <f>$I126*AC128</f>
        <v>8.3333333333333332E-3</v>
      </c>
      <c r="AG128" s="182" t="s">
        <v>491</v>
      </c>
      <c r="AH128" s="271">
        <v>1</v>
      </c>
      <c r="AI128" s="284" t="s">
        <v>1229</v>
      </c>
      <c r="AJ128" s="81">
        <f t="shared" si="4"/>
        <v>0.1</v>
      </c>
      <c r="AK128" s="14">
        <f t="shared" si="3"/>
        <v>8.3333333333333332E-3</v>
      </c>
      <c r="AL128" s="84">
        <f>AJ128*I126</f>
        <v>8.3333333333333332E-3</v>
      </c>
    </row>
    <row r="129" spans="2:38" ht="74.25" customHeight="1" thickBot="1" x14ac:dyDescent="0.3">
      <c r="B129" s="57" t="s">
        <v>391</v>
      </c>
      <c r="C129" s="58" t="s">
        <v>392</v>
      </c>
      <c r="D129" s="52" t="s">
        <v>52</v>
      </c>
      <c r="E129" s="223" t="s">
        <v>534</v>
      </c>
      <c r="F129" s="53" t="s">
        <v>176</v>
      </c>
      <c r="G129" s="789">
        <v>5</v>
      </c>
      <c r="H129" s="792" t="s">
        <v>182</v>
      </c>
      <c r="I129" s="822">
        <f>100%/12</f>
        <v>8.3333333333333329E-2</v>
      </c>
      <c r="J129" s="798">
        <v>100</v>
      </c>
      <c r="K129" s="801" t="s">
        <v>492</v>
      </c>
      <c r="L129" s="801" t="s">
        <v>493</v>
      </c>
      <c r="M129" s="807" t="s">
        <v>494</v>
      </c>
      <c r="N129" s="781">
        <v>0.25</v>
      </c>
      <c r="O129" s="785">
        <v>0.5</v>
      </c>
      <c r="P129" s="785">
        <v>0.75</v>
      </c>
      <c r="Q129" s="785">
        <v>1</v>
      </c>
      <c r="R129" s="1104">
        <f>N129</f>
        <v>0.25</v>
      </c>
      <c r="S129" s="1104">
        <v>0.25</v>
      </c>
      <c r="T129" s="1104" t="s">
        <v>709</v>
      </c>
      <c r="U129" s="1104" t="s">
        <v>710</v>
      </c>
      <c r="V129" s="1107" t="s">
        <v>601</v>
      </c>
      <c r="W129" s="856">
        <f>IFERROR((S129/R129),0)</f>
        <v>1</v>
      </c>
      <c r="X129" s="856" t="str">
        <f>+IF(AND(W129&gt;=0%,W129&lt;=60%),"MALO",IF(AND(W129&gt;=61%,W129&lt;=80%),"REGULAR",IF(AND(W129&gt;=81%,W129&lt;95%),"BUENO","EXCELENTE")))</f>
        <v>EXCELENTE</v>
      </c>
      <c r="Y129" s="849" t="str">
        <f>IF(W129&gt;0,"EN EJECUCIÓN","SIN EJECUTAR")</f>
        <v>EN EJECUCIÓN</v>
      </c>
      <c r="Z129" s="855">
        <f>W129*I129</f>
        <v>8.3333333333333329E-2</v>
      </c>
      <c r="AA129" s="290">
        <v>1</v>
      </c>
      <c r="AB129" s="201" t="s">
        <v>478</v>
      </c>
      <c r="AC129" s="180">
        <v>0.25</v>
      </c>
      <c r="AD129" s="181">
        <v>43132</v>
      </c>
      <c r="AE129" s="181">
        <v>43190</v>
      </c>
      <c r="AF129" s="14"/>
      <c r="AG129" s="182" t="s">
        <v>494</v>
      </c>
      <c r="AH129" s="275">
        <v>1</v>
      </c>
      <c r="AI129" s="240" t="s">
        <v>709</v>
      </c>
      <c r="AJ129" s="81">
        <f t="shared" si="4"/>
        <v>0.25</v>
      </c>
      <c r="AK129" s="14">
        <f t="shared" si="3"/>
        <v>0</v>
      </c>
      <c r="AL129" s="84">
        <f>AJ129*I129</f>
        <v>2.0833333333333332E-2</v>
      </c>
    </row>
    <row r="130" spans="2:38" ht="74.25" customHeight="1" thickBot="1" x14ac:dyDescent="0.3">
      <c r="B130" s="57" t="s">
        <v>391</v>
      </c>
      <c r="C130" s="58" t="s">
        <v>392</v>
      </c>
      <c r="D130" s="52" t="s">
        <v>52</v>
      </c>
      <c r="E130" s="223" t="s">
        <v>534</v>
      </c>
      <c r="F130" s="53" t="s">
        <v>176</v>
      </c>
      <c r="G130" s="790"/>
      <c r="H130" s="793"/>
      <c r="I130" s="796"/>
      <c r="J130" s="799"/>
      <c r="K130" s="802"/>
      <c r="L130" s="802"/>
      <c r="M130" s="808"/>
      <c r="N130" s="784"/>
      <c r="O130" s="786"/>
      <c r="P130" s="786"/>
      <c r="Q130" s="786"/>
      <c r="R130" s="1105"/>
      <c r="S130" s="1105"/>
      <c r="T130" s="1105"/>
      <c r="U130" s="1105"/>
      <c r="V130" s="1108"/>
      <c r="W130" s="857"/>
      <c r="X130" s="857"/>
      <c r="Y130" s="850"/>
      <c r="Z130" s="896"/>
      <c r="AA130" s="290">
        <v>2</v>
      </c>
      <c r="AB130" s="210" t="s">
        <v>519</v>
      </c>
      <c r="AC130" s="183">
        <v>0.65</v>
      </c>
      <c r="AD130" s="184">
        <v>43191</v>
      </c>
      <c r="AE130" s="184">
        <v>43373</v>
      </c>
      <c r="AF130" s="301"/>
      <c r="AG130" s="182" t="s">
        <v>494</v>
      </c>
      <c r="AH130" s="543">
        <v>1</v>
      </c>
      <c r="AI130" s="539" t="s">
        <v>1134</v>
      </c>
      <c r="AJ130" s="81">
        <f t="shared" si="4"/>
        <v>0.65</v>
      </c>
      <c r="AK130" s="14">
        <f t="shared" si="3"/>
        <v>0</v>
      </c>
      <c r="AL130" s="84">
        <f>AJ130*I129</f>
        <v>5.4166666666666669E-2</v>
      </c>
    </row>
    <row r="131" spans="2:38" ht="74.25" customHeight="1" thickBot="1" x14ac:dyDescent="0.3">
      <c r="B131" s="57" t="s">
        <v>391</v>
      </c>
      <c r="C131" s="58" t="s">
        <v>392</v>
      </c>
      <c r="D131" s="52" t="s">
        <v>52</v>
      </c>
      <c r="E131" s="223" t="s">
        <v>534</v>
      </c>
      <c r="F131" s="53" t="s">
        <v>176</v>
      </c>
      <c r="G131" s="791"/>
      <c r="H131" s="794"/>
      <c r="I131" s="797"/>
      <c r="J131" s="800"/>
      <c r="K131" s="803"/>
      <c r="L131" s="803"/>
      <c r="M131" s="809"/>
      <c r="N131" s="780"/>
      <c r="O131" s="787"/>
      <c r="P131" s="787"/>
      <c r="Q131" s="787"/>
      <c r="R131" s="1106"/>
      <c r="S131" s="1106"/>
      <c r="T131" s="1106"/>
      <c r="U131" s="1106"/>
      <c r="V131" s="1109"/>
      <c r="W131" s="858"/>
      <c r="X131" s="858"/>
      <c r="Y131" s="851"/>
      <c r="Z131" s="906"/>
      <c r="AA131" s="290">
        <v>3</v>
      </c>
      <c r="AB131" s="203" t="s">
        <v>480</v>
      </c>
      <c r="AC131" s="185">
        <v>0.1</v>
      </c>
      <c r="AD131" s="187">
        <v>43374</v>
      </c>
      <c r="AE131" s="187">
        <v>43404</v>
      </c>
      <c r="AF131" s="301">
        <f>$I129*AC131</f>
        <v>8.3333333333333332E-3</v>
      </c>
      <c r="AG131" s="182" t="s">
        <v>494</v>
      </c>
      <c r="AH131" s="275">
        <v>1</v>
      </c>
      <c r="AI131" s="240" t="s">
        <v>1230</v>
      </c>
      <c r="AJ131" s="81">
        <f t="shared" si="4"/>
        <v>0.1</v>
      </c>
      <c r="AK131" s="14">
        <f t="shared" si="3"/>
        <v>8.3333333333333332E-3</v>
      </c>
      <c r="AL131" s="84">
        <f>AJ131*I129</f>
        <v>8.3333333333333332E-3</v>
      </c>
    </row>
    <row r="132" spans="2:38" ht="74.25" customHeight="1" thickBot="1" x14ac:dyDescent="0.3">
      <c r="B132" s="57" t="s">
        <v>391</v>
      </c>
      <c r="C132" s="58" t="s">
        <v>392</v>
      </c>
      <c r="D132" s="52" t="s">
        <v>52</v>
      </c>
      <c r="E132" s="223" t="s">
        <v>533</v>
      </c>
      <c r="F132" s="53" t="s">
        <v>176</v>
      </c>
      <c r="G132" s="789">
        <v>6</v>
      </c>
      <c r="H132" s="792" t="s">
        <v>495</v>
      </c>
      <c r="I132" s="822">
        <f>100%/12</f>
        <v>8.3333333333333329E-2</v>
      </c>
      <c r="J132" s="798">
        <v>100</v>
      </c>
      <c r="K132" s="801" t="s">
        <v>475</v>
      </c>
      <c r="L132" s="801" t="s">
        <v>496</v>
      </c>
      <c r="M132" s="807" t="s">
        <v>497</v>
      </c>
      <c r="N132" s="781">
        <v>0.25</v>
      </c>
      <c r="O132" s="785">
        <v>0.5</v>
      </c>
      <c r="P132" s="785">
        <v>0.75</v>
      </c>
      <c r="Q132" s="785">
        <v>1</v>
      </c>
      <c r="R132" s="1104">
        <f>N132</f>
        <v>0.25</v>
      </c>
      <c r="S132" s="1104">
        <v>0</v>
      </c>
      <c r="T132" s="1104" t="s">
        <v>705</v>
      </c>
      <c r="U132" s="1104" t="s">
        <v>601</v>
      </c>
      <c r="V132" s="1107" t="s">
        <v>711</v>
      </c>
      <c r="W132" s="856">
        <f>IFERROR((S132/R132),0)</f>
        <v>0</v>
      </c>
      <c r="X132" s="856" t="str">
        <f>+IF(AND(W132&gt;=0%,W132&lt;=60%),"MALO",IF(AND(W132&gt;=61%,W132&lt;=80%),"REGULAR",IF(AND(W132&gt;=81%,W132&lt;95%),"BUENO","EXCELENTE")))</f>
        <v>MALO</v>
      </c>
      <c r="Y132" s="849" t="str">
        <f>IF(W132&gt;0,"EN EJECUCIÓN","SIN EJECUTAR")</f>
        <v>SIN EJECUTAR</v>
      </c>
      <c r="Z132" s="855">
        <f>W132*I132</f>
        <v>0</v>
      </c>
      <c r="AA132" s="290">
        <v>1</v>
      </c>
      <c r="AB132" s="507" t="s">
        <v>478</v>
      </c>
      <c r="AC132" s="180">
        <v>0.25</v>
      </c>
      <c r="AD132" s="181">
        <v>43132</v>
      </c>
      <c r="AE132" s="181">
        <v>43190</v>
      </c>
      <c r="AF132" s="14"/>
      <c r="AG132" s="188" t="s">
        <v>497</v>
      </c>
      <c r="AH132" s="542">
        <v>1</v>
      </c>
      <c r="AI132" s="538" t="s">
        <v>706</v>
      </c>
      <c r="AJ132" s="81">
        <f t="shared" si="4"/>
        <v>0.25</v>
      </c>
      <c r="AK132" s="14">
        <f t="shared" si="3"/>
        <v>0</v>
      </c>
      <c r="AL132" s="84">
        <f>AJ132*I132</f>
        <v>2.0833333333333332E-2</v>
      </c>
    </row>
    <row r="133" spans="2:38" ht="74.25" customHeight="1" thickBot="1" x14ac:dyDescent="0.3">
      <c r="B133" s="57" t="s">
        <v>391</v>
      </c>
      <c r="C133" s="58" t="s">
        <v>392</v>
      </c>
      <c r="D133" s="52" t="s">
        <v>52</v>
      </c>
      <c r="E133" s="223" t="s">
        <v>533</v>
      </c>
      <c r="F133" s="53" t="s">
        <v>176</v>
      </c>
      <c r="G133" s="790"/>
      <c r="H133" s="793"/>
      <c r="I133" s="796"/>
      <c r="J133" s="799"/>
      <c r="K133" s="802"/>
      <c r="L133" s="802"/>
      <c r="M133" s="808"/>
      <c r="N133" s="784"/>
      <c r="O133" s="786"/>
      <c r="P133" s="786"/>
      <c r="Q133" s="786"/>
      <c r="R133" s="1105"/>
      <c r="S133" s="1105"/>
      <c r="T133" s="1105"/>
      <c r="U133" s="1105"/>
      <c r="V133" s="1108"/>
      <c r="W133" s="857"/>
      <c r="X133" s="857"/>
      <c r="Y133" s="850"/>
      <c r="Z133" s="896"/>
      <c r="AA133" s="290">
        <v>2</v>
      </c>
      <c r="AB133" s="202" t="s">
        <v>479</v>
      </c>
      <c r="AC133" s="183">
        <v>0.65</v>
      </c>
      <c r="AD133" s="184">
        <v>43191</v>
      </c>
      <c r="AE133" s="184">
        <v>43373</v>
      </c>
      <c r="AF133" s="301"/>
      <c r="AG133" s="188" t="s">
        <v>497</v>
      </c>
      <c r="AH133" s="543">
        <v>1</v>
      </c>
      <c r="AI133" s="539" t="s">
        <v>959</v>
      </c>
      <c r="AJ133" s="81">
        <f t="shared" si="4"/>
        <v>0.65</v>
      </c>
      <c r="AK133" s="14">
        <f t="shared" si="3"/>
        <v>0</v>
      </c>
      <c r="AL133" s="84">
        <f>AJ133*I132</f>
        <v>5.4166666666666669E-2</v>
      </c>
    </row>
    <row r="134" spans="2:38" ht="74.25" customHeight="1" thickBot="1" x14ac:dyDescent="0.3">
      <c r="B134" s="57" t="s">
        <v>391</v>
      </c>
      <c r="C134" s="58" t="s">
        <v>392</v>
      </c>
      <c r="D134" s="52" t="s">
        <v>52</v>
      </c>
      <c r="E134" s="223" t="s">
        <v>533</v>
      </c>
      <c r="F134" s="53" t="s">
        <v>176</v>
      </c>
      <c r="G134" s="791"/>
      <c r="H134" s="794"/>
      <c r="I134" s="797"/>
      <c r="J134" s="800"/>
      <c r="K134" s="803"/>
      <c r="L134" s="803"/>
      <c r="M134" s="809"/>
      <c r="N134" s="780"/>
      <c r="O134" s="787"/>
      <c r="P134" s="787"/>
      <c r="Q134" s="787"/>
      <c r="R134" s="1106"/>
      <c r="S134" s="1106"/>
      <c r="T134" s="1106"/>
      <c r="U134" s="1106"/>
      <c r="V134" s="1109"/>
      <c r="W134" s="858"/>
      <c r="X134" s="858"/>
      <c r="Y134" s="851"/>
      <c r="Z134" s="906"/>
      <c r="AA134" s="290">
        <v>3</v>
      </c>
      <c r="AB134" s="203" t="s">
        <v>480</v>
      </c>
      <c r="AC134" s="185">
        <v>0.1</v>
      </c>
      <c r="AD134" s="187">
        <v>43374</v>
      </c>
      <c r="AE134" s="187">
        <v>43404</v>
      </c>
      <c r="AF134" s="301">
        <f>$I132*AC134</f>
        <v>8.3333333333333332E-3</v>
      </c>
      <c r="AG134" s="188" t="s">
        <v>497</v>
      </c>
      <c r="AH134" s="271">
        <v>1</v>
      </c>
      <c r="AI134" s="240" t="s">
        <v>1231</v>
      </c>
      <c r="AJ134" s="81">
        <f t="shared" si="4"/>
        <v>0.1</v>
      </c>
      <c r="AK134" s="14">
        <f t="shared" si="3"/>
        <v>8.3333333333333332E-3</v>
      </c>
      <c r="AL134" s="84">
        <f>AJ134*I132</f>
        <v>8.3333333333333332E-3</v>
      </c>
    </row>
    <row r="135" spans="2:38" ht="84" customHeight="1" thickBot="1" x14ac:dyDescent="0.3">
      <c r="B135" s="57" t="s">
        <v>391</v>
      </c>
      <c r="C135" s="58" t="s">
        <v>392</v>
      </c>
      <c r="D135" s="52" t="s">
        <v>52</v>
      </c>
      <c r="E135" s="223" t="s">
        <v>534</v>
      </c>
      <c r="F135" s="53" t="s">
        <v>176</v>
      </c>
      <c r="G135" s="789">
        <v>7</v>
      </c>
      <c r="H135" s="792" t="s">
        <v>178</v>
      </c>
      <c r="I135" s="795">
        <v>8.3333333333333329E-2</v>
      </c>
      <c r="J135" s="798">
        <v>100</v>
      </c>
      <c r="K135" s="801" t="s">
        <v>475</v>
      </c>
      <c r="L135" s="815" t="s">
        <v>481</v>
      </c>
      <c r="M135" s="807" t="s">
        <v>482</v>
      </c>
      <c r="N135" s="781">
        <v>0.25</v>
      </c>
      <c r="O135" s="785">
        <v>0.5</v>
      </c>
      <c r="P135" s="785">
        <v>0.75</v>
      </c>
      <c r="Q135" s="785">
        <v>1</v>
      </c>
      <c r="R135" s="1104">
        <f>N135</f>
        <v>0.25</v>
      </c>
      <c r="S135" s="1104">
        <v>1</v>
      </c>
      <c r="T135" s="1104" t="s">
        <v>712</v>
      </c>
      <c r="U135" s="1104" t="s">
        <v>713</v>
      </c>
      <c r="V135" s="1107" t="s">
        <v>601</v>
      </c>
      <c r="W135" s="1096">
        <f>IFERROR((S135/R135),0)</f>
        <v>4</v>
      </c>
      <c r="X135" s="1096" t="str">
        <f>+IF(AND(W135&gt;=0%,W135&lt;=60%),"MALO",IF(AND(W135&gt;=61%,W135&lt;=80%),"REGULAR",IF(AND(W135&gt;=81%,W135&lt;95%),"BUENO","EXCELENTE")))</f>
        <v>EXCELENTE</v>
      </c>
      <c r="Y135" s="849" t="str">
        <f>IF(W135&gt;0,"EN EJECUCIÓN","SIN EJECUTAR")</f>
        <v>EN EJECUCIÓN</v>
      </c>
      <c r="Z135" s="1097">
        <f>W135*I135</f>
        <v>0.33333333333333331</v>
      </c>
      <c r="AA135" s="290">
        <v>1</v>
      </c>
      <c r="AB135" s="201" t="s">
        <v>483</v>
      </c>
      <c r="AC135" s="180">
        <v>0.3</v>
      </c>
      <c r="AD135" s="181">
        <v>43132</v>
      </c>
      <c r="AE135" s="181">
        <v>43159</v>
      </c>
      <c r="AF135" s="14"/>
      <c r="AG135" s="182" t="s">
        <v>482</v>
      </c>
      <c r="AH135" s="275">
        <v>1</v>
      </c>
      <c r="AI135" s="237" t="s">
        <v>725</v>
      </c>
      <c r="AJ135" s="81">
        <f t="shared" si="4"/>
        <v>0.3</v>
      </c>
      <c r="AK135" s="14">
        <f t="shared" si="3"/>
        <v>0</v>
      </c>
      <c r="AL135" s="84">
        <f>AJ135*I135</f>
        <v>2.4999999999999998E-2</v>
      </c>
    </row>
    <row r="136" spans="2:38" ht="126.75" thickBot="1" x14ac:dyDescent="0.3">
      <c r="B136" s="57" t="s">
        <v>391</v>
      </c>
      <c r="C136" s="58" t="s">
        <v>392</v>
      </c>
      <c r="D136" s="52" t="s">
        <v>52</v>
      </c>
      <c r="E136" s="223" t="s">
        <v>534</v>
      </c>
      <c r="F136" s="53" t="s">
        <v>176</v>
      </c>
      <c r="G136" s="791"/>
      <c r="H136" s="794"/>
      <c r="I136" s="797"/>
      <c r="J136" s="800"/>
      <c r="K136" s="803"/>
      <c r="L136" s="816"/>
      <c r="M136" s="809"/>
      <c r="N136" s="780"/>
      <c r="O136" s="787"/>
      <c r="P136" s="787"/>
      <c r="Q136" s="787"/>
      <c r="R136" s="1106"/>
      <c r="S136" s="1106"/>
      <c r="T136" s="1106"/>
      <c r="U136" s="1106"/>
      <c r="V136" s="1109"/>
      <c r="W136" s="1096"/>
      <c r="X136" s="1096"/>
      <c r="Y136" s="851"/>
      <c r="Z136" s="1097"/>
      <c r="AA136" s="290">
        <v>2</v>
      </c>
      <c r="AB136" s="209" t="s">
        <v>484</v>
      </c>
      <c r="AC136" s="189">
        <v>0.7</v>
      </c>
      <c r="AD136" s="187">
        <v>43160</v>
      </c>
      <c r="AE136" s="187">
        <v>43281</v>
      </c>
      <c r="AF136" s="14"/>
      <c r="AG136" s="182" t="s">
        <v>482</v>
      </c>
      <c r="AH136" s="275">
        <v>1</v>
      </c>
      <c r="AI136" s="237" t="s">
        <v>726</v>
      </c>
      <c r="AJ136" s="81">
        <f t="shared" ref="AJ136:AJ199" si="5">AH136*AC136</f>
        <v>0.7</v>
      </c>
      <c r="AK136" s="14">
        <f t="shared" si="3"/>
        <v>0</v>
      </c>
      <c r="AL136" s="84">
        <f>AJ136*I135</f>
        <v>5.8333333333333327E-2</v>
      </c>
    </row>
    <row r="137" spans="2:38" ht="36.75" customHeight="1" thickBot="1" x14ac:dyDescent="0.3">
      <c r="B137" s="57" t="s">
        <v>391</v>
      </c>
      <c r="C137" s="58" t="s">
        <v>392</v>
      </c>
      <c r="D137" s="52" t="s">
        <v>52</v>
      </c>
      <c r="E137" s="223" t="s">
        <v>533</v>
      </c>
      <c r="F137" s="53" t="s">
        <v>176</v>
      </c>
      <c r="G137" s="789">
        <v>8</v>
      </c>
      <c r="H137" s="812" t="s">
        <v>177</v>
      </c>
      <c r="I137" s="795">
        <v>8.3333333333333329E-2</v>
      </c>
      <c r="J137" s="798">
        <v>17</v>
      </c>
      <c r="K137" s="801" t="s">
        <v>466</v>
      </c>
      <c r="L137" s="950" t="s">
        <v>467</v>
      </c>
      <c r="M137" s="807" t="s">
        <v>468</v>
      </c>
      <c r="N137" s="779">
        <v>1</v>
      </c>
      <c r="O137" s="788">
        <v>7</v>
      </c>
      <c r="P137" s="788">
        <v>13</v>
      </c>
      <c r="Q137" s="788">
        <v>17</v>
      </c>
      <c r="R137" s="1110">
        <f>N137</f>
        <v>1</v>
      </c>
      <c r="S137" s="1110">
        <v>0</v>
      </c>
      <c r="T137" s="1110" t="s">
        <v>714</v>
      </c>
      <c r="U137" s="1110" t="s">
        <v>715</v>
      </c>
      <c r="V137" s="1107" t="s">
        <v>716</v>
      </c>
      <c r="W137" s="856">
        <f>IFERROR((S137/R137),0)</f>
        <v>0</v>
      </c>
      <c r="X137" s="856" t="str">
        <f>+IF(AND(W137&gt;=0%,W137&lt;=60%),"MALO",IF(AND(W137&gt;=61%,W137&lt;=80%),"REGULAR",IF(AND(W137&gt;=81%,W137&lt;95%),"BUENO","EXCELENTE")))</f>
        <v>MALO</v>
      </c>
      <c r="Y137" s="849" t="str">
        <f>IF(W137&gt;0,"EN EJECUCIÓN","SIN EJECUTAR")</f>
        <v>SIN EJECUTAR</v>
      </c>
      <c r="Z137" s="855">
        <f>W137*I137</f>
        <v>0</v>
      </c>
      <c r="AA137" s="290">
        <v>1</v>
      </c>
      <c r="AB137" s="204" t="s">
        <v>469</v>
      </c>
      <c r="AC137" s="180">
        <v>0.15</v>
      </c>
      <c r="AD137" s="181">
        <v>43132</v>
      </c>
      <c r="AE137" s="181">
        <v>43174</v>
      </c>
      <c r="AF137" s="14"/>
      <c r="AG137" s="182" t="s">
        <v>468</v>
      </c>
      <c r="AH137" s="275">
        <v>1</v>
      </c>
      <c r="AI137" s="240" t="s">
        <v>714</v>
      </c>
      <c r="AJ137" s="81">
        <f t="shared" si="5"/>
        <v>0.15</v>
      </c>
      <c r="AK137" s="14">
        <f t="shared" ref="AK137:AK200" si="6">AF137*AH137</f>
        <v>0</v>
      </c>
      <c r="AL137" s="84">
        <f>AJ137*I137</f>
        <v>1.2499999999999999E-2</v>
      </c>
    </row>
    <row r="138" spans="2:38" ht="126.75" thickBot="1" x14ac:dyDescent="0.3">
      <c r="B138" s="57" t="s">
        <v>391</v>
      </c>
      <c r="C138" s="58" t="s">
        <v>392</v>
      </c>
      <c r="D138" s="52" t="s">
        <v>52</v>
      </c>
      <c r="E138" s="223" t="s">
        <v>533</v>
      </c>
      <c r="F138" s="53" t="s">
        <v>176</v>
      </c>
      <c r="G138" s="790"/>
      <c r="H138" s="813"/>
      <c r="I138" s="796"/>
      <c r="J138" s="799"/>
      <c r="K138" s="802"/>
      <c r="L138" s="826"/>
      <c r="M138" s="808"/>
      <c r="N138" s="784"/>
      <c r="O138" s="786"/>
      <c r="P138" s="786"/>
      <c r="Q138" s="786"/>
      <c r="R138" s="1111"/>
      <c r="S138" s="1111"/>
      <c r="T138" s="1111"/>
      <c r="U138" s="1111"/>
      <c r="V138" s="1108"/>
      <c r="W138" s="857"/>
      <c r="X138" s="857"/>
      <c r="Y138" s="850"/>
      <c r="Z138" s="896"/>
      <c r="AA138" s="290">
        <v>2</v>
      </c>
      <c r="AB138" s="508" t="s">
        <v>470</v>
      </c>
      <c r="AC138" s="183">
        <v>0.15</v>
      </c>
      <c r="AD138" s="184">
        <v>43175</v>
      </c>
      <c r="AE138" s="184">
        <v>43190</v>
      </c>
      <c r="AF138" s="14"/>
      <c r="AG138" s="182" t="s">
        <v>468</v>
      </c>
      <c r="AH138" s="543">
        <v>1</v>
      </c>
      <c r="AI138" s="538" t="s">
        <v>1007</v>
      </c>
      <c r="AJ138" s="81">
        <f t="shared" si="5"/>
        <v>0.15</v>
      </c>
      <c r="AK138" s="14">
        <f t="shared" si="6"/>
        <v>0</v>
      </c>
      <c r="AL138" s="84">
        <f>AJ138*I137</f>
        <v>1.2499999999999999E-2</v>
      </c>
    </row>
    <row r="139" spans="2:38" ht="126.75" thickBot="1" x14ac:dyDescent="0.3">
      <c r="B139" s="57" t="s">
        <v>391</v>
      </c>
      <c r="C139" s="58" t="s">
        <v>392</v>
      </c>
      <c r="D139" s="52" t="s">
        <v>52</v>
      </c>
      <c r="E139" s="223" t="s">
        <v>533</v>
      </c>
      <c r="F139" s="53" t="s">
        <v>176</v>
      </c>
      <c r="G139" s="790"/>
      <c r="H139" s="813"/>
      <c r="I139" s="796"/>
      <c r="J139" s="799"/>
      <c r="K139" s="802"/>
      <c r="L139" s="826"/>
      <c r="M139" s="808"/>
      <c r="N139" s="784"/>
      <c r="O139" s="786"/>
      <c r="P139" s="786"/>
      <c r="Q139" s="786"/>
      <c r="R139" s="1111"/>
      <c r="S139" s="1111"/>
      <c r="T139" s="1111"/>
      <c r="U139" s="1111"/>
      <c r="V139" s="1108"/>
      <c r="W139" s="857"/>
      <c r="X139" s="857"/>
      <c r="Y139" s="850"/>
      <c r="Z139" s="896"/>
      <c r="AA139" s="290">
        <v>3</v>
      </c>
      <c r="AB139" s="205" t="s">
        <v>471</v>
      </c>
      <c r="AC139" s="183">
        <v>0.6</v>
      </c>
      <c r="AD139" s="184">
        <v>43191</v>
      </c>
      <c r="AE139" s="184">
        <v>43434</v>
      </c>
      <c r="AF139" s="301">
        <f>$I137*AC139</f>
        <v>4.9999999999999996E-2</v>
      </c>
      <c r="AG139" s="182" t="s">
        <v>468</v>
      </c>
      <c r="AH139" s="275">
        <v>1</v>
      </c>
      <c r="AI139" s="284" t="s">
        <v>1136</v>
      </c>
      <c r="AJ139" s="81">
        <f t="shared" si="5"/>
        <v>0.6</v>
      </c>
      <c r="AK139" s="14">
        <f t="shared" si="6"/>
        <v>4.9999999999999996E-2</v>
      </c>
      <c r="AL139" s="84">
        <f>AJ139*I137</f>
        <v>4.9999999999999996E-2</v>
      </c>
    </row>
    <row r="140" spans="2:38" ht="39" customHeight="1" thickBot="1" x14ac:dyDescent="0.3">
      <c r="B140" s="57" t="s">
        <v>391</v>
      </c>
      <c r="C140" s="58" t="s">
        <v>392</v>
      </c>
      <c r="D140" s="52" t="s">
        <v>52</v>
      </c>
      <c r="E140" s="223" t="s">
        <v>533</v>
      </c>
      <c r="F140" s="53" t="s">
        <v>176</v>
      </c>
      <c r="G140" s="791"/>
      <c r="H140" s="814"/>
      <c r="I140" s="797"/>
      <c r="J140" s="800"/>
      <c r="K140" s="803"/>
      <c r="L140" s="827"/>
      <c r="M140" s="809"/>
      <c r="N140" s="780"/>
      <c r="O140" s="787"/>
      <c r="P140" s="787"/>
      <c r="Q140" s="787"/>
      <c r="R140" s="1112"/>
      <c r="S140" s="1112"/>
      <c r="T140" s="1112"/>
      <c r="U140" s="1112"/>
      <c r="V140" s="1109"/>
      <c r="W140" s="858"/>
      <c r="X140" s="858"/>
      <c r="Y140" s="851"/>
      <c r="Z140" s="906"/>
      <c r="AA140" s="290">
        <v>4</v>
      </c>
      <c r="AB140" s="203" t="s">
        <v>472</v>
      </c>
      <c r="AC140" s="185">
        <v>0.1</v>
      </c>
      <c r="AD140" s="299">
        <v>43435</v>
      </c>
      <c r="AE140" s="186">
        <v>43449</v>
      </c>
      <c r="AF140" s="301">
        <f>$I137*AC140</f>
        <v>8.3333333333333332E-3</v>
      </c>
      <c r="AG140" s="182" t="s">
        <v>468</v>
      </c>
      <c r="AH140" s="271">
        <v>1</v>
      </c>
      <c r="AI140" s="240" t="s">
        <v>1232</v>
      </c>
      <c r="AJ140" s="81">
        <f t="shared" si="5"/>
        <v>0.1</v>
      </c>
      <c r="AK140" s="14">
        <f t="shared" si="6"/>
        <v>8.3333333333333332E-3</v>
      </c>
      <c r="AL140" s="84">
        <f>AJ140*I137</f>
        <v>8.3333333333333332E-3</v>
      </c>
    </row>
    <row r="141" spans="2:38" ht="54" customHeight="1" thickBot="1" x14ac:dyDescent="0.3">
      <c r="B141" s="57" t="s">
        <v>391</v>
      </c>
      <c r="C141" s="58" t="s">
        <v>392</v>
      </c>
      <c r="D141" s="52" t="s">
        <v>52</v>
      </c>
      <c r="E141" s="223" t="s">
        <v>534</v>
      </c>
      <c r="F141" s="53" t="s">
        <v>176</v>
      </c>
      <c r="G141" s="789">
        <v>9</v>
      </c>
      <c r="H141" s="792" t="s">
        <v>181</v>
      </c>
      <c r="I141" s="822">
        <f>100%/12</f>
        <v>8.3333333333333329E-2</v>
      </c>
      <c r="J141" s="798">
        <v>100</v>
      </c>
      <c r="K141" s="801" t="s">
        <v>475</v>
      </c>
      <c r="L141" s="815" t="s">
        <v>498</v>
      </c>
      <c r="M141" s="807" t="s">
        <v>499</v>
      </c>
      <c r="N141" s="781">
        <v>0.25</v>
      </c>
      <c r="O141" s="952">
        <v>0.5</v>
      </c>
      <c r="P141" s="952">
        <v>0.75</v>
      </c>
      <c r="Q141" s="952">
        <v>1</v>
      </c>
      <c r="R141" s="1104">
        <f>N141</f>
        <v>0.25</v>
      </c>
      <c r="S141" s="1104">
        <v>0.25</v>
      </c>
      <c r="T141" s="1104" t="s">
        <v>717</v>
      </c>
      <c r="U141" s="1104" t="s">
        <v>718</v>
      </c>
      <c r="V141" s="1107" t="s">
        <v>601</v>
      </c>
      <c r="W141" s="856">
        <f>IFERROR((S141/R141),0)</f>
        <v>1</v>
      </c>
      <c r="X141" s="856" t="str">
        <f>+IF(AND(W141&gt;=0%,W141&lt;=60%),"MALO",IF(AND(W141&gt;=61%,W141&lt;=80%),"REGULAR",IF(AND(W141&gt;=81%,W141&lt;95%),"BUENO","EXCELENTE")))</f>
        <v>EXCELENTE</v>
      </c>
      <c r="Y141" s="849" t="str">
        <f>IF(W141&gt;0,"EN EJECUCIÓN","SIN EJECUTAR")</f>
        <v>EN EJECUCIÓN</v>
      </c>
      <c r="Z141" s="855">
        <f>W141*I141</f>
        <v>8.3333333333333329E-2</v>
      </c>
      <c r="AA141" s="290">
        <v>1</v>
      </c>
      <c r="AB141" s="201" t="s">
        <v>500</v>
      </c>
      <c r="AC141" s="191">
        <v>0.3</v>
      </c>
      <c r="AD141" s="181">
        <v>43132</v>
      </c>
      <c r="AE141" s="181">
        <v>43190</v>
      </c>
      <c r="AF141" s="14"/>
      <c r="AG141" s="188" t="s">
        <v>499</v>
      </c>
      <c r="AH141" s="271">
        <v>1</v>
      </c>
      <c r="AI141" s="284" t="s">
        <v>717</v>
      </c>
      <c r="AJ141" s="81">
        <f t="shared" si="5"/>
        <v>0.3</v>
      </c>
      <c r="AK141" s="14">
        <f t="shared" si="6"/>
        <v>0</v>
      </c>
      <c r="AL141" s="84">
        <f>AJ141*I141</f>
        <v>2.4999999999999998E-2</v>
      </c>
    </row>
    <row r="142" spans="2:38" ht="54" customHeight="1" thickBot="1" x14ac:dyDescent="0.3">
      <c r="B142" s="57" t="s">
        <v>391</v>
      </c>
      <c r="C142" s="58" t="s">
        <v>392</v>
      </c>
      <c r="D142" s="52" t="s">
        <v>52</v>
      </c>
      <c r="E142" s="223" t="s">
        <v>534</v>
      </c>
      <c r="F142" s="53" t="s">
        <v>176</v>
      </c>
      <c r="G142" s="790"/>
      <c r="H142" s="793"/>
      <c r="I142" s="796"/>
      <c r="J142" s="799"/>
      <c r="K142" s="802"/>
      <c r="L142" s="817"/>
      <c r="M142" s="808"/>
      <c r="N142" s="782"/>
      <c r="O142" s="953"/>
      <c r="P142" s="953"/>
      <c r="Q142" s="953"/>
      <c r="R142" s="1105"/>
      <c r="S142" s="1105"/>
      <c r="T142" s="1105"/>
      <c r="U142" s="1105"/>
      <c r="V142" s="1108"/>
      <c r="W142" s="857"/>
      <c r="X142" s="857"/>
      <c r="Y142" s="850"/>
      <c r="Z142" s="896"/>
      <c r="AA142" s="290">
        <v>2</v>
      </c>
      <c r="AB142" s="202" t="s">
        <v>501</v>
      </c>
      <c r="AC142" s="192">
        <v>0.5</v>
      </c>
      <c r="AD142" s="184">
        <v>43191</v>
      </c>
      <c r="AE142" s="184">
        <v>43373</v>
      </c>
      <c r="AF142" s="301"/>
      <c r="AG142" s="188" t="s">
        <v>499</v>
      </c>
      <c r="AH142" s="725">
        <v>1</v>
      </c>
      <c r="AI142" s="727" t="s">
        <v>1233</v>
      </c>
      <c r="AJ142" s="81">
        <f t="shared" si="5"/>
        <v>0.5</v>
      </c>
      <c r="AK142" s="14">
        <f t="shared" si="6"/>
        <v>0</v>
      </c>
      <c r="AL142" s="84">
        <f>AJ142*I141</f>
        <v>4.1666666666666664E-2</v>
      </c>
    </row>
    <row r="143" spans="2:38" ht="126.75" thickBot="1" x14ac:dyDescent="0.3">
      <c r="B143" s="57" t="s">
        <v>391</v>
      </c>
      <c r="C143" s="58" t="s">
        <v>392</v>
      </c>
      <c r="D143" s="52" t="s">
        <v>52</v>
      </c>
      <c r="E143" s="223" t="s">
        <v>534</v>
      </c>
      <c r="F143" s="53" t="s">
        <v>176</v>
      </c>
      <c r="G143" s="791"/>
      <c r="H143" s="794"/>
      <c r="I143" s="797"/>
      <c r="J143" s="800"/>
      <c r="K143" s="803"/>
      <c r="L143" s="816"/>
      <c r="M143" s="809"/>
      <c r="N143" s="783"/>
      <c r="O143" s="954"/>
      <c r="P143" s="954"/>
      <c r="Q143" s="954"/>
      <c r="R143" s="1106"/>
      <c r="S143" s="1106"/>
      <c r="T143" s="1106"/>
      <c r="U143" s="1106"/>
      <c r="V143" s="1109"/>
      <c r="W143" s="858"/>
      <c r="X143" s="858"/>
      <c r="Y143" s="851"/>
      <c r="Z143" s="906"/>
      <c r="AA143" s="290">
        <v>3</v>
      </c>
      <c r="AB143" s="206" t="s">
        <v>502</v>
      </c>
      <c r="AC143" s="193">
        <v>0.2</v>
      </c>
      <c r="AD143" s="187">
        <v>43374</v>
      </c>
      <c r="AE143" s="187">
        <v>43404</v>
      </c>
      <c r="AF143" s="301">
        <f>$I141*AC143</f>
        <v>1.6666666666666666E-2</v>
      </c>
      <c r="AG143" s="188" t="s">
        <v>499</v>
      </c>
      <c r="AH143" s="275">
        <v>1</v>
      </c>
      <c r="AI143" s="240" t="s">
        <v>1234</v>
      </c>
      <c r="AJ143" s="81">
        <f t="shared" si="5"/>
        <v>0.2</v>
      </c>
      <c r="AK143" s="14">
        <f t="shared" si="6"/>
        <v>1.6666666666666666E-2</v>
      </c>
      <c r="AL143" s="84">
        <f>AJ143*I141</f>
        <v>1.6666666666666666E-2</v>
      </c>
    </row>
    <row r="144" spans="2:38" ht="148.5" customHeight="1" thickBot="1" x14ac:dyDescent="0.3">
      <c r="B144" s="57" t="s">
        <v>391</v>
      </c>
      <c r="C144" s="58" t="s">
        <v>392</v>
      </c>
      <c r="D144" s="52" t="s">
        <v>52</v>
      </c>
      <c r="E144" s="223" t="s">
        <v>533</v>
      </c>
      <c r="F144" s="53" t="s">
        <v>176</v>
      </c>
      <c r="G144" s="789">
        <v>10</v>
      </c>
      <c r="H144" s="792" t="s">
        <v>503</v>
      </c>
      <c r="I144" s="795">
        <v>8.3333333333333329E-2</v>
      </c>
      <c r="J144" s="798">
        <v>20</v>
      </c>
      <c r="K144" s="801" t="s">
        <v>91</v>
      </c>
      <c r="L144" s="810" t="s">
        <v>504</v>
      </c>
      <c r="M144" s="807" t="s">
        <v>505</v>
      </c>
      <c r="N144" s="779">
        <v>5</v>
      </c>
      <c r="O144" s="779">
        <v>10</v>
      </c>
      <c r="P144" s="779">
        <v>15</v>
      </c>
      <c r="Q144" s="779">
        <v>20</v>
      </c>
      <c r="R144" s="1110">
        <f>N144</f>
        <v>5</v>
      </c>
      <c r="S144" s="1110">
        <v>0</v>
      </c>
      <c r="T144" s="1110" t="s">
        <v>719</v>
      </c>
      <c r="U144" s="1110" t="s">
        <v>720</v>
      </c>
      <c r="V144" s="1116" t="s">
        <v>601</v>
      </c>
      <c r="W144" s="1096">
        <f>IFERROR((S144/R144),0)</f>
        <v>0</v>
      </c>
      <c r="X144" s="1096" t="str">
        <f>+IF(AND(W144&gt;=0%,W144&lt;=60%),"MALO",IF(AND(W144&gt;=61%,W144&lt;=80%),"REGULAR",IF(AND(W144&gt;=81%,W144&lt;95%),"BUENO","EXCELENTE")))</f>
        <v>MALO</v>
      </c>
      <c r="Y144" s="849" t="str">
        <f>IF(W144&gt;0,"EN EJECUCIÓN","SIN EJECUTAR")</f>
        <v>SIN EJECUTAR</v>
      </c>
      <c r="Z144" s="1097">
        <f>W144*I144</f>
        <v>0</v>
      </c>
      <c r="AA144" s="290">
        <v>1</v>
      </c>
      <c r="AB144" s="201" t="s">
        <v>506</v>
      </c>
      <c r="AC144" s="191">
        <v>0.7</v>
      </c>
      <c r="AD144" s="194">
        <v>43160</v>
      </c>
      <c r="AE144" s="194">
        <v>43434</v>
      </c>
      <c r="AF144" s="301">
        <f>$I144*AC144</f>
        <v>5.8333333333333327E-2</v>
      </c>
      <c r="AG144" s="188" t="s">
        <v>505</v>
      </c>
      <c r="AH144" s="271">
        <v>1</v>
      </c>
      <c r="AI144" s="284" t="s">
        <v>1236</v>
      </c>
      <c r="AJ144" s="81">
        <f t="shared" si="5"/>
        <v>0.7</v>
      </c>
      <c r="AK144" s="14">
        <f t="shared" si="6"/>
        <v>5.8333333333333327E-2</v>
      </c>
      <c r="AL144" s="84">
        <f>AJ144*I144</f>
        <v>5.8333333333333327E-2</v>
      </c>
    </row>
    <row r="145" spans="2:38" ht="240.75" thickBot="1" x14ac:dyDescent="0.3">
      <c r="B145" s="57" t="s">
        <v>391</v>
      </c>
      <c r="C145" s="58" t="s">
        <v>392</v>
      </c>
      <c r="D145" s="52" t="s">
        <v>52</v>
      </c>
      <c r="E145" s="223" t="s">
        <v>533</v>
      </c>
      <c r="F145" s="53" t="s">
        <v>176</v>
      </c>
      <c r="G145" s="791"/>
      <c r="H145" s="794"/>
      <c r="I145" s="797"/>
      <c r="J145" s="800"/>
      <c r="K145" s="803"/>
      <c r="L145" s="811"/>
      <c r="M145" s="809"/>
      <c r="N145" s="780"/>
      <c r="O145" s="780"/>
      <c r="P145" s="780"/>
      <c r="Q145" s="780"/>
      <c r="R145" s="1112"/>
      <c r="S145" s="1112"/>
      <c r="T145" s="1112"/>
      <c r="U145" s="1112"/>
      <c r="V145" s="1117"/>
      <c r="W145" s="1096"/>
      <c r="X145" s="1096"/>
      <c r="Y145" s="851"/>
      <c r="Z145" s="1097"/>
      <c r="AA145" s="290">
        <v>2</v>
      </c>
      <c r="AB145" s="203" t="s">
        <v>507</v>
      </c>
      <c r="AC145" s="195">
        <v>0.3</v>
      </c>
      <c r="AD145" s="196">
        <v>43435</v>
      </c>
      <c r="AE145" s="196">
        <v>43444</v>
      </c>
      <c r="AF145" s="301">
        <f>$I144*AC145</f>
        <v>2.4999999999999998E-2</v>
      </c>
      <c r="AG145" s="188" t="s">
        <v>505</v>
      </c>
      <c r="AH145" s="271">
        <v>1</v>
      </c>
      <c r="AI145" s="240" t="s">
        <v>1235</v>
      </c>
      <c r="AJ145" s="81">
        <f t="shared" si="5"/>
        <v>0.3</v>
      </c>
      <c r="AK145" s="14">
        <f t="shared" si="6"/>
        <v>2.4999999999999998E-2</v>
      </c>
      <c r="AL145" s="84">
        <f>AJ145*I144</f>
        <v>2.4999999999999998E-2</v>
      </c>
    </row>
    <row r="146" spans="2:38" ht="42" customHeight="1" thickBot="1" x14ac:dyDescent="0.3">
      <c r="B146" s="57" t="s">
        <v>391</v>
      </c>
      <c r="C146" s="58" t="s">
        <v>392</v>
      </c>
      <c r="D146" s="52" t="s">
        <v>52</v>
      </c>
      <c r="E146" s="223" t="s">
        <v>533</v>
      </c>
      <c r="F146" s="53" t="s">
        <v>176</v>
      </c>
      <c r="G146" s="789">
        <v>11</v>
      </c>
      <c r="H146" s="792" t="s">
        <v>508</v>
      </c>
      <c r="I146" s="822">
        <f>100%/12</f>
        <v>8.3333333333333329E-2</v>
      </c>
      <c r="J146" s="798">
        <v>98</v>
      </c>
      <c r="K146" s="801" t="s">
        <v>475</v>
      </c>
      <c r="L146" s="810" t="s">
        <v>509</v>
      </c>
      <c r="M146" s="807" t="s">
        <v>499</v>
      </c>
      <c r="N146" s="781">
        <v>0.25</v>
      </c>
      <c r="O146" s="781">
        <v>0.5</v>
      </c>
      <c r="P146" s="781">
        <v>0.75</v>
      </c>
      <c r="Q146" s="781">
        <v>0.98</v>
      </c>
      <c r="R146" s="1104">
        <f>N146</f>
        <v>0.25</v>
      </c>
      <c r="S146" s="1113">
        <v>0.25</v>
      </c>
      <c r="T146" s="1104" t="s">
        <v>721</v>
      </c>
      <c r="U146" s="1104" t="s">
        <v>722</v>
      </c>
      <c r="V146" s="1107" t="s">
        <v>601</v>
      </c>
      <c r="W146" s="856">
        <f>IFERROR((S146/R146),0)</f>
        <v>1</v>
      </c>
      <c r="X146" s="856" t="str">
        <f>+IF(AND(W146&gt;=0%,W146&lt;=60%),"MALO",IF(AND(W146&gt;=61%,W146&lt;=80%),"REGULAR",IF(AND(W146&gt;=81%,W146&lt;95%),"BUENO","EXCELENTE")))</f>
        <v>EXCELENTE</v>
      </c>
      <c r="Y146" s="849" t="str">
        <f>IF(W146&gt;0,"EN EJECUCIÓN","SIN EJECUTAR")</f>
        <v>EN EJECUCIÓN</v>
      </c>
      <c r="Z146" s="855">
        <f>W146*I146</f>
        <v>8.3333333333333329E-2</v>
      </c>
      <c r="AA146" s="290">
        <v>1</v>
      </c>
      <c r="AB146" s="201" t="s">
        <v>510</v>
      </c>
      <c r="AC146" s="191">
        <v>0.4</v>
      </c>
      <c r="AD146" s="194">
        <v>43132</v>
      </c>
      <c r="AE146" s="194">
        <v>43454</v>
      </c>
      <c r="AF146" s="301">
        <f>$I146*AC146</f>
        <v>3.3333333333333333E-2</v>
      </c>
      <c r="AG146" s="197" t="s">
        <v>499</v>
      </c>
      <c r="AH146" s="271">
        <v>1</v>
      </c>
      <c r="AI146" s="284" t="s">
        <v>728</v>
      </c>
      <c r="AJ146" s="81">
        <f t="shared" si="5"/>
        <v>0.4</v>
      </c>
      <c r="AK146" s="14">
        <f t="shared" si="6"/>
        <v>3.3333333333333333E-2</v>
      </c>
      <c r="AL146" s="84">
        <f>AJ146*I146</f>
        <v>3.3333333333333333E-2</v>
      </c>
    </row>
    <row r="147" spans="2:38" ht="42" customHeight="1" thickBot="1" x14ac:dyDescent="0.3">
      <c r="B147" s="57" t="s">
        <v>391</v>
      </c>
      <c r="C147" s="58" t="s">
        <v>392</v>
      </c>
      <c r="D147" s="52" t="s">
        <v>52</v>
      </c>
      <c r="E147" s="223" t="s">
        <v>533</v>
      </c>
      <c r="F147" s="53" t="s">
        <v>176</v>
      </c>
      <c r="G147" s="790"/>
      <c r="H147" s="793"/>
      <c r="I147" s="796"/>
      <c r="J147" s="799"/>
      <c r="K147" s="802"/>
      <c r="L147" s="951"/>
      <c r="M147" s="808"/>
      <c r="N147" s="782"/>
      <c r="O147" s="782"/>
      <c r="P147" s="782"/>
      <c r="Q147" s="782"/>
      <c r="R147" s="1105"/>
      <c r="S147" s="1114"/>
      <c r="T147" s="1105"/>
      <c r="U147" s="1105"/>
      <c r="V147" s="1108"/>
      <c r="W147" s="857"/>
      <c r="X147" s="857"/>
      <c r="Y147" s="850"/>
      <c r="Z147" s="896"/>
      <c r="AA147" s="290">
        <v>2</v>
      </c>
      <c r="AB147" s="202" t="s">
        <v>511</v>
      </c>
      <c r="AC147" s="192">
        <v>0.48</v>
      </c>
      <c r="AD147" s="198">
        <v>43132</v>
      </c>
      <c r="AE147" s="198">
        <v>43454</v>
      </c>
      <c r="AF147" s="301">
        <f>$I146*AC147</f>
        <v>3.9999999999999994E-2</v>
      </c>
      <c r="AG147" s="197" t="s">
        <v>499</v>
      </c>
      <c r="AH147" s="271">
        <v>1</v>
      </c>
      <c r="AI147" s="284" t="s">
        <v>729</v>
      </c>
      <c r="AJ147" s="81">
        <f t="shared" si="5"/>
        <v>0.48</v>
      </c>
      <c r="AK147" s="14">
        <f t="shared" si="6"/>
        <v>3.9999999999999994E-2</v>
      </c>
      <c r="AL147" s="84">
        <f>AJ147*I146</f>
        <v>3.9999999999999994E-2</v>
      </c>
    </row>
    <row r="148" spans="2:38" ht="42.75" customHeight="1" thickBot="1" x14ac:dyDescent="0.3">
      <c r="B148" s="57" t="s">
        <v>391</v>
      </c>
      <c r="C148" s="58" t="s">
        <v>392</v>
      </c>
      <c r="D148" s="52" t="s">
        <v>52</v>
      </c>
      <c r="E148" s="223" t="s">
        <v>533</v>
      </c>
      <c r="F148" s="53" t="s">
        <v>176</v>
      </c>
      <c r="G148" s="790"/>
      <c r="H148" s="794"/>
      <c r="I148" s="797"/>
      <c r="J148" s="800"/>
      <c r="K148" s="803"/>
      <c r="L148" s="811"/>
      <c r="M148" s="809"/>
      <c r="N148" s="783"/>
      <c r="O148" s="783"/>
      <c r="P148" s="783"/>
      <c r="Q148" s="783"/>
      <c r="R148" s="1106"/>
      <c r="S148" s="1115"/>
      <c r="T148" s="1106"/>
      <c r="U148" s="1106"/>
      <c r="V148" s="1109"/>
      <c r="W148" s="858"/>
      <c r="X148" s="858"/>
      <c r="Y148" s="851"/>
      <c r="Z148" s="906"/>
      <c r="AA148" s="290">
        <v>3</v>
      </c>
      <c r="AB148" s="203" t="s">
        <v>512</v>
      </c>
      <c r="AC148" s="195">
        <v>0.1</v>
      </c>
      <c r="AD148" s="196">
        <v>43132</v>
      </c>
      <c r="AE148" s="196">
        <v>43454</v>
      </c>
      <c r="AF148" s="301">
        <f>$I146*AC148</f>
        <v>8.3333333333333332E-3</v>
      </c>
      <c r="AG148" s="197" t="s">
        <v>499</v>
      </c>
      <c r="AH148" s="271">
        <v>1</v>
      </c>
      <c r="AI148" s="284" t="s">
        <v>730</v>
      </c>
      <c r="AJ148" s="81">
        <f t="shared" si="5"/>
        <v>0.1</v>
      </c>
      <c r="AK148" s="14">
        <f t="shared" si="6"/>
        <v>8.3333333333333332E-3</v>
      </c>
      <c r="AL148" s="84">
        <f>AJ148*I146</f>
        <v>8.3333333333333332E-3</v>
      </c>
    </row>
    <row r="149" spans="2:38" ht="36.75" customHeight="1" thickBot="1" x14ac:dyDescent="0.3">
      <c r="B149" s="57" t="s">
        <v>391</v>
      </c>
      <c r="C149" s="58" t="s">
        <v>392</v>
      </c>
      <c r="D149" s="52" t="s">
        <v>52</v>
      </c>
      <c r="E149" s="223" t="s">
        <v>533</v>
      </c>
      <c r="F149" s="53" t="s">
        <v>176</v>
      </c>
      <c r="G149" s="789">
        <v>12</v>
      </c>
      <c r="H149" s="792" t="s">
        <v>513</v>
      </c>
      <c r="I149" s="795">
        <v>8.3333333333333329E-2</v>
      </c>
      <c r="J149" s="798">
        <v>26</v>
      </c>
      <c r="K149" s="801" t="s">
        <v>91</v>
      </c>
      <c r="L149" s="804" t="s">
        <v>514</v>
      </c>
      <c r="M149" s="807" t="s">
        <v>499</v>
      </c>
      <c r="N149" s="779">
        <v>0</v>
      </c>
      <c r="O149" s="779">
        <v>13</v>
      </c>
      <c r="P149" s="779">
        <v>0</v>
      </c>
      <c r="Q149" s="779">
        <v>26</v>
      </c>
      <c r="R149" s="1110">
        <f>N149</f>
        <v>0</v>
      </c>
      <c r="S149" s="1110">
        <v>0</v>
      </c>
      <c r="T149" s="1110" t="s">
        <v>723</v>
      </c>
      <c r="U149" s="1110"/>
      <c r="V149" s="1116" t="s">
        <v>724</v>
      </c>
      <c r="W149" s="856">
        <f>IFERROR((S149/R149),0)</f>
        <v>0</v>
      </c>
      <c r="X149" s="856" t="str">
        <f>+IF(AND(W149&gt;=0%,W149&lt;=60%),"MALO",IF(AND(W149&gt;=61%,W149&lt;=80%),"REGULAR",IF(AND(W149&gt;=81%,W149&lt;95%),"BUENO","EXCELENTE")))</f>
        <v>MALO</v>
      </c>
      <c r="Y149" s="849" t="str">
        <f>IF(W149&gt;0,"EN EJECUCIÓN","SIN EJECUTAR")</f>
        <v>SIN EJECUTAR</v>
      </c>
      <c r="Z149" s="855">
        <f>W149*I149</f>
        <v>0</v>
      </c>
      <c r="AA149" s="290">
        <v>1</v>
      </c>
      <c r="AB149" s="201" t="s">
        <v>515</v>
      </c>
      <c r="AC149" s="191">
        <v>0.1</v>
      </c>
      <c r="AD149" s="194">
        <v>43246</v>
      </c>
      <c r="AE149" s="194">
        <v>43258</v>
      </c>
      <c r="AF149" s="14"/>
      <c r="AG149" s="188" t="s">
        <v>499</v>
      </c>
      <c r="AH149" s="543">
        <v>1</v>
      </c>
      <c r="AI149" s="539" t="s">
        <v>1002</v>
      </c>
      <c r="AJ149" s="81">
        <f t="shared" si="5"/>
        <v>0.1</v>
      </c>
      <c r="AK149" s="14">
        <f t="shared" si="6"/>
        <v>0</v>
      </c>
      <c r="AL149" s="84">
        <f>AJ149*I149</f>
        <v>8.3333333333333332E-3</v>
      </c>
    </row>
    <row r="150" spans="2:38" ht="36.75" customHeight="1" thickBot="1" x14ac:dyDescent="0.3">
      <c r="B150" s="57" t="s">
        <v>391</v>
      </c>
      <c r="C150" s="58" t="s">
        <v>392</v>
      </c>
      <c r="D150" s="52" t="s">
        <v>52</v>
      </c>
      <c r="E150" s="223" t="s">
        <v>533</v>
      </c>
      <c r="F150" s="53" t="s">
        <v>176</v>
      </c>
      <c r="G150" s="790"/>
      <c r="H150" s="793"/>
      <c r="I150" s="796"/>
      <c r="J150" s="799"/>
      <c r="K150" s="802"/>
      <c r="L150" s="805"/>
      <c r="M150" s="808"/>
      <c r="N150" s="784"/>
      <c r="O150" s="784"/>
      <c r="P150" s="784"/>
      <c r="Q150" s="784"/>
      <c r="R150" s="1111"/>
      <c r="S150" s="1111"/>
      <c r="T150" s="1111"/>
      <c r="U150" s="1111"/>
      <c r="V150" s="1118"/>
      <c r="W150" s="857"/>
      <c r="X150" s="857"/>
      <c r="Y150" s="850"/>
      <c r="Z150" s="896"/>
      <c r="AA150" s="290">
        <v>2</v>
      </c>
      <c r="AB150" s="202" t="s">
        <v>479</v>
      </c>
      <c r="AC150" s="192">
        <v>0.3</v>
      </c>
      <c r="AD150" s="198">
        <v>43269</v>
      </c>
      <c r="AE150" s="198">
        <v>43280</v>
      </c>
      <c r="AF150" s="14"/>
      <c r="AG150" s="188" t="s">
        <v>499</v>
      </c>
      <c r="AH150" s="543">
        <v>1</v>
      </c>
      <c r="AI150" s="539" t="s">
        <v>1002</v>
      </c>
      <c r="AJ150" s="81">
        <f t="shared" si="5"/>
        <v>0.3</v>
      </c>
      <c r="AK150" s="14">
        <f t="shared" si="6"/>
        <v>0</v>
      </c>
      <c r="AL150" s="84">
        <f>AJ150*I149</f>
        <v>2.4999999999999998E-2</v>
      </c>
    </row>
    <row r="151" spans="2:38" ht="36.75" customHeight="1" thickBot="1" x14ac:dyDescent="0.3">
      <c r="B151" s="57" t="s">
        <v>391</v>
      </c>
      <c r="C151" s="58" t="s">
        <v>392</v>
      </c>
      <c r="D151" s="52" t="s">
        <v>52</v>
      </c>
      <c r="E151" s="223" t="s">
        <v>533</v>
      </c>
      <c r="F151" s="53" t="s">
        <v>176</v>
      </c>
      <c r="G151" s="790"/>
      <c r="H151" s="793"/>
      <c r="I151" s="796"/>
      <c r="J151" s="799"/>
      <c r="K151" s="802"/>
      <c r="L151" s="805"/>
      <c r="M151" s="808"/>
      <c r="N151" s="784"/>
      <c r="O151" s="784"/>
      <c r="P151" s="784"/>
      <c r="Q151" s="784"/>
      <c r="R151" s="1111"/>
      <c r="S151" s="1111"/>
      <c r="T151" s="1111"/>
      <c r="U151" s="1111"/>
      <c r="V151" s="1118"/>
      <c r="W151" s="857"/>
      <c r="X151" s="857"/>
      <c r="Y151" s="850"/>
      <c r="Z151" s="896"/>
      <c r="AA151" s="290">
        <v>3</v>
      </c>
      <c r="AB151" s="206" t="s">
        <v>516</v>
      </c>
      <c r="AC151" s="193">
        <v>0.1</v>
      </c>
      <c r="AD151" s="199">
        <v>43281</v>
      </c>
      <c r="AE151" s="199">
        <v>43296</v>
      </c>
      <c r="AF151" s="301"/>
      <c r="AG151" s="188" t="s">
        <v>499</v>
      </c>
      <c r="AH151" s="728">
        <v>1</v>
      </c>
      <c r="AI151" s="727" t="s">
        <v>1237</v>
      </c>
      <c r="AJ151" s="81">
        <f t="shared" si="5"/>
        <v>0.1</v>
      </c>
      <c r="AK151" s="14">
        <f t="shared" si="6"/>
        <v>0</v>
      </c>
      <c r="AL151" s="84">
        <f>AJ151*I149</f>
        <v>8.3333333333333332E-3</v>
      </c>
    </row>
    <row r="152" spans="2:38" ht="21" customHeight="1" thickBot="1" x14ac:dyDescent="0.3">
      <c r="B152" s="57" t="s">
        <v>391</v>
      </c>
      <c r="C152" s="58" t="s">
        <v>392</v>
      </c>
      <c r="D152" s="52" t="s">
        <v>52</v>
      </c>
      <c r="E152" s="223" t="s">
        <v>533</v>
      </c>
      <c r="F152" s="53" t="s">
        <v>176</v>
      </c>
      <c r="G152" s="790"/>
      <c r="H152" s="793"/>
      <c r="I152" s="796"/>
      <c r="J152" s="799"/>
      <c r="K152" s="802"/>
      <c r="L152" s="805"/>
      <c r="M152" s="808"/>
      <c r="N152" s="784"/>
      <c r="O152" s="784"/>
      <c r="P152" s="784"/>
      <c r="Q152" s="784"/>
      <c r="R152" s="1111"/>
      <c r="S152" s="1111"/>
      <c r="T152" s="1111"/>
      <c r="U152" s="1111"/>
      <c r="V152" s="1118"/>
      <c r="W152" s="857"/>
      <c r="X152" s="857"/>
      <c r="Y152" s="850"/>
      <c r="Z152" s="896"/>
      <c r="AA152" s="290">
        <v>4</v>
      </c>
      <c r="AB152" s="201" t="s">
        <v>515</v>
      </c>
      <c r="AC152" s="191">
        <v>0.1</v>
      </c>
      <c r="AD152" s="200">
        <v>43414</v>
      </c>
      <c r="AE152" s="200">
        <v>43421</v>
      </c>
      <c r="AF152" s="301">
        <f>$I149*AC152</f>
        <v>8.3333333333333332E-3</v>
      </c>
      <c r="AG152" s="188" t="s">
        <v>499</v>
      </c>
      <c r="AH152" s="272">
        <v>1</v>
      </c>
      <c r="AI152" s="239" t="s">
        <v>1238</v>
      </c>
      <c r="AJ152" s="81">
        <f t="shared" si="5"/>
        <v>0.1</v>
      </c>
      <c r="AK152" s="14">
        <f t="shared" si="6"/>
        <v>8.3333333333333332E-3</v>
      </c>
      <c r="AL152" s="84">
        <f>AJ152*I149</f>
        <v>8.3333333333333332E-3</v>
      </c>
    </row>
    <row r="153" spans="2:38" ht="21" customHeight="1" thickBot="1" x14ac:dyDescent="0.3">
      <c r="B153" s="57" t="s">
        <v>391</v>
      </c>
      <c r="C153" s="58" t="s">
        <v>392</v>
      </c>
      <c r="D153" s="52" t="s">
        <v>52</v>
      </c>
      <c r="E153" s="223" t="s">
        <v>533</v>
      </c>
      <c r="F153" s="53" t="s">
        <v>176</v>
      </c>
      <c r="G153" s="790"/>
      <c r="H153" s="793"/>
      <c r="I153" s="796"/>
      <c r="J153" s="799"/>
      <c r="K153" s="802"/>
      <c r="L153" s="805"/>
      <c r="M153" s="808"/>
      <c r="N153" s="784"/>
      <c r="O153" s="784"/>
      <c r="P153" s="784"/>
      <c r="Q153" s="784"/>
      <c r="R153" s="1111"/>
      <c r="S153" s="1111"/>
      <c r="T153" s="1111"/>
      <c r="U153" s="1111"/>
      <c r="V153" s="1118"/>
      <c r="W153" s="857"/>
      <c r="X153" s="857"/>
      <c r="Y153" s="850"/>
      <c r="Z153" s="896"/>
      <c r="AA153" s="290">
        <v>5</v>
      </c>
      <c r="AB153" s="202" t="s">
        <v>479</v>
      </c>
      <c r="AC153" s="192">
        <v>0.3</v>
      </c>
      <c r="AD153" s="198">
        <v>43430</v>
      </c>
      <c r="AE153" s="198">
        <v>43441</v>
      </c>
      <c r="AF153" s="301">
        <f>$I149*AC153</f>
        <v>2.4999999999999998E-2</v>
      </c>
      <c r="AG153" s="188" t="s">
        <v>499</v>
      </c>
      <c r="AH153" s="272">
        <v>1</v>
      </c>
      <c r="AI153" s="239" t="s">
        <v>1239</v>
      </c>
      <c r="AJ153" s="81">
        <f t="shared" si="5"/>
        <v>0.3</v>
      </c>
      <c r="AK153" s="14">
        <f t="shared" si="6"/>
        <v>2.4999999999999998E-2</v>
      </c>
      <c r="AL153" s="84">
        <f>AJ153*I149</f>
        <v>2.4999999999999998E-2</v>
      </c>
    </row>
    <row r="154" spans="2:38" ht="44.25" customHeight="1" thickBot="1" x14ac:dyDescent="0.3">
      <c r="B154" s="57" t="s">
        <v>391</v>
      </c>
      <c r="C154" s="58" t="s">
        <v>392</v>
      </c>
      <c r="D154" s="52" t="s">
        <v>52</v>
      </c>
      <c r="E154" s="223" t="s">
        <v>533</v>
      </c>
      <c r="F154" s="53" t="s">
        <v>176</v>
      </c>
      <c r="G154" s="791"/>
      <c r="H154" s="794"/>
      <c r="I154" s="797"/>
      <c r="J154" s="800"/>
      <c r="K154" s="803"/>
      <c r="L154" s="806"/>
      <c r="M154" s="809"/>
      <c r="N154" s="780"/>
      <c r="O154" s="780"/>
      <c r="P154" s="780"/>
      <c r="Q154" s="780"/>
      <c r="R154" s="1112"/>
      <c r="S154" s="1112"/>
      <c r="T154" s="1112"/>
      <c r="U154" s="1112"/>
      <c r="V154" s="1117"/>
      <c r="W154" s="858"/>
      <c r="X154" s="858"/>
      <c r="Y154" s="851"/>
      <c r="Z154" s="906"/>
      <c r="AA154" s="290">
        <v>6</v>
      </c>
      <c r="AB154" s="206" t="s">
        <v>516</v>
      </c>
      <c r="AC154" s="193">
        <v>0.1</v>
      </c>
      <c r="AD154" s="199">
        <v>43442</v>
      </c>
      <c r="AE154" s="199">
        <v>43449</v>
      </c>
      <c r="AF154" s="301">
        <f>$I149*AC154</f>
        <v>8.3333333333333332E-3</v>
      </c>
      <c r="AG154" s="188" t="s">
        <v>499</v>
      </c>
      <c r="AH154" s="272">
        <v>1</v>
      </c>
      <c r="AI154" s="284" t="s">
        <v>1240</v>
      </c>
      <c r="AJ154" s="81">
        <f t="shared" si="5"/>
        <v>0.1</v>
      </c>
      <c r="AK154" s="14">
        <f t="shared" si="6"/>
        <v>8.3333333333333332E-3</v>
      </c>
      <c r="AL154" s="84">
        <f>AJ154*I149</f>
        <v>8.3333333333333332E-3</v>
      </c>
    </row>
    <row r="155" spans="2:38" ht="158.25" customHeight="1" thickBot="1" x14ac:dyDescent="0.3">
      <c r="B155" s="57" t="s">
        <v>388</v>
      </c>
      <c r="C155" s="58" t="s">
        <v>390</v>
      </c>
      <c r="D155" s="52" t="s">
        <v>23</v>
      </c>
      <c r="E155" s="223" t="s">
        <v>535</v>
      </c>
      <c r="F155" s="53" t="s">
        <v>183</v>
      </c>
      <c r="G155" s="867">
        <v>1</v>
      </c>
      <c r="H155" s="961" t="s">
        <v>349</v>
      </c>
      <c r="I155" s="840">
        <v>0.5</v>
      </c>
      <c r="J155" s="843">
        <v>100</v>
      </c>
      <c r="K155" s="840" t="s">
        <v>184</v>
      </c>
      <c r="L155" s="958" t="s">
        <v>350</v>
      </c>
      <c r="M155" s="846" t="s">
        <v>351</v>
      </c>
      <c r="N155" s="855">
        <v>0.3</v>
      </c>
      <c r="O155" s="855">
        <v>0.6</v>
      </c>
      <c r="P155" s="855">
        <v>0.9</v>
      </c>
      <c r="Q155" s="907">
        <v>1</v>
      </c>
      <c r="R155" s="1060">
        <f>N155</f>
        <v>0.3</v>
      </c>
      <c r="S155" s="1119">
        <v>0.3</v>
      </c>
      <c r="T155" s="877" t="s">
        <v>697</v>
      </c>
      <c r="U155" s="877" t="s">
        <v>698</v>
      </c>
      <c r="V155" s="1122" t="s">
        <v>601</v>
      </c>
      <c r="W155" s="856">
        <f>IFERROR((S155/R155),0)</f>
        <v>1</v>
      </c>
      <c r="X155" s="856" t="str">
        <f>+IF(AND(W155&gt;=0%,W155&lt;=60%),"MALO",IF(AND(W155&gt;=61%,W155&lt;=80%),"REGULAR",IF(AND(W155&gt;=81%,W155&lt;95%),"BUENO","EXCELENTE")))</f>
        <v>EXCELENTE</v>
      </c>
      <c r="Y155" s="849" t="str">
        <f>IF(W155&gt;0,"EN EJECUCIÓN","SIN EJECUTAR")</f>
        <v>EN EJECUCIÓN</v>
      </c>
      <c r="Z155" s="855">
        <f>W155*I155</f>
        <v>0.5</v>
      </c>
      <c r="AA155" s="288">
        <v>1</v>
      </c>
      <c r="AB155" s="25" t="s">
        <v>352</v>
      </c>
      <c r="AC155" s="14">
        <v>0.3</v>
      </c>
      <c r="AD155" s="47">
        <v>43131</v>
      </c>
      <c r="AE155" s="22">
        <v>43220</v>
      </c>
      <c r="AF155" s="14"/>
      <c r="AG155" s="15" t="s">
        <v>351</v>
      </c>
      <c r="AH155" s="271">
        <v>1</v>
      </c>
      <c r="AI155" s="240" t="s">
        <v>699</v>
      </c>
      <c r="AJ155" s="81">
        <f t="shared" si="5"/>
        <v>0.3</v>
      </c>
      <c r="AK155" s="14">
        <f t="shared" si="6"/>
        <v>0</v>
      </c>
      <c r="AL155" s="84">
        <f>AJ155*I155</f>
        <v>0.15</v>
      </c>
    </row>
    <row r="156" spans="2:38" ht="120.75" thickBot="1" x14ac:dyDescent="0.3">
      <c r="B156" s="57" t="s">
        <v>388</v>
      </c>
      <c r="C156" s="58" t="s">
        <v>390</v>
      </c>
      <c r="D156" s="52" t="s">
        <v>23</v>
      </c>
      <c r="E156" s="223" t="s">
        <v>535</v>
      </c>
      <c r="F156" s="53" t="s">
        <v>183</v>
      </c>
      <c r="G156" s="868"/>
      <c r="H156" s="962"/>
      <c r="I156" s="841"/>
      <c r="J156" s="844"/>
      <c r="K156" s="841"/>
      <c r="L156" s="959"/>
      <c r="M156" s="847"/>
      <c r="N156" s="850"/>
      <c r="O156" s="850"/>
      <c r="P156" s="850"/>
      <c r="Q156" s="904"/>
      <c r="R156" s="1061"/>
      <c r="S156" s="1120"/>
      <c r="T156" s="878"/>
      <c r="U156" s="878"/>
      <c r="V156" s="1123"/>
      <c r="W156" s="857"/>
      <c r="X156" s="857"/>
      <c r="Y156" s="850"/>
      <c r="Z156" s="896"/>
      <c r="AA156" s="288">
        <v>2</v>
      </c>
      <c r="AB156" s="220" t="s">
        <v>353</v>
      </c>
      <c r="AC156" s="14">
        <v>0.3</v>
      </c>
      <c r="AD156" s="22">
        <v>43222</v>
      </c>
      <c r="AE156" s="22">
        <v>43314</v>
      </c>
      <c r="AF156" s="301"/>
      <c r="AG156" s="15" t="s">
        <v>351</v>
      </c>
      <c r="AH156" s="543">
        <v>1</v>
      </c>
      <c r="AI156" s="538" t="s">
        <v>896</v>
      </c>
      <c r="AJ156" s="81">
        <f t="shared" si="5"/>
        <v>0.3</v>
      </c>
      <c r="AK156" s="14">
        <f t="shared" si="6"/>
        <v>0</v>
      </c>
      <c r="AL156" s="84">
        <f>AJ156*I155</f>
        <v>0.15</v>
      </c>
    </row>
    <row r="157" spans="2:38" ht="90.75" thickBot="1" x14ac:dyDescent="0.3">
      <c r="B157" s="57" t="s">
        <v>388</v>
      </c>
      <c r="C157" s="58" t="s">
        <v>390</v>
      </c>
      <c r="D157" s="52" t="s">
        <v>23</v>
      </c>
      <c r="E157" s="223" t="s">
        <v>535</v>
      </c>
      <c r="F157" s="53" t="s">
        <v>183</v>
      </c>
      <c r="G157" s="868"/>
      <c r="H157" s="962"/>
      <c r="I157" s="841"/>
      <c r="J157" s="844"/>
      <c r="K157" s="841"/>
      <c r="L157" s="959"/>
      <c r="M157" s="847"/>
      <c r="N157" s="850"/>
      <c r="O157" s="850"/>
      <c r="P157" s="850"/>
      <c r="Q157" s="904"/>
      <c r="R157" s="1061"/>
      <c r="S157" s="1120"/>
      <c r="T157" s="878"/>
      <c r="U157" s="878"/>
      <c r="V157" s="1123"/>
      <c r="W157" s="857"/>
      <c r="X157" s="857"/>
      <c r="Y157" s="850"/>
      <c r="Z157" s="896"/>
      <c r="AA157" s="288">
        <v>3</v>
      </c>
      <c r="AB157" s="27" t="s">
        <v>354</v>
      </c>
      <c r="AC157" s="14">
        <v>0.3</v>
      </c>
      <c r="AD157" s="22">
        <v>43315</v>
      </c>
      <c r="AE157" s="22">
        <v>43403</v>
      </c>
      <c r="AF157" s="301">
        <f>$I155*AC157</f>
        <v>0.15</v>
      </c>
      <c r="AG157" s="15" t="s">
        <v>351</v>
      </c>
      <c r="AH157" s="629">
        <v>1</v>
      </c>
      <c r="AI157" s="630" t="s">
        <v>1106</v>
      </c>
      <c r="AJ157" s="81">
        <f t="shared" si="5"/>
        <v>0.3</v>
      </c>
      <c r="AK157" s="14">
        <f t="shared" si="6"/>
        <v>0.15</v>
      </c>
      <c r="AL157" s="84">
        <f>AJ157*I155</f>
        <v>0.15</v>
      </c>
    </row>
    <row r="158" spans="2:38" ht="90.75" thickBot="1" x14ac:dyDescent="0.3">
      <c r="B158" s="57" t="s">
        <v>388</v>
      </c>
      <c r="C158" s="58" t="s">
        <v>390</v>
      </c>
      <c r="D158" s="52" t="s">
        <v>23</v>
      </c>
      <c r="E158" s="223" t="s">
        <v>535</v>
      </c>
      <c r="F158" s="53" t="s">
        <v>183</v>
      </c>
      <c r="G158" s="869"/>
      <c r="H158" s="963"/>
      <c r="I158" s="842"/>
      <c r="J158" s="845"/>
      <c r="K158" s="842"/>
      <c r="L158" s="960"/>
      <c r="M158" s="848"/>
      <c r="N158" s="851"/>
      <c r="O158" s="851"/>
      <c r="P158" s="851"/>
      <c r="Q158" s="905"/>
      <c r="R158" s="1062"/>
      <c r="S158" s="1121"/>
      <c r="T158" s="879"/>
      <c r="U158" s="879"/>
      <c r="V158" s="1124"/>
      <c r="W158" s="858"/>
      <c r="X158" s="858"/>
      <c r="Y158" s="851"/>
      <c r="Z158" s="906"/>
      <c r="AA158" s="288">
        <v>4</v>
      </c>
      <c r="AB158" s="25" t="s">
        <v>355</v>
      </c>
      <c r="AC158" s="14">
        <v>0.1</v>
      </c>
      <c r="AD158" s="22">
        <v>43405</v>
      </c>
      <c r="AE158" s="22">
        <v>43464</v>
      </c>
      <c r="AF158" s="301">
        <f>$I155*AC158</f>
        <v>0.05</v>
      </c>
      <c r="AG158" s="15" t="s">
        <v>351</v>
      </c>
      <c r="AH158" s="543">
        <v>1</v>
      </c>
      <c r="AI158" s="538" t="s">
        <v>1282</v>
      </c>
      <c r="AJ158" s="81">
        <f t="shared" si="5"/>
        <v>0.1</v>
      </c>
      <c r="AK158" s="14">
        <f t="shared" si="6"/>
        <v>0.05</v>
      </c>
      <c r="AL158" s="84">
        <f>AJ158*I155</f>
        <v>0.05</v>
      </c>
    </row>
    <row r="159" spans="2:38" ht="79.5" customHeight="1" thickBot="1" x14ac:dyDescent="0.3">
      <c r="B159" s="57" t="s">
        <v>388</v>
      </c>
      <c r="C159" s="58" t="s">
        <v>389</v>
      </c>
      <c r="D159" s="52" t="s">
        <v>23</v>
      </c>
      <c r="E159" s="223" t="s">
        <v>535</v>
      </c>
      <c r="F159" s="53" t="s">
        <v>183</v>
      </c>
      <c r="G159" s="867">
        <v>2</v>
      </c>
      <c r="H159" s="870" t="s">
        <v>356</v>
      </c>
      <c r="I159" s="840">
        <v>0.5</v>
      </c>
      <c r="J159" s="843">
        <v>100</v>
      </c>
      <c r="K159" s="840" t="s">
        <v>184</v>
      </c>
      <c r="L159" s="911" t="s">
        <v>357</v>
      </c>
      <c r="M159" s="846" t="s">
        <v>351</v>
      </c>
      <c r="N159" s="855">
        <v>0.25</v>
      </c>
      <c r="O159" s="855">
        <v>0.5</v>
      </c>
      <c r="P159" s="855">
        <v>0.75</v>
      </c>
      <c r="Q159" s="907">
        <v>1</v>
      </c>
      <c r="R159" s="1060">
        <f>N159</f>
        <v>0.25</v>
      </c>
      <c r="S159" s="1060">
        <v>0.25</v>
      </c>
      <c r="T159" s="877" t="s">
        <v>700</v>
      </c>
      <c r="U159" s="877" t="s">
        <v>701</v>
      </c>
      <c r="V159" s="1122" t="s">
        <v>601</v>
      </c>
      <c r="W159" s="856">
        <f>IFERROR((S159/R159),0)</f>
        <v>1</v>
      </c>
      <c r="X159" s="856" t="str">
        <f>+IF(AND(W159&gt;=0%,W159&lt;=60%),"MALO",IF(AND(W159&gt;=61%,W159&lt;=80%),"REGULAR",IF(AND(W159&gt;=81%,W159&lt;95%),"BUENO","EXCELENTE")))</f>
        <v>EXCELENTE</v>
      </c>
      <c r="Y159" s="849" t="str">
        <f>IF(W159&gt;0,"EN EJECUCIÓN","SIN EJECUTAR")</f>
        <v>EN EJECUCIÓN</v>
      </c>
      <c r="Z159" s="855">
        <f>W159*I159</f>
        <v>0.5</v>
      </c>
      <c r="AA159" s="288">
        <v>1</v>
      </c>
      <c r="AB159" s="13" t="s">
        <v>185</v>
      </c>
      <c r="AC159" s="14">
        <v>0.25</v>
      </c>
      <c r="AD159" s="47">
        <v>43131</v>
      </c>
      <c r="AE159" s="22">
        <v>43220</v>
      </c>
      <c r="AF159" s="14"/>
      <c r="AG159" s="15" t="s">
        <v>351</v>
      </c>
      <c r="AH159" s="271">
        <v>1</v>
      </c>
      <c r="AI159" s="284" t="s">
        <v>702</v>
      </c>
      <c r="AJ159" s="81">
        <f t="shared" si="5"/>
        <v>0.25</v>
      </c>
      <c r="AK159" s="14">
        <f t="shared" si="6"/>
        <v>0</v>
      </c>
      <c r="AL159" s="84">
        <f>AJ159*I159</f>
        <v>0.125</v>
      </c>
    </row>
    <row r="160" spans="2:38" ht="90.75" thickBot="1" x14ac:dyDescent="0.3">
      <c r="B160" s="57" t="s">
        <v>388</v>
      </c>
      <c r="C160" s="58" t="s">
        <v>389</v>
      </c>
      <c r="D160" s="52" t="s">
        <v>23</v>
      </c>
      <c r="E160" s="223" t="s">
        <v>535</v>
      </c>
      <c r="F160" s="53" t="s">
        <v>183</v>
      </c>
      <c r="G160" s="868"/>
      <c r="H160" s="871"/>
      <c r="I160" s="841"/>
      <c r="J160" s="844"/>
      <c r="K160" s="841"/>
      <c r="L160" s="912"/>
      <c r="M160" s="847"/>
      <c r="N160" s="850"/>
      <c r="O160" s="850"/>
      <c r="P160" s="850"/>
      <c r="Q160" s="904"/>
      <c r="R160" s="1061"/>
      <c r="S160" s="1061"/>
      <c r="T160" s="878"/>
      <c r="U160" s="878"/>
      <c r="V160" s="1123"/>
      <c r="W160" s="857"/>
      <c r="X160" s="857"/>
      <c r="Y160" s="850"/>
      <c r="Z160" s="896"/>
      <c r="AA160" s="288">
        <v>2</v>
      </c>
      <c r="AB160" s="13" t="s">
        <v>358</v>
      </c>
      <c r="AC160" s="14">
        <v>0.25</v>
      </c>
      <c r="AD160" s="22">
        <v>43222</v>
      </c>
      <c r="AE160" s="22">
        <v>43314</v>
      </c>
      <c r="AF160" s="301"/>
      <c r="AG160" s="15" t="s">
        <v>351</v>
      </c>
      <c r="AH160" s="543">
        <v>1</v>
      </c>
      <c r="AI160" s="539" t="s">
        <v>897</v>
      </c>
      <c r="AJ160" s="81">
        <f t="shared" si="5"/>
        <v>0.25</v>
      </c>
      <c r="AK160" s="14">
        <f t="shared" si="6"/>
        <v>0</v>
      </c>
      <c r="AL160" s="84">
        <f>AJ160*I159</f>
        <v>0.125</v>
      </c>
    </row>
    <row r="161" spans="2:38" ht="90.75" thickBot="1" x14ac:dyDescent="0.3">
      <c r="B161" s="57" t="s">
        <v>388</v>
      </c>
      <c r="C161" s="58" t="s">
        <v>389</v>
      </c>
      <c r="D161" s="52" t="s">
        <v>23</v>
      </c>
      <c r="E161" s="223" t="s">
        <v>535</v>
      </c>
      <c r="F161" s="53" t="s">
        <v>183</v>
      </c>
      <c r="G161" s="868"/>
      <c r="H161" s="871"/>
      <c r="I161" s="841"/>
      <c r="J161" s="844"/>
      <c r="K161" s="841"/>
      <c r="L161" s="912"/>
      <c r="M161" s="847"/>
      <c r="N161" s="850"/>
      <c r="O161" s="850"/>
      <c r="P161" s="850"/>
      <c r="Q161" s="904"/>
      <c r="R161" s="1061"/>
      <c r="S161" s="1061"/>
      <c r="T161" s="878"/>
      <c r="U161" s="878"/>
      <c r="V161" s="1123"/>
      <c r="W161" s="857"/>
      <c r="X161" s="857"/>
      <c r="Y161" s="850"/>
      <c r="Z161" s="896"/>
      <c r="AA161" s="288">
        <v>3</v>
      </c>
      <c r="AB161" s="13" t="s">
        <v>359</v>
      </c>
      <c r="AC161" s="14">
        <v>0.25</v>
      </c>
      <c r="AD161" s="22">
        <v>43315</v>
      </c>
      <c r="AE161" s="22">
        <v>43403</v>
      </c>
      <c r="AF161" s="301">
        <f>$I159*AC161</f>
        <v>0.125</v>
      </c>
      <c r="AG161" s="15" t="s">
        <v>351</v>
      </c>
      <c r="AH161" s="629">
        <v>1</v>
      </c>
      <c r="AI161" s="630" t="s">
        <v>1109</v>
      </c>
      <c r="AJ161" s="81">
        <f t="shared" si="5"/>
        <v>0.25</v>
      </c>
      <c r="AK161" s="14">
        <f t="shared" si="6"/>
        <v>0.125</v>
      </c>
      <c r="AL161" s="84">
        <f>AJ161*I159</f>
        <v>0.125</v>
      </c>
    </row>
    <row r="162" spans="2:38" ht="90.75" thickBot="1" x14ac:dyDescent="0.3">
      <c r="B162" s="57" t="s">
        <v>388</v>
      </c>
      <c r="C162" s="58" t="s">
        <v>389</v>
      </c>
      <c r="D162" s="52" t="s">
        <v>23</v>
      </c>
      <c r="E162" s="223" t="s">
        <v>535</v>
      </c>
      <c r="F162" s="53" t="s">
        <v>183</v>
      </c>
      <c r="G162" s="869"/>
      <c r="H162" s="955"/>
      <c r="I162" s="956"/>
      <c r="J162" s="957"/>
      <c r="K162" s="956"/>
      <c r="L162" s="964"/>
      <c r="M162" s="965"/>
      <c r="N162" s="851"/>
      <c r="O162" s="851"/>
      <c r="P162" s="851"/>
      <c r="Q162" s="905"/>
      <c r="R162" s="1062"/>
      <c r="S162" s="1062"/>
      <c r="T162" s="879"/>
      <c r="U162" s="879"/>
      <c r="V162" s="1124"/>
      <c r="W162" s="858"/>
      <c r="X162" s="858"/>
      <c r="Y162" s="851"/>
      <c r="Z162" s="906"/>
      <c r="AA162" s="288">
        <v>4</v>
      </c>
      <c r="AB162" s="13" t="s">
        <v>360</v>
      </c>
      <c r="AC162" s="14">
        <v>0.25</v>
      </c>
      <c r="AD162" s="22">
        <v>43405</v>
      </c>
      <c r="AE162" s="22">
        <v>43462</v>
      </c>
      <c r="AF162" s="301">
        <f>$I159*AC162</f>
        <v>0.125</v>
      </c>
      <c r="AG162" s="15" t="s">
        <v>351</v>
      </c>
      <c r="AH162" s="543">
        <v>1</v>
      </c>
      <c r="AI162" s="539" t="s">
        <v>1283</v>
      </c>
      <c r="AJ162" s="81">
        <f>AH162*AC162</f>
        <v>0.25</v>
      </c>
      <c r="AK162" s="14">
        <f t="shared" si="6"/>
        <v>0.125</v>
      </c>
      <c r="AL162" s="84">
        <f>AJ162*I159</f>
        <v>0.125</v>
      </c>
    </row>
    <row r="163" spans="2:38" ht="79.5" customHeight="1" thickBot="1" x14ac:dyDescent="0.3">
      <c r="B163" s="57" t="s">
        <v>388</v>
      </c>
      <c r="C163" s="58" t="s">
        <v>389</v>
      </c>
      <c r="D163" s="52" t="s">
        <v>23</v>
      </c>
      <c r="E163" s="223" t="s">
        <v>536</v>
      </c>
      <c r="F163" s="53" t="s">
        <v>186</v>
      </c>
      <c r="G163" s="966">
        <v>1</v>
      </c>
      <c r="H163" s="978" t="s">
        <v>361</v>
      </c>
      <c r="I163" s="980">
        <v>5.8799999999999998E-2</v>
      </c>
      <c r="J163" s="974">
        <v>100</v>
      </c>
      <c r="K163" s="920" t="s">
        <v>184</v>
      </c>
      <c r="L163" s="976" t="s">
        <v>187</v>
      </c>
      <c r="M163" s="28" t="s">
        <v>188</v>
      </c>
      <c r="N163" s="855">
        <v>0.3</v>
      </c>
      <c r="O163" s="855">
        <v>1</v>
      </c>
      <c r="P163" s="849"/>
      <c r="Q163" s="884"/>
      <c r="R163" s="1125">
        <v>0.3</v>
      </c>
      <c r="S163" s="1125">
        <v>0.3</v>
      </c>
      <c r="T163" s="1127" t="s">
        <v>616</v>
      </c>
      <c r="U163" s="1129" t="s">
        <v>617</v>
      </c>
      <c r="V163" s="1122" t="s">
        <v>601</v>
      </c>
      <c r="W163" s="1096">
        <f>IFERROR((S163/R163),0)</f>
        <v>1</v>
      </c>
      <c r="X163" s="1096" t="str">
        <f>+IF(AND(W163&gt;=0%,W163&lt;=60%),"MALO",IF(AND(W163&gt;=61%,W163&lt;=80%),"REGULAR",IF(AND(W163&gt;=81%,W163&lt;95%),"BUENO","EXCELENTE")))</f>
        <v>EXCELENTE</v>
      </c>
      <c r="Y163" s="849" t="str">
        <f>IF(W163&gt;0,"EN EJECUCIÓN","SIN EJECUTAR")</f>
        <v>EN EJECUCIÓN</v>
      </c>
      <c r="Z163" s="1097">
        <f>W163*I163</f>
        <v>5.8799999999999998E-2</v>
      </c>
      <c r="AA163" s="291">
        <v>1</v>
      </c>
      <c r="AB163" s="25" t="s">
        <v>362</v>
      </c>
      <c r="AC163" s="14">
        <v>0.5</v>
      </c>
      <c r="AD163" s="30">
        <v>43115</v>
      </c>
      <c r="AE163" s="30">
        <v>43205</v>
      </c>
      <c r="AF163" s="14"/>
      <c r="AG163" s="31" t="s">
        <v>189</v>
      </c>
      <c r="AH163" s="275">
        <v>1</v>
      </c>
      <c r="AI163" s="276" t="s">
        <v>614</v>
      </c>
      <c r="AJ163" s="81">
        <f t="shared" si="5"/>
        <v>0.5</v>
      </c>
      <c r="AK163" s="14">
        <f t="shared" si="6"/>
        <v>0</v>
      </c>
      <c r="AL163" s="84">
        <f>AJ163*I163</f>
        <v>2.9399999999999999E-2</v>
      </c>
    </row>
    <row r="164" spans="2:38" ht="141" thickBot="1" x14ac:dyDescent="0.3">
      <c r="B164" s="57" t="s">
        <v>388</v>
      </c>
      <c r="C164" s="58" t="s">
        <v>389</v>
      </c>
      <c r="D164" s="52" t="s">
        <v>23</v>
      </c>
      <c r="E164" s="223" t="s">
        <v>536</v>
      </c>
      <c r="F164" s="53" t="s">
        <v>186</v>
      </c>
      <c r="G164" s="967"/>
      <c r="H164" s="979"/>
      <c r="I164" s="981"/>
      <c r="J164" s="975"/>
      <c r="K164" s="916"/>
      <c r="L164" s="977"/>
      <c r="M164" s="32" t="s">
        <v>188</v>
      </c>
      <c r="N164" s="850"/>
      <c r="O164" s="850"/>
      <c r="P164" s="850"/>
      <c r="Q164" s="904"/>
      <c r="R164" s="1126"/>
      <c r="S164" s="1126"/>
      <c r="T164" s="1128"/>
      <c r="U164" s="1130"/>
      <c r="V164" s="1124"/>
      <c r="W164" s="1096"/>
      <c r="X164" s="1096"/>
      <c r="Y164" s="851"/>
      <c r="Z164" s="1097"/>
      <c r="AA164" s="291">
        <v>2</v>
      </c>
      <c r="AB164" s="25" t="s">
        <v>190</v>
      </c>
      <c r="AC164" s="14">
        <v>0.5</v>
      </c>
      <c r="AD164" s="30">
        <v>43206</v>
      </c>
      <c r="AE164" s="30">
        <v>43266</v>
      </c>
      <c r="AF164" s="14"/>
      <c r="AG164" s="31" t="s">
        <v>189</v>
      </c>
      <c r="AH164" s="553">
        <v>1</v>
      </c>
      <c r="AI164" s="554" t="s">
        <v>898</v>
      </c>
      <c r="AJ164" s="81">
        <f t="shared" si="5"/>
        <v>0.5</v>
      </c>
      <c r="AK164" s="14">
        <f t="shared" si="6"/>
        <v>0</v>
      </c>
      <c r="AL164" s="84">
        <f>AJ164*I163</f>
        <v>2.9399999999999999E-2</v>
      </c>
    </row>
    <row r="165" spans="2:38" ht="79.5" customHeight="1" thickBot="1" x14ac:dyDescent="0.3">
      <c r="B165" s="57" t="s">
        <v>388</v>
      </c>
      <c r="C165" s="58" t="s">
        <v>389</v>
      </c>
      <c r="D165" s="52" t="s">
        <v>23</v>
      </c>
      <c r="E165" s="223" t="s">
        <v>536</v>
      </c>
      <c r="F165" s="53" t="s">
        <v>186</v>
      </c>
      <c r="G165" s="966">
        <v>2</v>
      </c>
      <c r="H165" s="968" t="s">
        <v>191</v>
      </c>
      <c r="I165" s="970">
        <v>5.8799999999999998E-2</v>
      </c>
      <c r="J165" s="934">
        <v>1</v>
      </c>
      <c r="K165" s="914" t="s">
        <v>184</v>
      </c>
      <c r="L165" s="972" t="s">
        <v>192</v>
      </c>
      <c r="M165" s="33" t="s">
        <v>193</v>
      </c>
      <c r="N165" s="856">
        <v>0.1</v>
      </c>
      <c r="O165" s="856">
        <v>0.35</v>
      </c>
      <c r="P165" s="856">
        <v>0.7</v>
      </c>
      <c r="Q165" s="982">
        <v>1</v>
      </c>
      <c r="R165" s="1088">
        <f>N165</f>
        <v>0.1</v>
      </c>
      <c r="S165" s="1131">
        <v>0.1</v>
      </c>
      <c r="T165" s="1129" t="s">
        <v>618</v>
      </c>
      <c r="U165" s="1129" t="s">
        <v>619</v>
      </c>
      <c r="V165" s="1091" t="s">
        <v>601</v>
      </c>
      <c r="W165" s="1096">
        <f>IFERROR((S165/R165),0)</f>
        <v>1</v>
      </c>
      <c r="X165" s="1096" t="str">
        <f>+IF(AND(W165&gt;=0%,W165&lt;=60%),"MALO",IF(AND(W165&gt;=61%,W165&lt;=80%),"REGULAR",IF(AND(W165&gt;=81%,W165&lt;95%),"BUENO","EXCELENTE")))</f>
        <v>EXCELENTE</v>
      </c>
      <c r="Y165" s="849" t="str">
        <f>IF(W165&gt;0,"EN EJECUCIÓN","SIN EJECUTAR")</f>
        <v>EN EJECUCIÓN</v>
      </c>
      <c r="Z165" s="1097">
        <f>W165*I165</f>
        <v>5.8799999999999998E-2</v>
      </c>
      <c r="AA165" s="291">
        <v>1</v>
      </c>
      <c r="AB165" s="25" t="s">
        <v>194</v>
      </c>
      <c r="AC165" s="14">
        <v>0.5</v>
      </c>
      <c r="AD165" s="30">
        <v>43132</v>
      </c>
      <c r="AE165" s="30">
        <v>43311</v>
      </c>
      <c r="AF165" s="301"/>
      <c r="AG165" s="34" t="s">
        <v>193</v>
      </c>
      <c r="AH165" s="553">
        <v>1</v>
      </c>
      <c r="AI165" s="554" t="s">
        <v>932</v>
      </c>
      <c r="AJ165" s="81">
        <f t="shared" si="5"/>
        <v>0.5</v>
      </c>
      <c r="AK165" s="14">
        <f t="shared" si="6"/>
        <v>0</v>
      </c>
      <c r="AL165" s="84">
        <f>AJ165*I165</f>
        <v>2.9399999999999999E-2</v>
      </c>
    </row>
    <row r="166" spans="2:38" ht="87.75" customHeight="1" thickBot="1" x14ac:dyDescent="0.3">
      <c r="B166" s="57" t="s">
        <v>388</v>
      </c>
      <c r="C166" s="58" t="s">
        <v>389</v>
      </c>
      <c r="D166" s="52" t="s">
        <v>23</v>
      </c>
      <c r="E166" s="223" t="s">
        <v>536</v>
      </c>
      <c r="F166" s="53" t="s">
        <v>186</v>
      </c>
      <c r="G166" s="967"/>
      <c r="H166" s="969"/>
      <c r="I166" s="971"/>
      <c r="J166" s="935"/>
      <c r="K166" s="916"/>
      <c r="L166" s="973"/>
      <c r="M166" s="33" t="s">
        <v>193</v>
      </c>
      <c r="N166" s="858"/>
      <c r="O166" s="858"/>
      <c r="P166" s="858"/>
      <c r="Q166" s="983"/>
      <c r="R166" s="1090"/>
      <c r="S166" s="1132"/>
      <c r="T166" s="1130"/>
      <c r="U166" s="1130"/>
      <c r="V166" s="1093"/>
      <c r="W166" s="1096"/>
      <c r="X166" s="1096"/>
      <c r="Y166" s="851"/>
      <c r="Z166" s="1097"/>
      <c r="AA166" s="291">
        <v>2</v>
      </c>
      <c r="AB166" s="25" t="s">
        <v>195</v>
      </c>
      <c r="AC166" s="14">
        <v>0.5</v>
      </c>
      <c r="AD166" s="30">
        <v>43132</v>
      </c>
      <c r="AE166" s="30">
        <v>43311</v>
      </c>
      <c r="AF166" s="301"/>
      <c r="AG166" s="34" t="s">
        <v>193</v>
      </c>
      <c r="AH166" s="555">
        <v>1</v>
      </c>
      <c r="AI166" s="554" t="s">
        <v>933</v>
      </c>
      <c r="AJ166" s="81">
        <f t="shared" si="5"/>
        <v>0.5</v>
      </c>
      <c r="AK166" s="14">
        <f t="shared" si="6"/>
        <v>0</v>
      </c>
      <c r="AL166" s="84">
        <f>AJ166*I165</f>
        <v>2.9399999999999999E-2</v>
      </c>
    </row>
    <row r="167" spans="2:38" ht="79.5" customHeight="1" thickBot="1" x14ac:dyDescent="0.3">
      <c r="B167" s="57" t="s">
        <v>388</v>
      </c>
      <c r="C167" s="58" t="s">
        <v>389</v>
      </c>
      <c r="D167" s="52" t="s">
        <v>23</v>
      </c>
      <c r="E167" s="223" t="s">
        <v>537</v>
      </c>
      <c r="F167" s="53" t="s">
        <v>186</v>
      </c>
      <c r="G167" s="985">
        <v>3</v>
      </c>
      <c r="H167" s="988" t="s">
        <v>196</v>
      </c>
      <c r="I167" s="970">
        <v>5.8799999999999998E-2</v>
      </c>
      <c r="J167" s="934">
        <v>1</v>
      </c>
      <c r="K167" s="928" t="s">
        <v>184</v>
      </c>
      <c r="L167" s="972" t="s">
        <v>197</v>
      </c>
      <c r="M167" s="35" t="s">
        <v>198</v>
      </c>
      <c r="N167" s="856">
        <v>0.25</v>
      </c>
      <c r="O167" s="856">
        <v>0.5</v>
      </c>
      <c r="P167" s="856">
        <v>0.75</v>
      </c>
      <c r="Q167" s="982">
        <v>1</v>
      </c>
      <c r="R167" s="1088">
        <f>N167</f>
        <v>0.25</v>
      </c>
      <c r="S167" s="1131">
        <v>0.25</v>
      </c>
      <c r="T167" s="1129" t="s">
        <v>620</v>
      </c>
      <c r="U167" s="1129" t="s">
        <v>621</v>
      </c>
      <c r="V167" s="1091" t="s">
        <v>601</v>
      </c>
      <c r="W167" s="856">
        <f>IFERROR((S167/R167),0)</f>
        <v>1</v>
      </c>
      <c r="X167" s="856" t="str">
        <f>+IF(AND(W167&gt;=0%,W167&lt;=60%),"MALO",IF(AND(W167&gt;=61%,W167&lt;=80%),"REGULAR",IF(AND(W167&gt;=81%,W167&lt;95%),"BUENO","EXCELENTE")))</f>
        <v>EXCELENTE</v>
      </c>
      <c r="Y167" s="849" t="str">
        <f>IF(W167&gt;0,"EN EJECUCIÓN","SIN EJECUTAR")</f>
        <v>EN EJECUCIÓN</v>
      </c>
      <c r="Z167" s="855">
        <f>W167*I167</f>
        <v>5.8799999999999998E-2</v>
      </c>
      <c r="AA167" s="291">
        <v>1</v>
      </c>
      <c r="AB167" s="25" t="s">
        <v>199</v>
      </c>
      <c r="AC167" s="14">
        <v>0.25</v>
      </c>
      <c r="AD167" s="30">
        <v>43102</v>
      </c>
      <c r="AE167" s="30">
        <v>43189</v>
      </c>
      <c r="AF167" s="14"/>
      <c r="AG167" s="34" t="s">
        <v>200</v>
      </c>
      <c r="AH167" s="553">
        <v>1</v>
      </c>
      <c r="AI167" s="554" t="s">
        <v>934</v>
      </c>
      <c r="AJ167" s="81">
        <f t="shared" si="5"/>
        <v>0.25</v>
      </c>
      <c r="AK167" s="14">
        <f t="shared" si="6"/>
        <v>0</v>
      </c>
      <c r="AL167" s="84">
        <f>AJ167*I167</f>
        <v>1.47E-2</v>
      </c>
    </row>
    <row r="168" spans="2:38" ht="90" thickBot="1" x14ac:dyDescent="0.3">
      <c r="B168" s="57" t="s">
        <v>388</v>
      </c>
      <c r="C168" s="58" t="s">
        <v>389</v>
      </c>
      <c r="D168" s="52" t="s">
        <v>23</v>
      </c>
      <c r="E168" s="223" t="s">
        <v>537</v>
      </c>
      <c r="F168" s="53" t="s">
        <v>186</v>
      </c>
      <c r="G168" s="985"/>
      <c r="H168" s="979"/>
      <c r="I168" s="981"/>
      <c r="J168" s="929"/>
      <c r="K168" s="929"/>
      <c r="L168" s="977"/>
      <c r="M168" s="35" t="s">
        <v>198</v>
      </c>
      <c r="N168" s="857"/>
      <c r="O168" s="857"/>
      <c r="P168" s="857"/>
      <c r="Q168" s="984"/>
      <c r="R168" s="1089"/>
      <c r="S168" s="1135"/>
      <c r="T168" s="1136"/>
      <c r="U168" s="1136"/>
      <c r="V168" s="1092"/>
      <c r="W168" s="857"/>
      <c r="X168" s="857"/>
      <c r="Y168" s="850"/>
      <c r="Z168" s="896"/>
      <c r="AA168" s="291">
        <v>2</v>
      </c>
      <c r="AB168" s="25" t="s">
        <v>201</v>
      </c>
      <c r="AC168" s="14">
        <v>0.25</v>
      </c>
      <c r="AD168" s="30">
        <v>43102</v>
      </c>
      <c r="AE168" s="30">
        <v>43465</v>
      </c>
      <c r="AF168" s="301">
        <f>$I167*AC168</f>
        <v>1.47E-2</v>
      </c>
      <c r="AG168" s="34" t="s">
        <v>200</v>
      </c>
      <c r="AH168" s="553">
        <v>1</v>
      </c>
      <c r="AI168" s="554" t="s">
        <v>935</v>
      </c>
      <c r="AJ168" s="81">
        <f t="shared" si="5"/>
        <v>0.25</v>
      </c>
      <c r="AK168" s="14">
        <f t="shared" si="6"/>
        <v>1.47E-2</v>
      </c>
      <c r="AL168" s="84">
        <f>AJ168*I167</f>
        <v>1.47E-2</v>
      </c>
    </row>
    <row r="169" spans="2:38" ht="255.75" thickBot="1" x14ac:dyDescent="0.3">
      <c r="B169" s="57" t="s">
        <v>388</v>
      </c>
      <c r="C169" s="58" t="s">
        <v>389</v>
      </c>
      <c r="D169" s="52" t="s">
        <v>23</v>
      </c>
      <c r="E169" s="223" t="s">
        <v>537</v>
      </c>
      <c r="F169" s="53" t="s">
        <v>186</v>
      </c>
      <c r="G169" s="985"/>
      <c r="H169" s="979"/>
      <c r="I169" s="981"/>
      <c r="J169" s="929"/>
      <c r="K169" s="929"/>
      <c r="L169" s="977"/>
      <c r="M169" s="35" t="s">
        <v>198</v>
      </c>
      <c r="N169" s="857"/>
      <c r="O169" s="857"/>
      <c r="P169" s="857"/>
      <c r="Q169" s="984"/>
      <c r="R169" s="1089"/>
      <c r="S169" s="1135"/>
      <c r="T169" s="1136"/>
      <c r="U169" s="1136"/>
      <c r="V169" s="1092"/>
      <c r="W169" s="857"/>
      <c r="X169" s="857"/>
      <c r="Y169" s="850"/>
      <c r="Z169" s="896"/>
      <c r="AA169" s="291">
        <v>3</v>
      </c>
      <c r="AB169" s="25" t="s">
        <v>202</v>
      </c>
      <c r="AC169" s="14">
        <v>0.25</v>
      </c>
      <c r="AD169" s="30">
        <v>43102</v>
      </c>
      <c r="AE169" s="30">
        <v>43465</v>
      </c>
      <c r="AF169" s="301">
        <f>$I167*AC169</f>
        <v>1.47E-2</v>
      </c>
      <c r="AG169" s="34" t="s">
        <v>200</v>
      </c>
      <c r="AH169" s="553">
        <v>1</v>
      </c>
      <c r="AI169" s="554" t="s">
        <v>936</v>
      </c>
      <c r="AJ169" s="81">
        <f t="shared" si="5"/>
        <v>0.25</v>
      </c>
      <c r="AK169" s="14">
        <f t="shared" si="6"/>
        <v>1.47E-2</v>
      </c>
      <c r="AL169" s="84">
        <f>AJ169*I167</f>
        <v>1.47E-2</v>
      </c>
    </row>
    <row r="170" spans="2:38" ht="90" thickBot="1" x14ac:dyDescent="0.3">
      <c r="B170" s="57" t="s">
        <v>388</v>
      </c>
      <c r="C170" s="58" t="s">
        <v>389</v>
      </c>
      <c r="D170" s="52" t="s">
        <v>23</v>
      </c>
      <c r="E170" s="223" t="s">
        <v>537</v>
      </c>
      <c r="F170" s="53" t="s">
        <v>186</v>
      </c>
      <c r="G170" s="985"/>
      <c r="H170" s="989"/>
      <c r="I170" s="971"/>
      <c r="J170" s="930"/>
      <c r="K170" s="930"/>
      <c r="L170" s="973"/>
      <c r="M170" s="35" t="s">
        <v>198</v>
      </c>
      <c r="N170" s="858"/>
      <c r="O170" s="858"/>
      <c r="P170" s="858"/>
      <c r="Q170" s="983"/>
      <c r="R170" s="1090"/>
      <c r="S170" s="1132"/>
      <c r="T170" s="1130"/>
      <c r="U170" s="1130"/>
      <c r="V170" s="1093"/>
      <c r="W170" s="858"/>
      <c r="X170" s="858"/>
      <c r="Y170" s="851"/>
      <c r="Z170" s="906"/>
      <c r="AA170" s="291">
        <v>4</v>
      </c>
      <c r="AB170" s="25" t="s">
        <v>203</v>
      </c>
      <c r="AC170" s="14">
        <v>0.25</v>
      </c>
      <c r="AD170" s="30">
        <v>43102</v>
      </c>
      <c r="AE170" s="30">
        <v>43281</v>
      </c>
      <c r="AF170" s="14"/>
      <c r="AG170" s="34" t="s">
        <v>200</v>
      </c>
      <c r="AH170" s="555">
        <v>1</v>
      </c>
      <c r="AI170" s="554" t="s">
        <v>937</v>
      </c>
      <c r="AJ170" s="81">
        <f t="shared" si="5"/>
        <v>0.25</v>
      </c>
      <c r="AK170" s="14">
        <f t="shared" si="6"/>
        <v>0</v>
      </c>
      <c r="AL170" s="84">
        <f>AJ170*I167</f>
        <v>1.47E-2</v>
      </c>
    </row>
    <row r="171" spans="2:38" ht="79.5" customHeight="1" thickBot="1" x14ac:dyDescent="0.3">
      <c r="B171" s="57" t="s">
        <v>388</v>
      </c>
      <c r="C171" s="58" t="s">
        <v>389</v>
      </c>
      <c r="D171" s="52" t="s">
        <v>23</v>
      </c>
      <c r="E171" s="223" t="s">
        <v>537</v>
      </c>
      <c r="F171" s="53" t="s">
        <v>186</v>
      </c>
      <c r="G171" s="985">
        <v>4</v>
      </c>
      <c r="H171" s="986" t="s">
        <v>204</v>
      </c>
      <c r="I171" s="970">
        <v>5.8799999999999998E-2</v>
      </c>
      <c r="J171" s="934">
        <v>0.02</v>
      </c>
      <c r="K171" s="972" t="s">
        <v>184</v>
      </c>
      <c r="L171" s="972" t="s">
        <v>205</v>
      </c>
      <c r="M171" s="473" t="s">
        <v>198</v>
      </c>
      <c r="N171" s="990">
        <v>5.0000000000000001E-3</v>
      </c>
      <c r="O171" s="855">
        <v>0.01</v>
      </c>
      <c r="P171" s="990">
        <v>1.4999999999999999E-2</v>
      </c>
      <c r="Q171" s="907">
        <v>0.02</v>
      </c>
      <c r="R171" s="1133">
        <f>N171</f>
        <v>5.0000000000000001E-3</v>
      </c>
      <c r="S171" s="1131">
        <v>0</v>
      </c>
      <c r="T171" s="1143" t="s">
        <v>623</v>
      </c>
      <c r="U171" s="1127" t="s">
        <v>624</v>
      </c>
      <c r="V171" s="1145" t="s">
        <v>625</v>
      </c>
      <c r="W171" s="1096">
        <f>IFERROR((S171/R171),0)</f>
        <v>0</v>
      </c>
      <c r="X171" s="1096" t="str">
        <f>+IF(AND(W171&gt;=0%,W171&lt;=60%),"MALO",IF(AND(W171&gt;=61%,W171&lt;=80%),"REGULAR",IF(AND(W171&gt;=81%,W171&lt;95%),"BUENO","EXCELENTE")))</f>
        <v>MALO</v>
      </c>
      <c r="Y171" s="849" t="str">
        <f>IF(W171&gt;0,"EN EJECUCIÓN","SIN EJECUTAR")</f>
        <v>SIN EJECUTAR</v>
      </c>
      <c r="Z171" s="1097">
        <f>W171*I171</f>
        <v>0</v>
      </c>
      <c r="AA171" s="291">
        <v>1</v>
      </c>
      <c r="AB171" s="25" t="s">
        <v>206</v>
      </c>
      <c r="AC171" s="14">
        <v>0.25</v>
      </c>
      <c r="AD171" s="30">
        <v>43102</v>
      </c>
      <c r="AE171" s="30">
        <v>43281</v>
      </c>
      <c r="AF171" s="14"/>
      <c r="AG171" s="34" t="s">
        <v>200</v>
      </c>
      <c r="AH171" s="555">
        <v>1</v>
      </c>
      <c r="AI171" s="739" t="s">
        <v>1323</v>
      </c>
      <c r="AJ171" s="81">
        <f t="shared" si="5"/>
        <v>0.25</v>
      </c>
      <c r="AK171" s="14">
        <f t="shared" si="6"/>
        <v>0</v>
      </c>
      <c r="AL171" s="84">
        <f>AJ171*I171</f>
        <v>1.47E-2</v>
      </c>
    </row>
    <row r="172" spans="2:38" ht="105.75" thickBot="1" x14ac:dyDescent="0.3">
      <c r="B172" s="57" t="s">
        <v>388</v>
      </c>
      <c r="C172" s="58" t="s">
        <v>389</v>
      </c>
      <c r="D172" s="52" t="s">
        <v>23</v>
      </c>
      <c r="E172" s="223" t="s">
        <v>537</v>
      </c>
      <c r="F172" s="53" t="s">
        <v>186</v>
      </c>
      <c r="G172" s="985"/>
      <c r="H172" s="987"/>
      <c r="I172" s="971"/>
      <c r="J172" s="930"/>
      <c r="K172" s="973"/>
      <c r="L172" s="973"/>
      <c r="M172" s="473" t="s">
        <v>198</v>
      </c>
      <c r="N172" s="851"/>
      <c r="O172" s="851"/>
      <c r="P172" s="851"/>
      <c r="Q172" s="905"/>
      <c r="R172" s="1134"/>
      <c r="S172" s="1135"/>
      <c r="T172" s="1144"/>
      <c r="U172" s="1128"/>
      <c r="V172" s="1146"/>
      <c r="W172" s="1096"/>
      <c r="X172" s="1096"/>
      <c r="Y172" s="851"/>
      <c r="Z172" s="1097"/>
      <c r="AA172" s="291">
        <v>2</v>
      </c>
      <c r="AB172" s="219" t="s">
        <v>207</v>
      </c>
      <c r="AC172" s="14">
        <v>0.75</v>
      </c>
      <c r="AD172" s="30">
        <v>43102</v>
      </c>
      <c r="AE172" s="30">
        <v>43465</v>
      </c>
      <c r="AF172" s="301">
        <f>$I171*AC172</f>
        <v>4.41E-2</v>
      </c>
      <c r="AG172" s="34" t="s">
        <v>200</v>
      </c>
      <c r="AH172" s="271">
        <v>1</v>
      </c>
      <c r="AI172" s="277" t="s">
        <v>629</v>
      </c>
      <c r="AJ172" s="81">
        <f t="shared" si="5"/>
        <v>0.75</v>
      </c>
      <c r="AK172" s="14">
        <f t="shared" si="6"/>
        <v>4.41E-2</v>
      </c>
      <c r="AL172" s="84">
        <f>AJ172*I171</f>
        <v>4.41E-2</v>
      </c>
    </row>
    <row r="173" spans="2:38" ht="79.5" customHeight="1" thickBot="1" x14ac:dyDescent="0.3">
      <c r="B173" s="57" t="s">
        <v>388</v>
      </c>
      <c r="C173" s="58" t="s">
        <v>389</v>
      </c>
      <c r="D173" s="52" t="s">
        <v>23</v>
      </c>
      <c r="E173" s="223" t="s">
        <v>537</v>
      </c>
      <c r="F173" s="53" t="s">
        <v>186</v>
      </c>
      <c r="G173" s="985">
        <v>5</v>
      </c>
      <c r="H173" s="986" t="s">
        <v>363</v>
      </c>
      <c r="I173" s="970">
        <v>5.8799999999999998E-2</v>
      </c>
      <c r="J173" s="934">
        <v>0.2</v>
      </c>
      <c r="K173" s="972" t="s">
        <v>184</v>
      </c>
      <c r="L173" s="972" t="s">
        <v>208</v>
      </c>
      <c r="M173" s="473" t="s">
        <v>198</v>
      </c>
      <c r="N173" s="856">
        <v>0.05</v>
      </c>
      <c r="O173" s="856">
        <v>0.1</v>
      </c>
      <c r="P173" s="856">
        <v>0.15</v>
      </c>
      <c r="Q173" s="982">
        <v>0.2</v>
      </c>
      <c r="R173" s="1088">
        <f>N173</f>
        <v>0.05</v>
      </c>
      <c r="S173" s="1131">
        <v>0.05</v>
      </c>
      <c r="T173" s="1137" t="s">
        <v>626</v>
      </c>
      <c r="U173" s="1137" t="s">
        <v>627</v>
      </c>
      <c r="V173" s="1140" t="s">
        <v>601</v>
      </c>
      <c r="W173" s="856">
        <f>IFERROR((S173/R173),0)</f>
        <v>1</v>
      </c>
      <c r="X173" s="856" t="str">
        <f>+IF(AND(W173&gt;=0%,W173&lt;=60%),"MALO",IF(AND(W173&gt;=61%,W173&lt;=80%),"REGULAR",IF(AND(W173&gt;=81%,W173&lt;95%),"BUENO","EXCELENTE")))</f>
        <v>EXCELENTE</v>
      </c>
      <c r="Y173" s="849" t="str">
        <f>IF(W173&gt;0,"EN EJECUCIÓN","SIN EJECUTAR")</f>
        <v>EN EJECUCIÓN</v>
      </c>
      <c r="Z173" s="855">
        <f>W173*I173</f>
        <v>5.8799999999999998E-2</v>
      </c>
      <c r="AA173" s="291">
        <v>1</v>
      </c>
      <c r="AB173" s="219" t="s">
        <v>209</v>
      </c>
      <c r="AC173" s="14">
        <v>0.5</v>
      </c>
      <c r="AD173" s="30">
        <v>43102</v>
      </c>
      <c r="AE173" s="30">
        <v>43465</v>
      </c>
      <c r="AF173" s="301">
        <f>$I173*AC173</f>
        <v>2.9399999999999999E-2</v>
      </c>
      <c r="AG173" s="34" t="s">
        <v>200</v>
      </c>
      <c r="AH173" s="555">
        <v>1</v>
      </c>
      <c r="AI173" s="739" t="s">
        <v>1324</v>
      </c>
      <c r="AJ173" s="81">
        <f t="shared" si="5"/>
        <v>0.5</v>
      </c>
      <c r="AK173" s="14">
        <f t="shared" si="6"/>
        <v>2.9399999999999999E-2</v>
      </c>
      <c r="AL173" s="84">
        <f>AJ173*I173</f>
        <v>2.9399999999999999E-2</v>
      </c>
    </row>
    <row r="174" spans="2:38" ht="79.5" customHeight="1" thickBot="1" x14ac:dyDescent="0.3">
      <c r="B174" s="57" t="s">
        <v>388</v>
      </c>
      <c r="C174" s="58" t="s">
        <v>389</v>
      </c>
      <c r="D174" s="52" t="s">
        <v>23</v>
      </c>
      <c r="E174" s="223" t="s">
        <v>537</v>
      </c>
      <c r="F174" s="53" t="s">
        <v>186</v>
      </c>
      <c r="G174" s="985"/>
      <c r="H174" s="994"/>
      <c r="I174" s="981"/>
      <c r="J174" s="929"/>
      <c r="K174" s="977"/>
      <c r="L174" s="977"/>
      <c r="M174" s="473" t="s">
        <v>198</v>
      </c>
      <c r="N174" s="1004"/>
      <c r="O174" s="1004"/>
      <c r="P174" s="1004"/>
      <c r="Q174" s="991"/>
      <c r="R174" s="1089"/>
      <c r="S174" s="1135"/>
      <c r="T174" s="1138"/>
      <c r="U174" s="1138"/>
      <c r="V174" s="1141"/>
      <c r="W174" s="857"/>
      <c r="X174" s="857"/>
      <c r="Y174" s="850"/>
      <c r="Z174" s="896"/>
      <c r="AA174" s="291">
        <v>2</v>
      </c>
      <c r="AB174" s="510" t="s">
        <v>210</v>
      </c>
      <c r="AC174" s="14">
        <v>0.25</v>
      </c>
      <c r="AD174" s="30">
        <v>43102</v>
      </c>
      <c r="AE174" s="30">
        <v>43465</v>
      </c>
      <c r="AF174" s="301">
        <f>$I173*AC174</f>
        <v>1.47E-2</v>
      </c>
      <c r="AG174" s="34" t="s">
        <v>200</v>
      </c>
      <c r="AH174" s="555">
        <v>0.5</v>
      </c>
      <c r="AI174" s="554" t="s">
        <v>938</v>
      </c>
      <c r="AJ174" s="81">
        <f t="shared" si="5"/>
        <v>0.125</v>
      </c>
      <c r="AK174" s="14">
        <f t="shared" si="6"/>
        <v>7.3499999999999998E-3</v>
      </c>
      <c r="AL174" s="84">
        <f>AJ174*I173</f>
        <v>7.3499999999999998E-3</v>
      </c>
    </row>
    <row r="175" spans="2:38" ht="90" thickBot="1" x14ac:dyDescent="0.3">
      <c r="B175" s="57" t="s">
        <v>388</v>
      </c>
      <c r="C175" s="58" t="s">
        <v>389</v>
      </c>
      <c r="D175" s="52" t="s">
        <v>23</v>
      </c>
      <c r="E175" s="223" t="s">
        <v>537</v>
      </c>
      <c r="F175" s="53" t="s">
        <v>186</v>
      </c>
      <c r="G175" s="985"/>
      <c r="H175" s="987"/>
      <c r="I175" s="971"/>
      <c r="J175" s="930"/>
      <c r="K175" s="973"/>
      <c r="L175" s="973"/>
      <c r="M175" s="473" t="s">
        <v>198</v>
      </c>
      <c r="N175" s="1005"/>
      <c r="O175" s="1005"/>
      <c r="P175" s="1005"/>
      <c r="Q175" s="992"/>
      <c r="R175" s="1090"/>
      <c r="S175" s="1132"/>
      <c r="T175" s="1139"/>
      <c r="U175" s="1139"/>
      <c r="V175" s="1142"/>
      <c r="W175" s="858"/>
      <c r="X175" s="858"/>
      <c r="Y175" s="851"/>
      <c r="Z175" s="906"/>
      <c r="AA175" s="291">
        <v>3</v>
      </c>
      <c r="AB175" s="510" t="s">
        <v>364</v>
      </c>
      <c r="AC175" s="14">
        <v>0.25</v>
      </c>
      <c r="AD175" s="30">
        <v>43102</v>
      </c>
      <c r="AE175" s="30">
        <v>43465</v>
      </c>
      <c r="AF175" s="301">
        <f>$I173*AC175</f>
        <v>1.47E-2</v>
      </c>
      <c r="AG175" s="34" t="s">
        <v>200</v>
      </c>
      <c r="AH175" s="555">
        <v>1</v>
      </c>
      <c r="AI175" s="554" t="s">
        <v>939</v>
      </c>
      <c r="AJ175" s="81">
        <f t="shared" si="5"/>
        <v>0.25</v>
      </c>
      <c r="AK175" s="14">
        <f t="shared" si="6"/>
        <v>1.47E-2</v>
      </c>
      <c r="AL175" s="84">
        <f>AJ175*I173</f>
        <v>1.47E-2</v>
      </c>
    </row>
    <row r="176" spans="2:38" ht="79.5" customHeight="1" thickBot="1" x14ac:dyDescent="0.3">
      <c r="B176" s="57" t="s">
        <v>388</v>
      </c>
      <c r="C176" s="58" t="s">
        <v>389</v>
      </c>
      <c r="D176" s="52" t="s">
        <v>23</v>
      </c>
      <c r="E176" s="223" t="s">
        <v>538</v>
      </c>
      <c r="F176" s="53" t="s">
        <v>186</v>
      </c>
      <c r="G176" s="966">
        <v>6</v>
      </c>
      <c r="H176" s="986" t="s">
        <v>211</v>
      </c>
      <c r="I176" s="970">
        <v>5.8799999999999998E-2</v>
      </c>
      <c r="J176" s="995">
        <v>2</v>
      </c>
      <c r="K176" s="998" t="s">
        <v>212</v>
      </c>
      <c r="L176" s="1001" t="s">
        <v>213</v>
      </c>
      <c r="M176" s="1006" t="s">
        <v>214</v>
      </c>
      <c r="N176" s="849">
        <v>0</v>
      </c>
      <c r="O176" s="849">
        <v>1</v>
      </c>
      <c r="P176" s="849">
        <v>0</v>
      </c>
      <c r="Q176" s="884">
        <v>2</v>
      </c>
      <c r="R176" s="877">
        <f>N176</f>
        <v>0</v>
      </c>
      <c r="S176" s="1147">
        <v>0</v>
      </c>
      <c r="T176" s="1149" t="s">
        <v>615</v>
      </c>
      <c r="U176" s="877" t="s">
        <v>601</v>
      </c>
      <c r="V176" s="1122" t="s">
        <v>601</v>
      </c>
      <c r="W176" s="856">
        <f>IFERROR((S176/R176),0)</f>
        <v>0</v>
      </c>
      <c r="X176" s="856" t="str">
        <f>+IF(AND(W176&gt;=0%,W176&lt;=60%),"MALO",IF(AND(W176&gt;=61%,W176&lt;=80%),"REGULAR",IF(AND(W176&gt;=81%,W176&lt;95%),"BUENO","EXCELENTE")))</f>
        <v>MALO</v>
      </c>
      <c r="Y176" s="849" t="str">
        <f>IF(W176&gt;0,"EN EJECUCIÓN","SIN EJECUTAR")</f>
        <v>SIN EJECUTAR</v>
      </c>
      <c r="Z176" s="855">
        <f>W176*I176</f>
        <v>0</v>
      </c>
      <c r="AA176" s="291">
        <v>1</v>
      </c>
      <c r="AB176" s="25" t="s">
        <v>573</v>
      </c>
      <c r="AC176" s="14">
        <v>0.2</v>
      </c>
      <c r="AD176" s="30">
        <v>43146</v>
      </c>
      <c r="AE176" s="30">
        <v>43190</v>
      </c>
      <c r="AF176" s="14"/>
      <c r="AG176" s="31" t="s">
        <v>215</v>
      </c>
      <c r="AH176" s="553">
        <v>1</v>
      </c>
      <c r="AI176" s="554" t="s">
        <v>940</v>
      </c>
      <c r="AJ176" s="81">
        <f t="shared" si="5"/>
        <v>0.2</v>
      </c>
      <c r="AK176" s="14">
        <f t="shared" si="6"/>
        <v>0</v>
      </c>
      <c r="AL176" s="84">
        <f>AJ176*I176</f>
        <v>1.176E-2</v>
      </c>
    </row>
    <row r="177" spans="2:38" ht="79.5" customHeight="1" thickBot="1" x14ac:dyDescent="0.3">
      <c r="B177" s="57" t="s">
        <v>388</v>
      </c>
      <c r="C177" s="58" t="s">
        <v>389</v>
      </c>
      <c r="D177" s="52" t="s">
        <v>23</v>
      </c>
      <c r="E177" s="223" t="s">
        <v>538</v>
      </c>
      <c r="F177" s="53" t="s">
        <v>186</v>
      </c>
      <c r="G177" s="993"/>
      <c r="H177" s="994"/>
      <c r="I177" s="981"/>
      <c r="J177" s="996"/>
      <c r="K177" s="999"/>
      <c r="L177" s="1002"/>
      <c r="M177" s="1007"/>
      <c r="N177" s="850"/>
      <c r="O177" s="850"/>
      <c r="P177" s="850"/>
      <c r="Q177" s="904"/>
      <c r="R177" s="878"/>
      <c r="S177" s="1148"/>
      <c r="T177" s="1150"/>
      <c r="U177" s="878"/>
      <c r="V177" s="1123"/>
      <c r="W177" s="857"/>
      <c r="X177" s="857"/>
      <c r="Y177" s="850"/>
      <c r="Z177" s="896"/>
      <c r="AA177" s="291">
        <v>2</v>
      </c>
      <c r="AB177" s="261" t="s">
        <v>574</v>
      </c>
      <c r="AC177" s="14">
        <v>0.4</v>
      </c>
      <c r="AD177" s="30">
        <v>43191</v>
      </c>
      <c r="AE177" s="30">
        <v>43465</v>
      </c>
      <c r="AF177" s="301">
        <f>$I176*AC177</f>
        <v>2.3519999999999999E-2</v>
      </c>
      <c r="AG177" s="31" t="s">
        <v>215</v>
      </c>
      <c r="AH177" s="555">
        <v>1</v>
      </c>
      <c r="AI177" s="554" t="s">
        <v>941</v>
      </c>
      <c r="AJ177" s="81">
        <f t="shared" si="5"/>
        <v>0.4</v>
      </c>
      <c r="AK177" s="14">
        <f t="shared" si="6"/>
        <v>2.3519999999999999E-2</v>
      </c>
      <c r="AL177" s="84">
        <f>AJ177*I176</f>
        <v>2.3519999999999999E-2</v>
      </c>
    </row>
    <row r="178" spans="2:38" ht="281.25" thickBot="1" x14ac:dyDescent="0.3">
      <c r="B178" s="57" t="s">
        <v>388</v>
      </c>
      <c r="C178" s="58" t="s">
        <v>389</v>
      </c>
      <c r="D178" s="52" t="s">
        <v>23</v>
      </c>
      <c r="E178" s="223" t="s">
        <v>538</v>
      </c>
      <c r="F178" s="53" t="s">
        <v>186</v>
      </c>
      <c r="G178" s="967"/>
      <c r="H178" s="987"/>
      <c r="I178" s="971"/>
      <c r="J178" s="997"/>
      <c r="K178" s="1000"/>
      <c r="L178" s="1003"/>
      <c r="M178" s="1008"/>
      <c r="N178" s="851"/>
      <c r="O178" s="851"/>
      <c r="P178" s="851"/>
      <c r="Q178" s="905"/>
      <c r="R178" s="879"/>
      <c r="S178" s="1126"/>
      <c r="T178" s="1151"/>
      <c r="U178" s="879"/>
      <c r="V178" s="1124"/>
      <c r="W178" s="858"/>
      <c r="X178" s="858"/>
      <c r="Y178" s="851"/>
      <c r="Z178" s="906"/>
      <c r="AA178" s="291">
        <v>3</v>
      </c>
      <c r="AB178" s="25" t="s">
        <v>575</v>
      </c>
      <c r="AC178" s="14">
        <v>0.4</v>
      </c>
      <c r="AD178" s="30">
        <v>43191</v>
      </c>
      <c r="AE178" s="30">
        <v>43465</v>
      </c>
      <c r="AF178" s="301">
        <f>$I176*AC178</f>
        <v>2.3519999999999999E-2</v>
      </c>
      <c r="AG178" s="31" t="s">
        <v>215</v>
      </c>
      <c r="AH178" s="555">
        <v>1</v>
      </c>
      <c r="AI178" s="554" t="s">
        <v>942</v>
      </c>
      <c r="AJ178" s="81">
        <f t="shared" si="5"/>
        <v>0.4</v>
      </c>
      <c r="AK178" s="14">
        <f t="shared" si="6"/>
        <v>2.3519999999999999E-2</v>
      </c>
      <c r="AL178" s="84">
        <f>AJ178*I176</f>
        <v>2.3519999999999999E-2</v>
      </c>
    </row>
    <row r="179" spans="2:38" ht="72.75" customHeight="1" thickBot="1" x14ac:dyDescent="0.3">
      <c r="B179" s="57" t="s">
        <v>388</v>
      </c>
      <c r="C179" s="58" t="s">
        <v>389</v>
      </c>
      <c r="D179" s="52" t="s">
        <v>23</v>
      </c>
      <c r="E179" s="223" t="s">
        <v>538</v>
      </c>
      <c r="F179" s="53" t="s">
        <v>186</v>
      </c>
      <c r="G179" s="966">
        <v>7</v>
      </c>
      <c r="H179" s="1152" t="s">
        <v>576</v>
      </c>
      <c r="I179" s="970">
        <v>5.8799999999999998E-2</v>
      </c>
      <c r="J179" s="995">
        <v>2</v>
      </c>
      <c r="K179" s="998" t="s">
        <v>216</v>
      </c>
      <c r="L179" s="1001" t="s">
        <v>217</v>
      </c>
      <c r="M179" s="1006" t="s">
        <v>218</v>
      </c>
      <c r="N179" s="849">
        <v>0</v>
      </c>
      <c r="O179" s="849">
        <v>0</v>
      </c>
      <c r="P179" s="849">
        <v>7</v>
      </c>
      <c r="Q179" s="884">
        <v>0</v>
      </c>
      <c r="R179" s="877">
        <f>N179</f>
        <v>0</v>
      </c>
      <c r="S179" s="1147">
        <v>0</v>
      </c>
      <c r="T179" s="1149" t="s">
        <v>632</v>
      </c>
      <c r="U179" s="877" t="s">
        <v>601</v>
      </c>
      <c r="V179" s="1122" t="s">
        <v>601</v>
      </c>
      <c r="W179" s="856">
        <f>IFERROR((S179/R179),0)</f>
        <v>0</v>
      </c>
      <c r="X179" s="856" t="str">
        <f>+IF(AND(W179&gt;=0%,W179&lt;=60%),"MALO",IF(AND(W179&gt;=61%,W179&lt;=80%),"REGULAR",IF(AND(W179&gt;=81%,W179&lt;95%),"BUENO","EXCELENTE")))</f>
        <v>MALO</v>
      </c>
      <c r="Y179" s="849" t="str">
        <f>IF(W179&gt;0,"EN EJECUCIÓN","SIN EJECUTAR")</f>
        <v>SIN EJECUTAR</v>
      </c>
      <c r="Z179" s="855">
        <f>W179*I179</f>
        <v>0</v>
      </c>
      <c r="AA179" s="291">
        <v>1</v>
      </c>
      <c r="AB179" s="25" t="s">
        <v>828</v>
      </c>
      <c r="AC179" s="14">
        <v>0.4</v>
      </c>
      <c r="AD179" s="30">
        <v>43191</v>
      </c>
      <c r="AE179" s="30">
        <v>43371</v>
      </c>
      <c r="AF179" s="301"/>
      <c r="AG179" s="31" t="s">
        <v>215</v>
      </c>
      <c r="AH179" s="555">
        <v>1</v>
      </c>
      <c r="AI179" s="554" t="s">
        <v>943</v>
      </c>
      <c r="AJ179" s="81">
        <f t="shared" si="5"/>
        <v>0.4</v>
      </c>
      <c r="AK179" s="14">
        <f t="shared" si="6"/>
        <v>0</v>
      </c>
      <c r="AL179" s="84">
        <f>AJ179*I179</f>
        <v>2.3519999999999999E-2</v>
      </c>
    </row>
    <row r="180" spans="2:38" ht="332.25" thickBot="1" x14ac:dyDescent="0.3">
      <c r="B180" s="57" t="s">
        <v>388</v>
      </c>
      <c r="C180" s="58" t="s">
        <v>389</v>
      </c>
      <c r="D180" s="52" t="s">
        <v>23</v>
      </c>
      <c r="E180" s="223" t="s">
        <v>538</v>
      </c>
      <c r="F180" s="53" t="s">
        <v>186</v>
      </c>
      <c r="G180" s="993"/>
      <c r="H180" s="1153"/>
      <c r="I180" s="981"/>
      <c r="J180" s="996"/>
      <c r="K180" s="999"/>
      <c r="L180" s="1002"/>
      <c r="M180" s="1007"/>
      <c r="N180" s="850"/>
      <c r="O180" s="850"/>
      <c r="P180" s="850"/>
      <c r="Q180" s="904"/>
      <c r="R180" s="878"/>
      <c r="S180" s="1148"/>
      <c r="T180" s="1150"/>
      <c r="U180" s="878"/>
      <c r="V180" s="1123"/>
      <c r="W180" s="857"/>
      <c r="X180" s="857"/>
      <c r="Y180" s="850"/>
      <c r="Z180" s="896"/>
      <c r="AA180" s="291">
        <v>2</v>
      </c>
      <c r="AB180" s="37" t="s">
        <v>829</v>
      </c>
      <c r="AC180" s="14">
        <v>0.4</v>
      </c>
      <c r="AD180" s="30">
        <v>43222</v>
      </c>
      <c r="AE180" s="30">
        <v>43371</v>
      </c>
      <c r="AF180" s="301"/>
      <c r="AG180" s="31" t="s">
        <v>215</v>
      </c>
      <c r="AH180" s="555">
        <v>1</v>
      </c>
      <c r="AI180" s="554" t="s">
        <v>944</v>
      </c>
      <c r="AJ180" s="81">
        <f t="shared" si="5"/>
        <v>0.4</v>
      </c>
      <c r="AK180" s="14">
        <f t="shared" si="6"/>
        <v>0</v>
      </c>
      <c r="AL180" s="84">
        <f>AJ180*I179</f>
        <v>2.3519999999999999E-2</v>
      </c>
    </row>
    <row r="181" spans="2:38" ht="166.5" thickBot="1" x14ac:dyDescent="0.3">
      <c r="B181" s="57" t="s">
        <v>388</v>
      </c>
      <c r="C181" s="58" t="s">
        <v>389</v>
      </c>
      <c r="D181" s="52" t="s">
        <v>23</v>
      </c>
      <c r="E181" s="223" t="s">
        <v>538</v>
      </c>
      <c r="F181" s="53" t="s">
        <v>186</v>
      </c>
      <c r="G181" s="967"/>
      <c r="H181" s="1154"/>
      <c r="I181" s="971"/>
      <c r="J181" s="997"/>
      <c r="K181" s="1000"/>
      <c r="L181" s="1003"/>
      <c r="M181" s="1008"/>
      <c r="N181" s="851"/>
      <c r="O181" s="851"/>
      <c r="P181" s="851"/>
      <c r="Q181" s="905"/>
      <c r="R181" s="879"/>
      <c r="S181" s="1126"/>
      <c r="T181" s="1151"/>
      <c r="U181" s="879"/>
      <c r="V181" s="1124"/>
      <c r="W181" s="858"/>
      <c r="X181" s="858"/>
      <c r="Y181" s="851"/>
      <c r="Z181" s="906"/>
      <c r="AA181" s="291">
        <v>3</v>
      </c>
      <c r="AB181" s="37" t="s">
        <v>830</v>
      </c>
      <c r="AC181" s="14">
        <v>0.2</v>
      </c>
      <c r="AD181" s="30">
        <v>43222</v>
      </c>
      <c r="AE181" s="30">
        <v>43371</v>
      </c>
      <c r="AF181" s="301"/>
      <c r="AG181" s="31" t="s">
        <v>215</v>
      </c>
      <c r="AH181" s="555">
        <v>1</v>
      </c>
      <c r="AI181" s="554" t="s">
        <v>945</v>
      </c>
      <c r="AJ181" s="81">
        <f t="shared" si="5"/>
        <v>0.2</v>
      </c>
      <c r="AK181" s="14">
        <f t="shared" si="6"/>
        <v>0</v>
      </c>
      <c r="AL181" s="84">
        <f>AJ181*I179</f>
        <v>1.176E-2</v>
      </c>
    </row>
    <row r="182" spans="2:38" ht="79.5" customHeight="1" thickBot="1" x14ac:dyDescent="0.3">
      <c r="B182" s="57" t="s">
        <v>388</v>
      </c>
      <c r="C182" s="58" t="s">
        <v>389</v>
      </c>
      <c r="D182" s="52" t="s">
        <v>23</v>
      </c>
      <c r="E182" s="223" t="s">
        <v>536</v>
      </c>
      <c r="F182" s="53" t="s">
        <v>186</v>
      </c>
      <c r="G182" s="985">
        <v>8</v>
      </c>
      <c r="H182" s="1009" t="s">
        <v>365</v>
      </c>
      <c r="I182" s="970">
        <v>5.8799999999999998E-2</v>
      </c>
      <c r="J182" s="1011">
        <v>20</v>
      </c>
      <c r="K182" s="914" t="s">
        <v>220</v>
      </c>
      <c r="L182" s="998" t="s">
        <v>221</v>
      </c>
      <c r="M182" s="998" t="s">
        <v>222</v>
      </c>
      <c r="N182" s="856">
        <v>0.25</v>
      </c>
      <c r="O182" s="856">
        <v>0.5</v>
      </c>
      <c r="P182" s="856">
        <v>0.75</v>
      </c>
      <c r="Q182" s="982">
        <v>1</v>
      </c>
      <c r="R182" s="1088">
        <f>N182</f>
        <v>0.25</v>
      </c>
      <c r="S182" s="1125">
        <v>0.25</v>
      </c>
      <c r="T182" s="1149" t="s">
        <v>634</v>
      </c>
      <c r="U182" s="1147" t="s">
        <v>635</v>
      </c>
      <c r="V182" s="1091" t="s">
        <v>601</v>
      </c>
      <c r="W182" s="1096">
        <f>IFERROR((S182/R182),0)</f>
        <v>1</v>
      </c>
      <c r="X182" s="1096" t="str">
        <f>+IF(AND(W182&gt;=0%,W182&lt;=60%),"MALO",IF(AND(W182&gt;=61%,W182&lt;=80%),"REGULAR",IF(AND(W182&gt;=81%,W182&lt;95%),"BUENO","EXCELENTE")))</f>
        <v>EXCELENTE</v>
      </c>
      <c r="Y182" s="849" t="str">
        <f>IF(W182&gt;0,"EN EJECUCIÓN","SIN EJECUTAR")</f>
        <v>EN EJECUCIÓN</v>
      </c>
      <c r="Z182" s="1097">
        <f>W182*I182</f>
        <v>5.8799999999999998E-2</v>
      </c>
      <c r="AA182" s="291">
        <v>1</v>
      </c>
      <c r="AB182" s="279" t="s">
        <v>761</v>
      </c>
      <c r="AC182" s="14">
        <v>0.5</v>
      </c>
      <c r="AD182" s="30">
        <v>43115</v>
      </c>
      <c r="AE182" s="30">
        <v>43190</v>
      </c>
      <c r="AF182" s="14"/>
      <c r="AG182" s="31" t="s">
        <v>222</v>
      </c>
      <c r="AH182" s="232">
        <v>1</v>
      </c>
      <c r="AI182" s="625" t="s">
        <v>1103</v>
      </c>
      <c r="AJ182" s="81">
        <f t="shared" si="5"/>
        <v>0.5</v>
      </c>
      <c r="AK182" s="14">
        <f t="shared" si="6"/>
        <v>0</v>
      </c>
      <c r="AL182" s="84">
        <f t="shared" ref="AL182:AL199" si="7">AJ182*I182</f>
        <v>2.9399999999999999E-2</v>
      </c>
    </row>
    <row r="183" spans="2:38" ht="210.75" thickBot="1" x14ac:dyDescent="0.3">
      <c r="B183" s="57" t="s">
        <v>388</v>
      </c>
      <c r="C183" s="58" t="s">
        <v>389</v>
      </c>
      <c r="D183" s="52" t="s">
        <v>23</v>
      </c>
      <c r="E183" s="223" t="s">
        <v>536</v>
      </c>
      <c r="F183" s="53" t="s">
        <v>186</v>
      </c>
      <c r="G183" s="985"/>
      <c r="H183" s="1010"/>
      <c r="I183" s="971"/>
      <c r="J183" s="1012"/>
      <c r="K183" s="916"/>
      <c r="L183" s="1000"/>
      <c r="M183" s="1000"/>
      <c r="N183" s="858"/>
      <c r="O183" s="858">
        <v>0.5</v>
      </c>
      <c r="P183" s="858">
        <v>0.75</v>
      </c>
      <c r="Q183" s="983">
        <v>1</v>
      </c>
      <c r="R183" s="1090"/>
      <c r="S183" s="1162"/>
      <c r="T183" s="1150"/>
      <c r="U183" s="1161"/>
      <c r="V183" s="1093"/>
      <c r="W183" s="1096"/>
      <c r="X183" s="1096"/>
      <c r="Y183" s="851"/>
      <c r="Z183" s="1097"/>
      <c r="AA183" s="291">
        <v>2</v>
      </c>
      <c r="AB183" s="279" t="s">
        <v>223</v>
      </c>
      <c r="AC183" s="14">
        <v>0.5</v>
      </c>
      <c r="AD183" s="30">
        <v>43221</v>
      </c>
      <c r="AE183" s="30">
        <v>43465</v>
      </c>
      <c r="AF183" s="301">
        <f>$I182*AC183</f>
        <v>2.9399999999999999E-2</v>
      </c>
      <c r="AG183" s="31" t="s">
        <v>222</v>
      </c>
      <c r="AH183" s="232">
        <v>1</v>
      </c>
      <c r="AI183" s="625" t="s">
        <v>1325</v>
      </c>
      <c r="AJ183" s="81">
        <f t="shared" si="5"/>
        <v>0.5</v>
      </c>
      <c r="AK183" s="14">
        <f t="shared" si="6"/>
        <v>2.9399999999999999E-2</v>
      </c>
      <c r="AL183" s="84">
        <f>AJ183*I182</f>
        <v>2.9399999999999999E-2</v>
      </c>
    </row>
    <row r="184" spans="2:38" ht="79.5" customHeight="1" thickBot="1" x14ac:dyDescent="0.3">
      <c r="B184" s="57" t="s">
        <v>388</v>
      </c>
      <c r="C184" s="58" t="s">
        <v>389</v>
      </c>
      <c r="D184" s="52" t="s">
        <v>23</v>
      </c>
      <c r="E184" s="223" t="s">
        <v>539</v>
      </c>
      <c r="F184" s="53" t="s">
        <v>186</v>
      </c>
      <c r="G184" s="985">
        <v>9</v>
      </c>
      <c r="H184" s="1016" t="s">
        <v>225</v>
      </c>
      <c r="I184" s="970">
        <v>5.8799999999999998E-2</v>
      </c>
      <c r="J184" s="1019">
        <v>4</v>
      </c>
      <c r="K184" s="914" t="s">
        <v>220</v>
      </c>
      <c r="L184" s="1001" t="s">
        <v>226</v>
      </c>
      <c r="M184" s="39" t="s">
        <v>227</v>
      </c>
      <c r="N184" s="849">
        <v>1</v>
      </c>
      <c r="O184" s="849">
        <v>2</v>
      </c>
      <c r="P184" s="849">
        <v>3</v>
      </c>
      <c r="Q184" s="884">
        <v>4</v>
      </c>
      <c r="R184" s="1147">
        <f>N184</f>
        <v>1</v>
      </c>
      <c r="S184" s="1158">
        <v>1</v>
      </c>
      <c r="T184" s="1127" t="s">
        <v>637</v>
      </c>
      <c r="U184" s="1127" t="s">
        <v>638</v>
      </c>
      <c r="V184" s="1155" t="s">
        <v>601</v>
      </c>
      <c r="W184" s="856">
        <f>IFERROR((S184/R184),0)</f>
        <v>1</v>
      </c>
      <c r="X184" s="856" t="str">
        <f>+IF(AND(W184&gt;=0%,W184&lt;=60%),"MALO",IF(AND(W184&gt;=61%,W184&lt;=80%),"REGULAR",IF(AND(W184&gt;=81%,W184&lt;95%),"BUENO","EXCELENTE")))</f>
        <v>EXCELENTE</v>
      </c>
      <c r="Y184" s="849" t="str">
        <f>IF(W184&gt;0,"EN EJECUCIÓN","SIN EJECUTAR")</f>
        <v>EN EJECUCIÓN</v>
      </c>
      <c r="Z184" s="855">
        <f>W184*I184</f>
        <v>5.8799999999999998E-2</v>
      </c>
      <c r="AA184" s="291">
        <v>1</v>
      </c>
      <c r="AB184" s="40" t="s">
        <v>228</v>
      </c>
      <c r="AC184" s="14">
        <v>0.25</v>
      </c>
      <c r="AD184" s="30">
        <v>43102</v>
      </c>
      <c r="AE184" s="30">
        <v>43159</v>
      </c>
      <c r="AF184" s="14"/>
      <c r="AG184" s="31" t="s">
        <v>229</v>
      </c>
      <c r="AH184" s="505">
        <v>1</v>
      </c>
      <c r="AI184" s="276" t="s">
        <v>639</v>
      </c>
      <c r="AJ184" s="81">
        <f t="shared" si="5"/>
        <v>0.25</v>
      </c>
      <c r="AK184" s="14">
        <f t="shared" si="6"/>
        <v>0</v>
      </c>
      <c r="AL184" s="84">
        <f t="shared" si="7"/>
        <v>1.47E-2</v>
      </c>
    </row>
    <row r="185" spans="2:38" ht="105.75" thickBot="1" x14ac:dyDescent="0.3">
      <c r="B185" s="57" t="s">
        <v>388</v>
      </c>
      <c r="C185" s="58" t="s">
        <v>389</v>
      </c>
      <c r="D185" s="52" t="s">
        <v>23</v>
      </c>
      <c r="E185" s="223" t="s">
        <v>539</v>
      </c>
      <c r="F185" s="53" t="s">
        <v>186</v>
      </c>
      <c r="G185" s="985"/>
      <c r="H185" s="1017"/>
      <c r="I185" s="981"/>
      <c r="J185" s="975"/>
      <c r="K185" s="915"/>
      <c r="L185" s="1002"/>
      <c r="M185" s="39" t="s">
        <v>227</v>
      </c>
      <c r="N185" s="850"/>
      <c r="O185" s="850"/>
      <c r="P185" s="850"/>
      <c r="Q185" s="904"/>
      <c r="R185" s="1148"/>
      <c r="S185" s="1159"/>
      <c r="T185" s="1161"/>
      <c r="U185" s="1161"/>
      <c r="V185" s="1156"/>
      <c r="W185" s="857"/>
      <c r="X185" s="857"/>
      <c r="Y185" s="850"/>
      <c r="Z185" s="896"/>
      <c r="AA185" s="291">
        <v>2</v>
      </c>
      <c r="AB185" s="40" t="s">
        <v>230</v>
      </c>
      <c r="AC185" s="14">
        <v>0.25</v>
      </c>
      <c r="AD185" s="30">
        <v>43102</v>
      </c>
      <c r="AE185" s="30">
        <v>43190</v>
      </c>
      <c r="AF185" s="14"/>
      <c r="AG185" s="31" t="s">
        <v>229</v>
      </c>
      <c r="AH185" s="271">
        <v>1</v>
      </c>
      <c r="AI185" s="276" t="s">
        <v>640</v>
      </c>
      <c r="AJ185" s="81">
        <f t="shared" si="5"/>
        <v>0.25</v>
      </c>
      <c r="AK185" s="14">
        <f t="shared" si="6"/>
        <v>0</v>
      </c>
      <c r="AL185" s="84">
        <f>AJ185*I184</f>
        <v>1.47E-2</v>
      </c>
    </row>
    <row r="186" spans="2:38" ht="79.5" thickBot="1" x14ac:dyDescent="0.3">
      <c r="B186" s="57" t="s">
        <v>388</v>
      </c>
      <c r="C186" s="58" t="s">
        <v>389</v>
      </c>
      <c r="D186" s="52" t="s">
        <v>23</v>
      </c>
      <c r="E186" s="223" t="s">
        <v>539</v>
      </c>
      <c r="F186" s="53" t="s">
        <v>186</v>
      </c>
      <c r="G186" s="985"/>
      <c r="H186" s="1018"/>
      <c r="I186" s="971"/>
      <c r="J186" s="1020"/>
      <c r="K186" s="916"/>
      <c r="L186" s="1003"/>
      <c r="M186" s="39" t="s">
        <v>227</v>
      </c>
      <c r="N186" s="851"/>
      <c r="O186" s="851"/>
      <c r="P186" s="851"/>
      <c r="Q186" s="905"/>
      <c r="R186" s="1126"/>
      <c r="S186" s="1160"/>
      <c r="T186" s="1128"/>
      <c r="U186" s="1128"/>
      <c r="V186" s="1157"/>
      <c r="W186" s="858"/>
      <c r="X186" s="858"/>
      <c r="Y186" s="851"/>
      <c r="Z186" s="906"/>
      <c r="AA186" s="291">
        <v>3</v>
      </c>
      <c r="AB186" s="40" t="s">
        <v>231</v>
      </c>
      <c r="AC186" s="14">
        <v>0.5</v>
      </c>
      <c r="AD186" s="30">
        <v>43191</v>
      </c>
      <c r="AE186" s="30">
        <v>43465</v>
      </c>
      <c r="AF186" s="301">
        <f>$I184*AC186</f>
        <v>2.9399999999999999E-2</v>
      </c>
      <c r="AG186" s="31" t="s">
        <v>229</v>
      </c>
      <c r="AH186" s="555">
        <v>1</v>
      </c>
      <c r="AI186" s="554" t="s">
        <v>946</v>
      </c>
      <c r="AJ186" s="81">
        <f t="shared" si="5"/>
        <v>0.5</v>
      </c>
      <c r="AK186" s="14">
        <f t="shared" si="6"/>
        <v>2.9399999999999999E-2</v>
      </c>
      <c r="AL186" s="84">
        <f>AJ186*I184</f>
        <v>2.9399999999999999E-2</v>
      </c>
    </row>
    <row r="187" spans="2:38" ht="79.5" customHeight="1" thickBot="1" x14ac:dyDescent="0.3">
      <c r="B187" s="57" t="s">
        <v>388</v>
      </c>
      <c r="C187" s="58" t="s">
        <v>389</v>
      </c>
      <c r="D187" s="52" t="s">
        <v>23</v>
      </c>
      <c r="E187" s="223" t="s">
        <v>537</v>
      </c>
      <c r="F187" s="53" t="s">
        <v>186</v>
      </c>
      <c r="G187" s="985">
        <v>10</v>
      </c>
      <c r="H187" s="988" t="s">
        <v>232</v>
      </c>
      <c r="I187" s="970">
        <v>5.8799999999999998E-2</v>
      </c>
      <c r="J187" s="914">
        <v>1</v>
      </c>
      <c r="K187" s="914" t="s">
        <v>233</v>
      </c>
      <c r="L187" s="972" t="s">
        <v>234</v>
      </c>
      <c r="M187" s="972" t="s">
        <v>235</v>
      </c>
      <c r="N187" s="855">
        <v>0.5</v>
      </c>
      <c r="O187" s="855">
        <v>1</v>
      </c>
      <c r="P187" s="849"/>
      <c r="Q187" s="884"/>
      <c r="R187" s="1125">
        <f>N187</f>
        <v>0.5</v>
      </c>
      <c r="S187" s="1163">
        <v>0.4</v>
      </c>
      <c r="T187" s="1127" t="s">
        <v>641</v>
      </c>
      <c r="U187" s="1127" t="s">
        <v>642</v>
      </c>
      <c r="V187" s="1155" t="s">
        <v>601</v>
      </c>
      <c r="W187" s="1096">
        <f>IFERROR((S187/R187),0)</f>
        <v>0.8</v>
      </c>
      <c r="X187" s="1096" t="str">
        <f>+IF(AND(W187&gt;=0%,W187&lt;=60%),"MALO",IF(AND(W187&gt;=61%,W187&lt;=80%),"REGULAR",IF(AND(W187&gt;=81%,W187&lt;95%),"BUENO","EXCELENTE")))</f>
        <v>REGULAR</v>
      </c>
      <c r="Y187" s="849" t="str">
        <f>IF(W187&gt;0,"EN EJECUCIÓN","SIN EJECUTAR")</f>
        <v>EN EJECUCIÓN</v>
      </c>
      <c r="Z187" s="1097">
        <f>W187*I187</f>
        <v>4.7039999999999998E-2</v>
      </c>
      <c r="AA187" s="291">
        <v>1</v>
      </c>
      <c r="AB187" s="40" t="s">
        <v>236</v>
      </c>
      <c r="AC187" s="14">
        <v>0.5</v>
      </c>
      <c r="AD187" s="30">
        <v>43133</v>
      </c>
      <c r="AE187" s="30">
        <v>43222</v>
      </c>
      <c r="AF187" s="14"/>
      <c r="AG187" s="31" t="s">
        <v>235</v>
      </c>
      <c r="AH187" s="555">
        <v>1</v>
      </c>
      <c r="AI187" s="554" t="s">
        <v>947</v>
      </c>
      <c r="AJ187" s="81">
        <f t="shared" si="5"/>
        <v>0.5</v>
      </c>
      <c r="AK187" s="14">
        <f t="shared" si="6"/>
        <v>0</v>
      </c>
      <c r="AL187" s="84">
        <f>AJ187*I187</f>
        <v>2.9399999999999999E-2</v>
      </c>
    </row>
    <row r="188" spans="2:38" ht="77.25" thickBot="1" x14ac:dyDescent="0.3">
      <c r="B188" s="57" t="s">
        <v>388</v>
      </c>
      <c r="C188" s="58" t="s">
        <v>389</v>
      </c>
      <c r="D188" s="52" t="s">
        <v>23</v>
      </c>
      <c r="E188" s="223" t="s">
        <v>537</v>
      </c>
      <c r="F188" s="53" t="s">
        <v>186</v>
      </c>
      <c r="G188" s="985"/>
      <c r="H188" s="989"/>
      <c r="I188" s="971"/>
      <c r="J188" s="1020"/>
      <c r="K188" s="916"/>
      <c r="L188" s="973"/>
      <c r="M188" s="973"/>
      <c r="N188" s="851"/>
      <c r="O188" s="851"/>
      <c r="P188" s="851"/>
      <c r="Q188" s="905"/>
      <c r="R188" s="1126"/>
      <c r="S188" s="1164"/>
      <c r="T188" s="1128"/>
      <c r="U188" s="1128"/>
      <c r="V188" s="1157"/>
      <c r="W188" s="1096"/>
      <c r="X188" s="1096"/>
      <c r="Y188" s="851"/>
      <c r="Z188" s="1097"/>
      <c r="AA188" s="291">
        <v>2</v>
      </c>
      <c r="AB188" s="40" t="s">
        <v>219</v>
      </c>
      <c r="AC188" s="14">
        <v>0.5</v>
      </c>
      <c r="AD188" s="30">
        <v>43133</v>
      </c>
      <c r="AE188" s="30">
        <v>43222</v>
      </c>
      <c r="AF188" s="14"/>
      <c r="AG188" s="31" t="s">
        <v>235</v>
      </c>
      <c r="AH188" s="555">
        <v>1</v>
      </c>
      <c r="AI188" s="554" t="s">
        <v>948</v>
      </c>
      <c r="AJ188" s="81">
        <f t="shared" si="5"/>
        <v>0.5</v>
      </c>
      <c r="AK188" s="14">
        <f t="shared" si="6"/>
        <v>0</v>
      </c>
      <c r="AL188" s="84">
        <f>AJ188*I187</f>
        <v>2.9399999999999999E-2</v>
      </c>
    </row>
    <row r="189" spans="2:38" ht="150" customHeight="1" thickBot="1" x14ac:dyDescent="0.3">
      <c r="B189" s="57" t="s">
        <v>388</v>
      </c>
      <c r="C189" s="58" t="s">
        <v>389</v>
      </c>
      <c r="D189" s="52" t="s">
        <v>23</v>
      </c>
      <c r="E189" s="223" t="s">
        <v>537</v>
      </c>
      <c r="F189" s="53" t="s">
        <v>186</v>
      </c>
      <c r="G189" s="985">
        <v>11</v>
      </c>
      <c r="H189" s="1165" t="s">
        <v>833</v>
      </c>
      <c r="I189" s="970">
        <v>5.8799999999999998E-2</v>
      </c>
      <c r="J189" s="914">
        <v>1</v>
      </c>
      <c r="K189" s="928" t="s">
        <v>233</v>
      </c>
      <c r="L189" s="972" t="s">
        <v>366</v>
      </c>
      <c r="M189" s="1021" t="s">
        <v>235</v>
      </c>
      <c r="N189" s="855">
        <v>0.5</v>
      </c>
      <c r="O189" s="855">
        <v>1</v>
      </c>
      <c r="P189" s="849"/>
      <c r="Q189" s="884"/>
      <c r="R189" s="1125">
        <f>N189</f>
        <v>0.5</v>
      </c>
      <c r="S189" s="1163">
        <v>0.4</v>
      </c>
      <c r="T189" s="1143" t="s">
        <v>643</v>
      </c>
      <c r="U189" s="1127" t="s">
        <v>644</v>
      </c>
      <c r="V189" s="1155" t="s">
        <v>601</v>
      </c>
      <c r="W189" s="1096">
        <f>IFERROR((S189/R189),0)</f>
        <v>0.8</v>
      </c>
      <c r="X189" s="1096" t="str">
        <f>+IF(AND(W189&gt;=0%,W189&lt;=60%),"MALO",IF(AND(W189&gt;=61%,W189&lt;=80%),"REGULAR",IF(AND(W189&gt;=81%,W189&lt;95%),"BUENO","EXCELENTE")))</f>
        <v>REGULAR</v>
      </c>
      <c r="Y189" s="849" t="str">
        <f>IF(W189&gt;0,"EN EJECUCIÓN","SIN EJECUTAR")</f>
        <v>EN EJECUCIÓN</v>
      </c>
      <c r="Z189" s="1097">
        <f>W189*I189</f>
        <v>4.7039999999999998E-2</v>
      </c>
      <c r="AA189" s="291">
        <v>1</v>
      </c>
      <c r="AB189" s="40" t="s">
        <v>834</v>
      </c>
      <c r="AC189" s="14">
        <v>0.5</v>
      </c>
      <c r="AD189" s="30">
        <v>43133</v>
      </c>
      <c r="AE189" s="30">
        <v>43223</v>
      </c>
      <c r="AF189" s="14"/>
      <c r="AG189" s="31" t="s">
        <v>235</v>
      </c>
      <c r="AH189" s="555">
        <v>1</v>
      </c>
      <c r="AI189" s="554" t="s">
        <v>947</v>
      </c>
      <c r="AJ189" s="81">
        <f t="shared" si="5"/>
        <v>0.5</v>
      </c>
      <c r="AK189" s="14">
        <f t="shared" si="6"/>
        <v>0</v>
      </c>
      <c r="AL189" s="84">
        <f t="shared" si="7"/>
        <v>2.9399999999999999E-2</v>
      </c>
    </row>
    <row r="190" spans="2:38" ht="192" thickBot="1" x14ac:dyDescent="0.3">
      <c r="B190" s="57" t="s">
        <v>388</v>
      </c>
      <c r="C190" s="58" t="s">
        <v>389</v>
      </c>
      <c r="D190" s="52" t="s">
        <v>23</v>
      </c>
      <c r="E190" s="223" t="s">
        <v>537</v>
      </c>
      <c r="F190" s="53" t="s">
        <v>186</v>
      </c>
      <c r="G190" s="985"/>
      <c r="H190" s="1166"/>
      <c r="I190" s="971"/>
      <c r="J190" s="1020"/>
      <c r="K190" s="930"/>
      <c r="L190" s="973"/>
      <c r="M190" s="1022"/>
      <c r="N190" s="851"/>
      <c r="O190" s="851">
        <v>1</v>
      </c>
      <c r="P190" s="851"/>
      <c r="Q190" s="905"/>
      <c r="R190" s="1126"/>
      <c r="S190" s="1164"/>
      <c r="T190" s="1144"/>
      <c r="U190" s="1128"/>
      <c r="V190" s="1157"/>
      <c r="W190" s="1096"/>
      <c r="X190" s="1096"/>
      <c r="Y190" s="851"/>
      <c r="Z190" s="1097"/>
      <c r="AA190" s="292">
        <v>2</v>
      </c>
      <c r="AB190" s="40" t="s">
        <v>835</v>
      </c>
      <c r="AC190" s="14">
        <v>0.5</v>
      </c>
      <c r="AD190" s="30">
        <v>43263</v>
      </c>
      <c r="AE190" s="30">
        <v>43296</v>
      </c>
      <c r="AF190" s="301"/>
      <c r="AG190" s="31" t="s">
        <v>235</v>
      </c>
      <c r="AH190" s="555">
        <v>1</v>
      </c>
      <c r="AI190" s="554" t="s">
        <v>949</v>
      </c>
      <c r="AJ190" s="81">
        <f t="shared" si="5"/>
        <v>0.5</v>
      </c>
      <c r="AK190" s="14">
        <f t="shared" si="6"/>
        <v>0</v>
      </c>
      <c r="AL190" s="84">
        <f>AJ190*I189</f>
        <v>2.9399999999999999E-2</v>
      </c>
    </row>
    <row r="191" spans="2:38" ht="79.5" customHeight="1" thickBot="1" x14ac:dyDescent="0.3">
      <c r="B191" s="57" t="s">
        <v>391</v>
      </c>
      <c r="C191" s="57" t="s">
        <v>395</v>
      </c>
      <c r="D191" s="52" t="s">
        <v>23</v>
      </c>
      <c r="E191" s="223" t="s">
        <v>540</v>
      </c>
      <c r="F191" s="53" t="s">
        <v>186</v>
      </c>
      <c r="G191" s="867">
        <v>12</v>
      </c>
      <c r="H191" s="1034" t="s">
        <v>240</v>
      </c>
      <c r="I191" s="980">
        <v>5.8799999999999998E-2</v>
      </c>
      <c r="J191" s="974">
        <v>100</v>
      </c>
      <c r="K191" s="920" t="s">
        <v>184</v>
      </c>
      <c r="L191" s="1033" t="s">
        <v>241</v>
      </c>
      <c r="M191" s="1026" t="s">
        <v>242</v>
      </c>
      <c r="N191" s="855">
        <v>0.2</v>
      </c>
      <c r="O191" s="855">
        <v>0.5</v>
      </c>
      <c r="P191" s="855">
        <v>0.9</v>
      </c>
      <c r="Q191" s="907">
        <v>1</v>
      </c>
      <c r="R191" s="1125">
        <f>N191</f>
        <v>0.2</v>
      </c>
      <c r="S191" s="1125">
        <v>0.2</v>
      </c>
      <c r="T191" s="1171" t="s">
        <v>646</v>
      </c>
      <c r="U191" s="1171" t="s">
        <v>647</v>
      </c>
      <c r="V191" s="1167" t="s">
        <v>601</v>
      </c>
      <c r="W191" s="856">
        <f>IFERROR((S191/R191),0)</f>
        <v>1</v>
      </c>
      <c r="X191" s="856" t="str">
        <f>+IF(AND(W191&gt;=0%,W191&lt;=60%),"MALO",IF(AND(W191&gt;=61%,W191&lt;=80%),"REGULAR",IF(AND(W191&gt;=81%,W191&lt;95%),"BUENO","EXCELENTE")))</f>
        <v>EXCELENTE</v>
      </c>
      <c r="Y191" s="849" t="str">
        <f>IF(W191&gt;0,"EN EJECUCIÓN","SIN EJECUTAR")</f>
        <v>EN EJECUCIÓN</v>
      </c>
      <c r="Z191" s="855">
        <f>W191*I191</f>
        <v>5.8799999999999998E-2</v>
      </c>
      <c r="AA191" s="293">
        <v>1</v>
      </c>
      <c r="AB191" s="214" t="s">
        <v>243</v>
      </c>
      <c r="AC191" s="14">
        <v>0.2</v>
      </c>
      <c r="AD191" s="23">
        <v>43101</v>
      </c>
      <c r="AE191" s="23">
        <v>43190</v>
      </c>
      <c r="AF191" s="14"/>
      <c r="AG191" s="43" t="s">
        <v>244</v>
      </c>
      <c r="AH191" s="271">
        <v>1</v>
      </c>
      <c r="AI191" s="276" t="s">
        <v>646</v>
      </c>
      <c r="AJ191" s="81">
        <f t="shared" si="5"/>
        <v>0.2</v>
      </c>
      <c r="AK191" s="14">
        <f t="shared" si="6"/>
        <v>0</v>
      </c>
      <c r="AL191" s="84">
        <f>AJ191*I191</f>
        <v>1.176E-2</v>
      </c>
    </row>
    <row r="192" spans="2:38" ht="210.75" thickBot="1" x14ac:dyDescent="0.3">
      <c r="B192" s="57" t="s">
        <v>391</v>
      </c>
      <c r="C192" s="57" t="s">
        <v>395</v>
      </c>
      <c r="D192" s="52" t="s">
        <v>23</v>
      </c>
      <c r="E192" s="223" t="s">
        <v>540</v>
      </c>
      <c r="F192" s="53" t="s">
        <v>186</v>
      </c>
      <c r="G192" s="868"/>
      <c r="H192" s="1035"/>
      <c r="I192" s="981"/>
      <c r="J192" s="975"/>
      <c r="K192" s="915"/>
      <c r="L192" s="1024"/>
      <c r="M192" s="1027"/>
      <c r="N192" s="896"/>
      <c r="O192" s="896"/>
      <c r="P192" s="896"/>
      <c r="Q192" s="1029"/>
      <c r="R192" s="1162"/>
      <c r="S192" s="1162"/>
      <c r="T192" s="1172"/>
      <c r="U192" s="1172"/>
      <c r="V192" s="1168"/>
      <c r="W192" s="857"/>
      <c r="X192" s="857"/>
      <c r="Y192" s="850"/>
      <c r="Z192" s="896"/>
      <c r="AA192" s="293">
        <v>2</v>
      </c>
      <c r="AB192" s="211" t="s">
        <v>245</v>
      </c>
      <c r="AC192" s="14">
        <v>0.3</v>
      </c>
      <c r="AD192" s="23">
        <v>43191</v>
      </c>
      <c r="AE192" s="23">
        <v>43281</v>
      </c>
      <c r="AF192" s="14"/>
      <c r="AG192" s="43" t="s">
        <v>246</v>
      </c>
      <c r="AH192" s="271">
        <v>0.5</v>
      </c>
      <c r="AI192" s="276" t="s">
        <v>1124</v>
      </c>
      <c r="AJ192" s="81">
        <f t="shared" si="5"/>
        <v>0.15</v>
      </c>
      <c r="AK192" s="14">
        <f t="shared" si="6"/>
        <v>0</v>
      </c>
      <c r="AL192" s="84">
        <f>AJ192*I191</f>
        <v>8.8199999999999997E-3</v>
      </c>
    </row>
    <row r="193" spans="2:38" ht="96" customHeight="1" thickBot="1" x14ac:dyDescent="0.3">
      <c r="B193" s="57" t="s">
        <v>391</v>
      </c>
      <c r="C193" s="57" t="s">
        <v>395</v>
      </c>
      <c r="D193" s="52" t="s">
        <v>23</v>
      </c>
      <c r="E193" s="223" t="s">
        <v>540</v>
      </c>
      <c r="F193" s="53" t="s">
        <v>186</v>
      </c>
      <c r="G193" s="868"/>
      <c r="H193" s="1035"/>
      <c r="I193" s="981"/>
      <c r="J193" s="975"/>
      <c r="K193" s="915"/>
      <c r="L193" s="1024"/>
      <c r="M193" s="1027"/>
      <c r="N193" s="896"/>
      <c r="O193" s="896"/>
      <c r="P193" s="896"/>
      <c r="Q193" s="1029"/>
      <c r="R193" s="1162"/>
      <c r="S193" s="1162"/>
      <c r="T193" s="1172"/>
      <c r="U193" s="1172"/>
      <c r="V193" s="1168"/>
      <c r="W193" s="857"/>
      <c r="X193" s="857"/>
      <c r="Y193" s="850"/>
      <c r="Z193" s="896"/>
      <c r="AA193" s="293">
        <v>3</v>
      </c>
      <c r="AB193" s="211" t="s">
        <v>247</v>
      </c>
      <c r="AC193" s="14">
        <v>0.4</v>
      </c>
      <c r="AD193" s="23">
        <v>43282</v>
      </c>
      <c r="AE193" s="23">
        <v>43373</v>
      </c>
      <c r="AF193" s="301"/>
      <c r="AG193" s="43" t="s">
        <v>248</v>
      </c>
      <c r="AH193" s="543">
        <v>0</v>
      </c>
      <c r="AI193" s="733" t="s">
        <v>1320</v>
      </c>
      <c r="AJ193" s="81">
        <f t="shared" si="5"/>
        <v>0</v>
      </c>
      <c r="AK193" s="14">
        <f t="shared" si="6"/>
        <v>0</v>
      </c>
      <c r="AL193" s="84">
        <f>AJ193*I191</f>
        <v>0</v>
      </c>
    </row>
    <row r="194" spans="2:38" ht="64.5" thickBot="1" x14ac:dyDescent="0.3">
      <c r="B194" s="57" t="s">
        <v>391</v>
      </c>
      <c r="C194" s="57" t="s">
        <v>395</v>
      </c>
      <c r="D194" s="52" t="s">
        <v>23</v>
      </c>
      <c r="E194" s="223" t="s">
        <v>540</v>
      </c>
      <c r="F194" s="53" t="s">
        <v>186</v>
      </c>
      <c r="G194" s="869"/>
      <c r="H194" s="1036"/>
      <c r="I194" s="971"/>
      <c r="J194" s="1020"/>
      <c r="K194" s="916"/>
      <c r="L194" s="1025"/>
      <c r="M194" s="1028"/>
      <c r="N194" s="906"/>
      <c r="O194" s="906"/>
      <c r="P194" s="906"/>
      <c r="Q194" s="908"/>
      <c r="R194" s="1170"/>
      <c r="S194" s="1170"/>
      <c r="T194" s="1173"/>
      <c r="U194" s="1173"/>
      <c r="V194" s="1169"/>
      <c r="W194" s="858"/>
      <c r="X194" s="858"/>
      <c r="Y194" s="851"/>
      <c r="Z194" s="906"/>
      <c r="AA194" s="293">
        <v>4</v>
      </c>
      <c r="AB194" s="211" t="s">
        <v>249</v>
      </c>
      <c r="AC194" s="14">
        <v>0.1</v>
      </c>
      <c r="AD194" s="23">
        <v>43374</v>
      </c>
      <c r="AE194" s="23">
        <v>43465</v>
      </c>
      <c r="AF194" s="301">
        <f>$I191*AC194</f>
        <v>5.8799999999999998E-3</v>
      </c>
      <c r="AG194" s="43" t="s">
        <v>248</v>
      </c>
      <c r="AH194" s="271">
        <v>0</v>
      </c>
      <c r="AI194" s="276" t="s">
        <v>1326</v>
      </c>
      <c r="AJ194" s="81">
        <f t="shared" si="5"/>
        <v>0</v>
      </c>
      <c r="AK194" s="14">
        <f t="shared" si="6"/>
        <v>0</v>
      </c>
      <c r="AL194" s="84">
        <f>AJ194*I191</f>
        <v>0</v>
      </c>
    </row>
    <row r="195" spans="2:38" ht="79.5" customHeight="1" thickBot="1" x14ac:dyDescent="0.3">
      <c r="B195" s="57" t="s">
        <v>391</v>
      </c>
      <c r="C195" s="58" t="s">
        <v>392</v>
      </c>
      <c r="D195" s="52" t="s">
        <v>23</v>
      </c>
      <c r="E195" s="223" t="s">
        <v>540</v>
      </c>
      <c r="F195" s="53" t="s">
        <v>186</v>
      </c>
      <c r="G195" s="867">
        <v>13</v>
      </c>
      <c r="H195" s="1030" t="s">
        <v>250</v>
      </c>
      <c r="I195" s="970">
        <v>5.8799999999999998E-2</v>
      </c>
      <c r="J195" s="1019">
        <v>100</v>
      </c>
      <c r="K195" s="914" t="s">
        <v>184</v>
      </c>
      <c r="L195" s="1023" t="s">
        <v>251</v>
      </c>
      <c r="M195" s="1026" t="s">
        <v>242</v>
      </c>
      <c r="N195" s="855">
        <v>0.25</v>
      </c>
      <c r="O195" s="855">
        <v>0.5</v>
      </c>
      <c r="P195" s="855">
        <v>0.9</v>
      </c>
      <c r="Q195" s="907">
        <v>1</v>
      </c>
      <c r="R195" s="1125">
        <f>N195</f>
        <v>0.25</v>
      </c>
      <c r="S195" s="1125">
        <v>0</v>
      </c>
      <c r="T195" s="1125" t="s">
        <v>648</v>
      </c>
      <c r="U195" s="1125"/>
      <c r="V195" s="1167" t="s">
        <v>649</v>
      </c>
      <c r="W195" s="856">
        <f>IFERROR((S195/R195),0)</f>
        <v>0</v>
      </c>
      <c r="X195" s="856" t="str">
        <f>+IF(AND(W195&gt;=0%,W195&lt;=60%),"MALO",IF(AND(W195&gt;=61%,W195&lt;=80%),"REGULAR",IF(AND(W195&gt;=81%,W195&lt;95%),"BUENO","EXCELENTE")))</f>
        <v>MALO</v>
      </c>
      <c r="Y195" s="849" t="str">
        <f>IF(W195&gt;0,"EN EJECUCIÓN","SIN EJECUTAR")</f>
        <v>SIN EJECUTAR</v>
      </c>
      <c r="Z195" s="855">
        <f>W195*I195</f>
        <v>0</v>
      </c>
      <c r="AA195" s="293">
        <v>1</v>
      </c>
      <c r="AB195" s="509" t="s">
        <v>252</v>
      </c>
      <c r="AC195" s="14">
        <v>0.25</v>
      </c>
      <c r="AD195" s="23">
        <v>43101</v>
      </c>
      <c r="AE195" s="23">
        <v>43190</v>
      </c>
      <c r="AF195" s="14"/>
      <c r="AG195" s="43" t="s">
        <v>253</v>
      </c>
      <c r="AH195" s="271">
        <v>0</v>
      </c>
      <c r="AI195" s="275" t="s">
        <v>1125</v>
      </c>
      <c r="AJ195" s="81">
        <f t="shared" si="5"/>
        <v>0</v>
      </c>
      <c r="AK195" s="14">
        <f t="shared" si="6"/>
        <v>0</v>
      </c>
      <c r="AL195" s="84">
        <f>AJ195*I195</f>
        <v>0</v>
      </c>
    </row>
    <row r="196" spans="2:38" ht="132.75" customHeight="1" thickBot="1" x14ac:dyDescent="0.3">
      <c r="B196" s="57" t="s">
        <v>391</v>
      </c>
      <c r="C196" s="58" t="s">
        <v>392</v>
      </c>
      <c r="D196" s="52" t="s">
        <v>23</v>
      </c>
      <c r="E196" s="223" t="s">
        <v>540</v>
      </c>
      <c r="F196" s="53" t="s">
        <v>186</v>
      </c>
      <c r="G196" s="868"/>
      <c r="H196" s="1031"/>
      <c r="I196" s="981"/>
      <c r="J196" s="975"/>
      <c r="K196" s="915"/>
      <c r="L196" s="1024"/>
      <c r="M196" s="1027"/>
      <c r="N196" s="896"/>
      <c r="O196" s="896"/>
      <c r="P196" s="896"/>
      <c r="Q196" s="1029"/>
      <c r="R196" s="1162"/>
      <c r="S196" s="1162"/>
      <c r="T196" s="1162"/>
      <c r="U196" s="1162"/>
      <c r="V196" s="1168"/>
      <c r="W196" s="857"/>
      <c r="X196" s="857"/>
      <c r="Y196" s="850"/>
      <c r="Z196" s="896"/>
      <c r="AA196" s="293">
        <v>2</v>
      </c>
      <c r="AB196" s="44" t="s">
        <v>254</v>
      </c>
      <c r="AC196" s="14">
        <v>0.25</v>
      </c>
      <c r="AD196" s="23">
        <v>43191</v>
      </c>
      <c r="AE196" s="23">
        <v>43281</v>
      </c>
      <c r="AF196" s="14"/>
      <c r="AG196" s="43" t="s">
        <v>253</v>
      </c>
      <c r="AH196" s="271">
        <v>0</v>
      </c>
      <c r="AI196" s="275" t="s">
        <v>950</v>
      </c>
      <c r="AJ196" s="81">
        <f t="shared" si="5"/>
        <v>0</v>
      </c>
      <c r="AK196" s="14">
        <f t="shared" si="6"/>
        <v>0</v>
      </c>
      <c r="AL196" s="84">
        <f>AJ196*I195</f>
        <v>0</v>
      </c>
    </row>
    <row r="197" spans="2:38" ht="150.75" thickBot="1" x14ac:dyDescent="0.3">
      <c r="B197" s="57" t="s">
        <v>391</v>
      </c>
      <c r="C197" s="58" t="s">
        <v>392</v>
      </c>
      <c r="D197" s="52" t="s">
        <v>23</v>
      </c>
      <c r="E197" s="223" t="s">
        <v>540</v>
      </c>
      <c r="F197" s="53" t="s">
        <v>186</v>
      </c>
      <c r="G197" s="868"/>
      <c r="H197" s="1031"/>
      <c r="I197" s="981"/>
      <c r="J197" s="975"/>
      <c r="K197" s="915"/>
      <c r="L197" s="1024"/>
      <c r="M197" s="1027"/>
      <c r="N197" s="896"/>
      <c r="O197" s="896"/>
      <c r="P197" s="896"/>
      <c r="Q197" s="1029"/>
      <c r="R197" s="1162"/>
      <c r="S197" s="1162"/>
      <c r="T197" s="1162"/>
      <c r="U197" s="1162"/>
      <c r="V197" s="1168"/>
      <c r="W197" s="857"/>
      <c r="X197" s="857"/>
      <c r="Y197" s="850"/>
      <c r="Z197" s="896"/>
      <c r="AA197" s="293">
        <v>3</v>
      </c>
      <c r="AB197" s="44" t="s">
        <v>367</v>
      </c>
      <c r="AC197" s="14">
        <v>0.4</v>
      </c>
      <c r="AD197" s="23">
        <v>43282</v>
      </c>
      <c r="AE197" s="23">
        <v>43373</v>
      </c>
      <c r="AF197" s="301"/>
      <c r="AG197" s="43" t="s">
        <v>368</v>
      </c>
      <c r="AH197" s="543">
        <v>0</v>
      </c>
      <c r="AI197" s="740" t="s">
        <v>1328</v>
      </c>
      <c r="AJ197" s="81">
        <f t="shared" si="5"/>
        <v>0</v>
      </c>
      <c r="AK197" s="14">
        <f t="shared" si="6"/>
        <v>0</v>
      </c>
      <c r="AL197" s="84">
        <f>AJ197*I195</f>
        <v>0</v>
      </c>
    </row>
    <row r="198" spans="2:38" ht="105.75" thickBot="1" x14ac:dyDescent="0.3">
      <c r="B198" s="57" t="s">
        <v>391</v>
      </c>
      <c r="C198" s="58" t="s">
        <v>392</v>
      </c>
      <c r="D198" s="52" t="s">
        <v>23</v>
      </c>
      <c r="E198" s="223" t="s">
        <v>540</v>
      </c>
      <c r="F198" s="53" t="s">
        <v>186</v>
      </c>
      <c r="G198" s="869"/>
      <c r="H198" s="1032"/>
      <c r="I198" s="971"/>
      <c r="J198" s="1020"/>
      <c r="K198" s="916"/>
      <c r="L198" s="1025"/>
      <c r="M198" s="1028"/>
      <c r="N198" s="906"/>
      <c r="O198" s="906"/>
      <c r="P198" s="906"/>
      <c r="Q198" s="908"/>
      <c r="R198" s="1170"/>
      <c r="S198" s="1170"/>
      <c r="T198" s="1170"/>
      <c r="U198" s="1170"/>
      <c r="V198" s="1169"/>
      <c r="W198" s="858"/>
      <c r="X198" s="858"/>
      <c r="Y198" s="851"/>
      <c r="Z198" s="906"/>
      <c r="AA198" s="293">
        <v>4</v>
      </c>
      <c r="AB198" s="44" t="s">
        <v>255</v>
      </c>
      <c r="AC198" s="14">
        <v>0.1</v>
      </c>
      <c r="AD198" s="23">
        <v>43374</v>
      </c>
      <c r="AE198" s="23">
        <v>43465</v>
      </c>
      <c r="AF198" s="301">
        <f>$I195*AC198</f>
        <v>5.8799999999999998E-3</v>
      </c>
      <c r="AG198" s="43" t="s">
        <v>248</v>
      </c>
      <c r="AH198" s="271">
        <v>0</v>
      </c>
      <c r="AI198" s="740" t="s">
        <v>1327</v>
      </c>
      <c r="AJ198" s="81">
        <f t="shared" si="5"/>
        <v>0</v>
      </c>
      <c r="AK198" s="14">
        <f t="shared" si="6"/>
        <v>0</v>
      </c>
      <c r="AL198" s="84">
        <f>AJ198*I195</f>
        <v>0</v>
      </c>
    </row>
    <row r="199" spans="2:38" ht="79.5" customHeight="1" thickBot="1" x14ac:dyDescent="0.3">
      <c r="B199" s="57" t="s">
        <v>391</v>
      </c>
      <c r="C199" s="58" t="s">
        <v>392</v>
      </c>
      <c r="D199" s="52" t="s">
        <v>23</v>
      </c>
      <c r="E199" s="223" t="s">
        <v>540</v>
      </c>
      <c r="F199" s="53" t="s">
        <v>186</v>
      </c>
      <c r="G199" s="867">
        <v>14</v>
      </c>
      <c r="H199" s="1030" t="s">
        <v>369</v>
      </c>
      <c r="I199" s="970">
        <v>5.8799999999999998E-2</v>
      </c>
      <c r="J199" s="1019">
        <v>100</v>
      </c>
      <c r="K199" s="914" t="s">
        <v>184</v>
      </c>
      <c r="L199" s="1023" t="s">
        <v>370</v>
      </c>
      <c r="M199" s="1037" t="s">
        <v>242</v>
      </c>
      <c r="N199" s="855">
        <v>0.25</v>
      </c>
      <c r="O199" s="855">
        <v>0.5</v>
      </c>
      <c r="P199" s="855">
        <v>0.75</v>
      </c>
      <c r="Q199" s="907">
        <v>1</v>
      </c>
      <c r="R199" s="1125">
        <f>N199</f>
        <v>0.25</v>
      </c>
      <c r="S199" s="1125">
        <v>0.5</v>
      </c>
      <c r="T199" s="1171" t="s">
        <v>651</v>
      </c>
      <c r="U199" s="1171" t="s">
        <v>652</v>
      </c>
      <c r="V199" s="1167" t="s">
        <v>601</v>
      </c>
      <c r="W199" s="856">
        <f>IFERROR((S199/R199),0)</f>
        <v>2</v>
      </c>
      <c r="X199" s="856" t="str">
        <f>+IF(AND(W199&gt;=0%,W199&lt;=60%),"MALO",IF(AND(W199&gt;=61%,W199&lt;=80%),"REGULAR",IF(AND(W199&gt;=81%,W199&lt;95%),"BUENO","EXCELENTE")))</f>
        <v>EXCELENTE</v>
      </c>
      <c r="Y199" s="849" t="str">
        <f>IF(W199&gt;0,"EN EJECUCIÓN","SIN EJECUTAR")</f>
        <v>EN EJECUCIÓN</v>
      </c>
      <c r="Z199" s="855">
        <f>W199*I199</f>
        <v>0.1176</v>
      </c>
      <c r="AA199" s="293">
        <v>1</v>
      </c>
      <c r="AB199" s="211" t="s">
        <v>371</v>
      </c>
      <c r="AC199" s="14">
        <v>0.25</v>
      </c>
      <c r="AD199" s="23">
        <v>43101</v>
      </c>
      <c r="AE199" s="23">
        <v>43190</v>
      </c>
      <c r="AF199" s="14"/>
      <c r="AG199" s="43" t="s">
        <v>244</v>
      </c>
      <c r="AH199" s="275">
        <v>1</v>
      </c>
      <c r="AI199" s="276" t="s">
        <v>653</v>
      </c>
      <c r="AJ199" s="81">
        <f t="shared" si="5"/>
        <v>0.25</v>
      </c>
      <c r="AK199" s="14">
        <f t="shared" si="6"/>
        <v>0</v>
      </c>
      <c r="AL199" s="84">
        <f t="shared" si="7"/>
        <v>1.47E-2</v>
      </c>
    </row>
    <row r="200" spans="2:38" ht="150.75" thickBot="1" x14ac:dyDescent="0.3">
      <c r="B200" s="57" t="s">
        <v>391</v>
      </c>
      <c r="C200" s="58" t="s">
        <v>392</v>
      </c>
      <c r="D200" s="52" t="s">
        <v>23</v>
      </c>
      <c r="E200" s="223" t="s">
        <v>540</v>
      </c>
      <c r="F200" s="53" t="s">
        <v>186</v>
      </c>
      <c r="G200" s="868"/>
      <c r="H200" s="1031"/>
      <c r="I200" s="981"/>
      <c r="J200" s="975"/>
      <c r="K200" s="915"/>
      <c r="L200" s="1024"/>
      <c r="M200" s="1027"/>
      <c r="N200" s="896"/>
      <c r="O200" s="896"/>
      <c r="P200" s="896"/>
      <c r="Q200" s="1029"/>
      <c r="R200" s="1162"/>
      <c r="S200" s="1162"/>
      <c r="T200" s="1172"/>
      <c r="U200" s="1172"/>
      <c r="V200" s="1168"/>
      <c r="W200" s="857"/>
      <c r="X200" s="857"/>
      <c r="Y200" s="850"/>
      <c r="Z200" s="896"/>
      <c r="AA200" s="293">
        <v>2</v>
      </c>
      <c r="AB200" s="211" t="s">
        <v>371</v>
      </c>
      <c r="AC200" s="14">
        <v>0.25</v>
      </c>
      <c r="AD200" s="23">
        <v>43191</v>
      </c>
      <c r="AE200" s="23">
        <v>43281</v>
      </c>
      <c r="AF200" s="14"/>
      <c r="AG200" s="43" t="s">
        <v>244</v>
      </c>
      <c r="AH200" s="275">
        <v>1</v>
      </c>
      <c r="AI200" s="277" t="s">
        <v>654</v>
      </c>
      <c r="AJ200" s="81">
        <f t="shared" ref="AJ200:AJ233" si="8">AH200*AC200</f>
        <v>0.25</v>
      </c>
      <c r="AK200" s="14">
        <f t="shared" si="6"/>
        <v>0</v>
      </c>
      <c r="AL200" s="84">
        <f>AJ200*I199</f>
        <v>1.47E-2</v>
      </c>
    </row>
    <row r="201" spans="2:38" ht="409.6" thickBot="1" x14ac:dyDescent="0.3">
      <c r="B201" s="57" t="s">
        <v>391</v>
      </c>
      <c r="C201" s="58" t="s">
        <v>392</v>
      </c>
      <c r="D201" s="52" t="s">
        <v>23</v>
      </c>
      <c r="E201" s="223" t="s">
        <v>540</v>
      </c>
      <c r="F201" s="53" t="s">
        <v>186</v>
      </c>
      <c r="G201" s="868"/>
      <c r="H201" s="1031"/>
      <c r="I201" s="981"/>
      <c r="J201" s="975"/>
      <c r="K201" s="915"/>
      <c r="L201" s="1024"/>
      <c r="M201" s="1027"/>
      <c r="N201" s="896"/>
      <c r="O201" s="896"/>
      <c r="P201" s="896"/>
      <c r="Q201" s="1029"/>
      <c r="R201" s="1162"/>
      <c r="S201" s="1162"/>
      <c r="T201" s="1172"/>
      <c r="U201" s="1172"/>
      <c r="V201" s="1168"/>
      <c r="W201" s="857"/>
      <c r="X201" s="857"/>
      <c r="Y201" s="850"/>
      <c r="Z201" s="896"/>
      <c r="AA201" s="293">
        <v>3</v>
      </c>
      <c r="AB201" s="211" t="s">
        <v>372</v>
      </c>
      <c r="AC201" s="14">
        <v>0.25</v>
      </c>
      <c r="AD201" s="23">
        <v>43282</v>
      </c>
      <c r="AE201" s="23">
        <v>43373</v>
      </c>
      <c r="AF201" s="301"/>
      <c r="AG201" s="43" t="s">
        <v>244</v>
      </c>
      <c r="AH201" s="543">
        <v>1</v>
      </c>
      <c r="AI201" s="642" t="s">
        <v>1095</v>
      </c>
      <c r="AJ201" s="81">
        <f t="shared" si="8"/>
        <v>0.25</v>
      </c>
      <c r="AK201" s="14">
        <f t="shared" ref="AK201:AK233" si="9">AF201*AH201</f>
        <v>0</v>
      </c>
      <c r="AL201" s="84">
        <f>AJ201*I199</f>
        <v>1.47E-2</v>
      </c>
    </row>
    <row r="202" spans="2:38" ht="117" customHeight="1" thickBot="1" x14ac:dyDescent="0.3">
      <c r="B202" s="57" t="s">
        <v>391</v>
      </c>
      <c r="C202" s="58" t="s">
        <v>392</v>
      </c>
      <c r="D202" s="52" t="s">
        <v>23</v>
      </c>
      <c r="E202" s="223" t="s">
        <v>540</v>
      </c>
      <c r="F202" s="53" t="s">
        <v>186</v>
      </c>
      <c r="G202" s="869"/>
      <c r="H202" s="1032"/>
      <c r="I202" s="971"/>
      <c r="J202" s="1020"/>
      <c r="K202" s="916"/>
      <c r="L202" s="1025"/>
      <c r="M202" s="1028"/>
      <c r="N202" s="906"/>
      <c r="O202" s="906"/>
      <c r="P202" s="906"/>
      <c r="Q202" s="908"/>
      <c r="R202" s="1170"/>
      <c r="S202" s="1170"/>
      <c r="T202" s="1173"/>
      <c r="U202" s="1173"/>
      <c r="V202" s="1169"/>
      <c r="W202" s="858"/>
      <c r="X202" s="858"/>
      <c r="Y202" s="851"/>
      <c r="Z202" s="906"/>
      <c r="AA202" s="293">
        <v>4</v>
      </c>
      <c r="AB202" s="211" t="s">
        <v>371</v>
      </c>
      <c r="AC202" s="14">
        <v>0.25</v>
      </c>
      <c r="AD202" s="23">
        <v>43374</v>
      </c>
      <c r="AE202" s="23">
        <v>43465</v>
      </c>
      <c r="AF202" s="301">
        <f>$I199*AC202</f>
        <v>1.47E-2</v>
      </c>
      <c r="AG202" s="43" t="s">
        <v>244</v>
      </c>
      <c r="AH202" s="275">
        <v>1</v>
      </c>
      <c r="AI202" s="276" t="s">
        <v>1319</v>
      </c>
      <c r="AJ202" s="81">
        <f t="shared" si="8"/>
        <v>0.25</v>
      </c>
      <c r="AK202" s="14">
        <f t="shared" si="9"/>
        <v>1.47E-2</v>
      </c>
      <c r="AL202" s="84">
        <f>AJ202*I199</f>
        <v>1.47E-2</v>
      </c>
    </row>
    <row r="203" spans="2:38" ht="79.5" customHeight="1" thickBot="1" x14ac:dyDescent="0.3">
      <c r="B203" s="57" t="s">
        <v>391</v>
      </c>
      <c r="C203" s="57" t="s">
        <v>393</v>
      </c>
      <c r="D203" s="52" t="s">
        <v>23</v>
      </c>
      <c r="E203" s="223" t="s">
        <v>540</v>
      </c>
      <c r="F203" s="53" t="s">
        <v>186</v>
      </c>
      <c r="G203" s="867">
        <v>15</v>
      </c>
      <c r="H203" s="931" t="s">
        <v>256</v>
      </c>
      <c r="I203" s="970">
        <v>5.8799999999999998E-2</v>
      </c>
      <c r="J203" s="1019">
        <v>100</v>
      </c>
      <c r="K203" s="914" t="s">
        <v>184</v>
      </c>
      <c r="L203" s="914" t="s">
        <v>373</v>
      </c>
      <c r="M203" s="1037" t="s">
        <v>242</v>
      </c>
      <c r="N203" s="855">
        <v>0.2</v>
      </c>
      <c r="O203" s="855">
        <v>0.4</v>
      </c>
      <c r="P203" s="855">
        <v>0.8</v>
      </c>
      <c r="Q203" s="907">
        <v>1</v>
      </c>
      <c r="R203" s="1125">
        <f>N203</f>
        <v>0.2</v>
      </c>
      <c r="S203" s="1125">
        <v>0.2</v>
      </c>
      <c r="T203" s="1171" t="s">
        <v>655</v>
      </c>
      <c r="U203" s="1171" t="s">
        <v>657</v>
      </c>
      <c r="V203" s="1174" t="s">
        <v>656</v>
      </c>
      <c r="W203" s="856">
        <f>IFERROR((S203/R203),0)</f>
        <v>1</v>
      </c>
      <c r="X203" s="856" t="str">
        <f>+IF(AND(W203&gt;=0%,W203&lt;=60%),"MALO",IF(AND(W203&gt;=61%,W203&lt;=80%),"REGULAR",IF(AND(W203&gt;=81%,W203&lt;95%),"BUENO","EXCELENTE")))</f>
        <v>EXCELENTE</v>
      </c>
      <c r="Y203" s="849" t="str">
        <f>IF(W203&gt;0,"EN EJECUCIÓN","SIN EJECUTAR")</f>
        <v>EN EJECUCIÓN</v>
      </c>
      <c r="Z203" s="855">
        <f>W203*I203</f>
        <v>5.8799999999999998E-2</v>
      </c>
      <c r="AA203" s="293">
        <v>1</v>
      </c>
      <c r="AB203" s="44" t="s">
        <v>257</v>
      </c>
      <c r="AC203" s="14">
        <v>0.2</v>
      </c>
      <c r="AD203" s="23">
        <v>43101</v>
      </c>
      <c r="AE203" s="23">
        <v>43190</v>
      </c>
      <c r="AF203" s="14"/>
      <c r="AG203" s="43" t="s">
        <v>244</v>
      </c>
      <c r="AH203" s="271">
        <v>1</v>
      </c>
      <c r="AI203" s="276" t="s">
        <v>658</v>
      </c>
      <c r="AJ203" s="81">
        <f t="shared" si="8"/>
        <v>0.2</v>
      </c>
      <c r="AK203" s="14">
        <f t="shared" si="9"/>
        <v>0</v>
      </c>
      <c r="AL203" s="84">
        <f>AJ203*I203</f>
        <v>1.176E-2</v>
      </c>
    </row>
    <row r="204" spans="2:38" ht="105.75" thickBot="1" x14ac:dyDescent="0.3">
      <c r="B204" s="57" t="s">
        <v>391</v>
      </c>
      <c r="C204" s="57" t="s">
        <v>393</v>
      </c>
      <c r="D204" s="52" t="s">
        <v>23</v>
      </c>
      <c r="E204" s="223" t="s">
        <v>540</v>
      </c>
      <c r="F204" s="53" t="s">
        <v>186</v>
      </c>
      <c r="G204" s="868"/>
      <c r="H204" s="932"/>
      <c r="I204" s="981"/>
      <c r="J204" s="975"/>
      <c r="K204" s="915"/>
      <c r="L204" s="915"/>
      <c r="M204" s="1027"/>
      <c r="N204" s="850"/>
      <c r="O204" s="850"/>
      <c r="P204" s="850"/>
      <c r="Q204" s="904"/>
      <c r="R204" s="1162"/>
      <c r="S204" s="1162"/>
      <c r="T204" s="1172"/>
      <c r="U204" s="1172"/>
      <c r="V204" s="1175"/>
      <c r="W204" s="857"/>
      <c r="X204" s="857"/>
      <c r="Y204" s="850"/>
      <c r="Z204" s="896"/>
      <c r="AA204" s="293">
        <v>2</v>
      </c>
      <c r="AB204" s="44" t="s">
        <v>258</v>
      </c>
      <c r="AC204" s="14">
        <v>0.2</v>
      </c>
      <c r="AD204" s="23">
        <v>43191</v>
      </c>
      <c r="AE204" s="23">
        <v>43281</v>
      </c>
      <c r="AF204" s="14"/>
      <c r="AG204" s="43" t="s">
        <v>244</v>
      </c>
      <c r="AH204" s="271">
        <v>1</v>
      </c>
      <c r="AI204" s="276" t="s">
        <v>951</v>
      </c>
      <c r="AJ204" s="81">
        <f t="shared" si="8"/>
        <v>0.2</v>
      </c>
      <c r="AK204" s="14">
        <f t="shared" si="9"/>
        <v>0</v>
      </c>
      <c r="AL204" s="84">
        <f>AJ204*I203</f>
        <v>1.176E-2</v>
      </c>
    </row>
    <row r="205" spans="2:38" ht="217.5" thickBot="1" x14ac:dyDescent="0.3">
      <c r="B205" s="57" t="s">
        <v>391</v>
      </c>
      <c r="C205" s="57" t="s">
        <v>393</v>
      </c>
      <c r="D205" s="52" t="s">
        <v>23</v>
      </c>
      <c r="E205" s="223" t="s">
        <v>540</v>
      </c>
      <c r="F205" s="53" t="s">
        <v>186</v>
      </c>
      <c r="G205" s="868"/>
      <c r="H205" s="932"/>
      <c r="I205" s="981"/>
      <c r="J205" s="975"/>
      <c r="K205" s="915"/>
      <c r="L205" s="915"/>
      <c r="M205" s="1027"/>
      <c r="N205" s="850"/>
      <c r="O205" s="850"/>
      <c r="P205" s="850"/>
      <c r="Q205" s="904"/>
      <c r="R205" s="1162"/>
      <c r="S205" s="1162"/>
      <c r="T205" s="1172"/>
      <c r="U205" s="1172"/>
      <c r="V205" s="1175"/>
      <c r="W205" s="857"/>
      <c r="X205" s="857"/>
      <c r="Y205" s="850"/>
      <c r="Z205" s="896"/>
      <c r="AA205" s="293">
        <v>3</v>
      </c>
      <c r="AB205" s="44" t="s">
        <v>259</v>
      </c>
      <c r="AC205" s="14">
        <v>0.4</v>
      </c>
      <c r="AD205" s="23">
        <v>43282</v>
      </c>
      <c r="AE205" s="23">
        <v>43373</v>
      </c>
      <c r="AF205" s="301"/>
      <c r="AG205" s="43" t="s">
        <v>244</v>
      </c>
      <c r="AH205" s="555">
        <v>0.25</v>
      </c>
      <c r="AI205" s="556" t="s">
        <v>1097</v>
      </c>
      <c r="AJ205" s="81">
        <f t="shared" si="8"/>
        <v>0.1</v>
      </c>
      <c r="AK205" s="14">
        <f t="shared" si="9"/>
        <v>0</v>
      </c>
      <c r="AL205" s="84">
        <f>AJ205*I203</f>
        <v>5.8799999999999998E-3</v>
      </c>
    </row>
    <row r="206" spans="2:38" ht="63.75" thickBot="1" x14ac:dyDescent="0.3">
      <c r="B206" s="57" t="s">
        <v>391</v>
      </c>
      <c r="C206" s="57" t="s">
        <v>393</v>
      </c>
      <c r="D206" s="52" t="s">
        <v>23</v>
      </c>
      <c r="E206" s="223" t="s">
        <v>540</v>
      </c>
      <c r="F206" s="53" t="s">
        <v>186</v>
      </c>
      <c r="G206" s="869"/>
      <c r="H206" s="933"/>
      <c r="I206" s="971"/>
      <c r="J206" s="1020"/>
      <c r="K206" s="916"/>
      <c r="L206" s="916"/>
      <c r="M206" s="1028"/>
      <c r="N206" s="851"/>
      <c r="O206" s="851"/>
      <c r="P206" s="851"/>
      <c r="Q206" s="905"/>
      <c r="R206" s="1170"/>
      <c r="S206" s="1170"/>
      <c r="T206" s="1173"/>
      <c r="U206" s="1173"/>
      <c r="V206" s="1176"/>
      <c r="W206" s="858"/>
      <c r="X206" s="858"/>
      <c r="Y206" s="851"/>
      <c r="Z206" s="906"/>
      <c r="AA206" s="293">
        <v>4</v>
      </c>
      <c r="AB206" s="44" t="s">
        <v>260</v>
      </c>
      <c r="AC206" s="14">
        <v>0.2</v>
      </c>
      <c r="AD206" s="23">
        <v>43374</v>
      </c>
      <c r="AE206" s="23">
        <v>43465</v>
      </c>
      <c r="AF206" s="301">
        <f>$I203*AC206</f>
        <v>1.176E-2</v>
      </c>
      <c r="AG206" s="43" t="s">
        <v>244</v>
      </c>
      <c r="AH206" s="275"/>
      <c r="AI206" s="276" t="s">
        <v>1329</v>
      </c>
      <c r="AJ206" s="81">
        <f t="shared" si="8"/>
        <v>0</v>
      </c>
      <c r="AK206" s="14">
        <f t="shared" si="9"/>
        <v>0</v>
      </c>
      <c r="AL206" s="84">
        <f>AJ206*I203</f>
        <v>0</v>
      </c>
    </row>
    <row r="207" spans="2:38" ht="79.5" customHeight="1" thickBot="1" x14ac:dyDescent="0.3">
      <c r="B207" s="57" t="s">
        <v>391</v>
      </c>
      <c r="C207" s="57" t="s">
        <v>394</v>
      </c>
      <c r="D207" s="52" t="s">
        <v>23</v>
      </c>
      <c r="E207" s="223" t="s">
        <v>540</v>
      </c>
      <c r="F207" s="53" t="s">
        <v>186</v>
      </c>
      <c r="G207" s="867">
        <v>16</v>
      </c>
      <c r="H207" s="922" t="s">
        <v>261</v>
      </c>
      <c r="I207" s="970">
        <v>5.8799999999999998E-2</v>
      </c>
      <c r="J207" s="1019">
        <v>100</v>
      </c>
      <c r="K207" s="914" t="s">
        <v>184</v>
      </c>
      <c r="L207" s="914" t="s">
        <v>374</v>
      </c>
      <c r="M207" s="1037" t="s">
        <v>242</v>
      </c>
      <c r="N207" s="855">
        <v>0.2</v>
      </c>
      <c r="O207" s="855">
        <v>0.6</v>
      </c>
      <c r="P207" s="855">
        <v>0.8</v>
      </c>
      <c r="Q207" s="907">
        <v>1</v>
      </c>
      <c r="R207" s="1125">
        <f>N207</f>
        <v>0.2</v>
      </c>
      <c r="S207" s="1125">
        <v>0.2</v>
      </c>
      <c r="T207" s="1171" t="s">
        <v>659</v>
      </c>
      <c r="U207" s="1171" t="s">
        <v>660</v>
      </c>
      <c r="V207" s="1167" t="s">
        <v>601</v>
      </c>
      <c r="W207" s="856">
        <f>IFERROR((S207/R207),0)</f>
        <v>1</v>
      </c>
      <c r="X207" s="856" t="str">
        <f>+IF(AND(W207&gt;=0%,W207&lt;=60%),"MALO",IF(AND(W207&gt;=61%,W207&lt;=80%),"REGULAR",IF(AND(W207&gt;=81%,W207&lt;95%),"BUENO","EXCELENTE")))</f>
        <v>EXCELENTE</v>
      </c>
      <c r="Y207" s="849" t="str">
        <f>IF(W207&gt;0,"EN EJECUCIÓN","SIN EJECUTAR")</f>
        <v>EN EJECUCIÓN</v>
      </c>
      <c r="Z207" s="855">
        <f>W207*I207</f>
        <v>5.8799999999999998E-2</v>
      </c>
      <c r="AA207" s="293">
        <v>1</v>
      </c>
      <c r="AB207" s="215" t="s">
        <v>262</v>
      </c>
      <c r="AC207" s="14">
        <v>0.2</v>
      </c>
      <c r="AD207" s="23">
        <v>43101</v>
      </c>
      <c r="AE207" s="23">
        <v>43190</v>
      </c>
      <c r="AF207" s="14"/>
      <c r="AG207" s="43" t="s">
        <v>253</v>
      </c>
      <c r="AH207" s="275">
        <v>1</v>
      </c>
      <c r="AI207" s="276" t="s">
        <v>659</v>
      </c>
      <c r="AJ207" s="81">
        <f t="shared" si="8"/>
        <v>0.2</v>
      </c>
      <c r="AK207" s="14">
        <f t="shared" si="9"/>
        <v>0</v>
      </c>
      <c r="AL207" s="84">
        <f t="shared" ref="AL207:AL227" si="10">AJ207*I207</f>
        <v>1.176E-2</v>
      </c>
    </row>
    <row r="208" spans="2:38" ht="210.75" thickBot="1" x14ac:dyDescent="0.3">
      <c r="B208" s="57" t="s">
        <v>391</v>
      </c>
      <c r="C208" s="57" t="s">
        <v>394</v>
      </c>
      <c r="D208" s="52" t="s">
        <v>23</v>
      </c>
      <c r="E208" s="223" t="s">
        <v>540</v>
      </c>
      <c r="F208" s="53" t="s">
        <v>186</v>
      </c>
      <c r="G208" s="868"/>
      <c r="H208" s="923"/>
      <c r="I208" s="981"/>
      <c r="J208" s="975"/>
      <c r="K208" s="915"/>
      <c r="L208" s="915"/>
      <c r="M208" s="1027"/>
      <c r="N208" s="850"/>
      <c r="O208" s="850"/>
      <c r="P208" s="850"/>
      <c r="Q208" s="904"/>
      <c r="R208" s="1162"/>
      <c r="S208" s="1162"/>
      <c r="T208" s="1172"/>
      <c r="U208" s="1172"/>
      <c r="V208" s="1168"/>
      <c r="W208" s="857"/>
      <c r="X208" s="857"/>
      <c r="Y208" s="850"/>
      <c r="Z208" s="896"/>
      <c r="AA208" s="293">
        <v>2</v>
      </c>
      <c r="AB208" s="211" t="s">
        <v>263</v>
      </c>
      <c r="AC208" s="14">
        <v>0.4</v>
      </c>
      <c r="AD208" s="23">
        <v>43191</v>
      </c>
      <c r="AE208" s="23">
        <v>43281</v>
      </c>
      <c r="AF208" s="14"/>
      <c r="AG208" s="43" t="s">
        <v>248</v>
      </c>
      <c r="AH208" s="275">
        <v>1</v>
      </c>
      <c r="AI208" s="276" t="s">
        <v>952</v>
      </c>
      <c r="AJ208" s="81">
        <f t="shared" si="8"/>
        <v>0.4</v>
      </c>
      <c r="AK208" s="14">
        <f t="shared" si="9"/>
        <v>0</v>
      </c>
      <c r="AL208" s="84">
        <f>AJ208*I207</f>
        <v>2.3519999999999999E-2</v>
      </c>
    </row>
    <row r="209" spans="2:43" ht="135.75" thickBot="1" x14ac:dyDescent="0.3">
      <c r="B209" s="57" t="s">
        <v>391</v>
      </c>
      <c r="C209" s="57" t="s">
        <v>394</v>
      </c>
      <c r="D209" s="52" t="s">
        <v>23</v>
      </c>
      <c r="E209" s="223" t="s">
        <v>540</v>
      </c>
      <c r="F209" s="53" t="s">
        <v>186</v>
      </c>
      <c r="G209" s="868"/>
      <c r="H209" s="923"/>
      <c r="I209" s="981"/>
      <c r="J209" s="975"/>
      <c r="K209" s="915"/>
      <c r="L209" s="915"/>
      <c r="M209" s="1027"/>
      <c r="N209" s="850"/>
      <c r="O209" s="850"/>
      <c r="P209" s="850"/>
      <c r="Q209" s="904"/>
      <c r="R209" s="1162"/>
      <c r="S209" s="1162"/>
      <c r="T209" s="1172"/>
      <c r="U209" s="1172"/>
      <c r="V209" s="1168"/>
      <c r="W209" s="857"/>
      <c r="X209" s="857"/>
      <c r="Y209" s="850"/>
      <c r="Z209" s="896"/>
      <c r="AA209" s="293">
        <v>3</v>
      </c>
      <c r="AB209" s="44" t="s">
        <v>264</v>
      </c>
      <c r="AC209" s="14">
        <v>0.2</v>
      </c>
      <c r="AD209" s="23">
        <v>43282</v>
      </c>
      <c r="AE209" s="23">
        <v>43373</v>
      </c>
      <c r="AF209" s="301"/>
      <c r="AG209" s="43" t="s">
        <v>248</v>
      </c>
      <c r="AH209" s="542">
        <v>1</v>
      </c>
      <c r="AI209" s="642" t="s">
        <v>1099</v>
      </c>
      <c r="AJ209" s="81">
        <f t="shared" si="8"/>
        <v>0.2</v>
      </c>
      <c r="AK209" s="14">
        <f t="shared" si="9"/>
        <v>0</v>
      </c>
      <c r="AL209" s="84">
        <f>AJ209*I207</f>
        <v>1.176E-2</v>
      </c>
    </row>
    <row r="210" spans="2:43" ht="63.75" thickBot="1" x14ac:dyDescent="0.3">
      <c r="B210" s="57" t="s">
        <v>391</v>
      </c>
      <c r="C210" s="57" t="s">
        <v>394</v>
      </c>
      <c r="D210" s="52" t="s">
        <v>23</v>
      </c>
      <c r="E210" s="223" t="s">
        <v>540</v>
      </c>
      <c r="F210" s="53" t="s">
        <v>186</v>
      </c>
      <c r="G210" s="869"/>
      <c r="H210" s="924"/>
      <c r="I210" s="971"/>
      <c r="J210" s="1020"/>
      <c r="K210" s="916"/>
      <c r="L210" s="916"/>
      <c r="M210" s="1028"/>
      <c r="N210" s="851"/>
      <c r="O210" s="851"/>
      <c r="P210" s="851"/>
      <c r="Q210" s="905"/>
      <c r="R210" s="1170"/>
      <c r="S210" s="1170"/>
      <c r="T210" s="1173"/>
      <c r="U210" s="1173"/>
      <c r="V210" s="1169"/>
      <c r="W210" s="858"/>
      <c r="X210" s="858"/>
      <c r="Y210" s="851"/>
      <c r="Z210" s="906"/>
      <c r="AA210" s="293">
        <v>4</v>
      </c>
      <c r="AB210" s="211" t="s">
        <v>265</v>
      </c>
      <c r="AC210" s="14">
        <v>0.2</v>
      </c>
      <c r="AD210" s="23">
        <v>43374</v>
      </c>
      <c r="AE210" s="23">
        <v>43465</v>
      </c>
      <c r="AF210" s="301">
        <f>$I207*AC210</f>
        <v>1.176E-2</v>
      </c>
      <c r="AG210" s="43" t="s">
        <v>248</v>
      </c>
      <c r="AH210" s="275">
        <v>1</v>
      </c>
      <c r="AI210" s="276" t="s">
        <v>1321</v>
      </c>
      <c r="AJ210" s="81">
        <f t="shared" si="8"/>
        <v>0.2</v>
      </c>
      <c r="AK210" s="14">
        <f t="shared" si="9"/>
        <v>1.176E-2</v>
      </c>
      <c r="AL210" s="84">
        <f>AJ210*I207</f>
        <v>1.176E-2</v>
      </c>
    </row>
    <row r="211" spans="2:43" ht="79.5" customHeight="1" thickBot="1" x14ac:dyDescent="0.3">
      <c r="B211" s="57" t="s">
        <v>391</v>
      </c>
      <c r="C211" s="58" t="s">
        <v>392</v>
      </c>
      <c r="D211" s="52" t="s">
        <v>23</v>
      </c>
      <c r="E211" s="223" t="s">
        <v>540</v>
      </c>
      <c r="F211" s="53" t="s">
        <v>186</v>
      </c>
      <c r="G211" s="867">
        <v>17</v>
      </c>
      <c r="H211" s="922" t="s">
        <v>266</v>
      </c>
      <c r="I211" s="970">
        <v>5.9200000000000003E-2</v>
      </c>
      <c r="J211" s="1019">
        <v>100</v>
      </c>
      <c r="K211" s="914" t="s">
        <v>184</v>
      </c>
      <c r="L211" s="914" t="s">
        <v>267</v>
      </c>
      <c r="M211" s="1037" t="s">
        <v>242</v>
      </c>
      <c r="N211" s="855">
        <v>0.2</v>
      </c>
      <c r="O211" s="855">
        <v>0.4</v>
      </c>
      <c r="P211" s="855">
        <v>0.8</v>
      </c>
      <c r="Q211" s="907">
        <v>1</v>
      </c>
      <c r="R211" s="1125">
        <f>N211</f>
        <v>0.2</v>
      </c>
      <c r="S211" s="1125">
        <v>0.1</v>
      </c>
      <c r="T211" s="1125" t="s">
        <v>661</v>
      </c>
      <c r="U211" s="1125"/>
      <c r="V211" s="1167" t="s">
        <v>662</v>
      </c>
      <c r="W211" s="856">
        <f>IFERROR((S211/R211),0)</f>
        <v>0.5</v>
      </c>
      <c r="X211" s="856" t="str">
        <f>+IF(AND(W211&gt;=0%,W211&lt;=60%),"MALO",IF(AND(W211&gt;=61%,W211&lt;=80%),"REGULAR",IF(AND(W211&gt;=81%,W211&lt;95%),"BUENO","EXCELENTE")))</f>
        <v>MALO</v>
      </c>
      <c r="Y211" s="849" t="str">
        <f>IF(W211&gt;0,"EN EJECUCIÓN","SIN EJECUTAR")</f>
        <v>EN EJECUCIÓN</v>
      </c>
      <c r="Z211" s="855">
        <f>W211*I211</f>
        <v>2.9600000000000001E-2</v>
      </c>
      <c r="AA211" s="293">
        <v>1</v>
      </c>
      <c r="AB211" s="509" t="s">
        <v>268</v>
      </c>
      <c r="AC211" s="14">
        <v>0.2</v>
      </c>
      <c r="AD211" s="23">
        <v>43101</v>
      </c>
      <c r="AE211" s="23">
        <v>43190</v>
      </c>
      <c r="AF211" s="14"/>
      <c r="AG211" s="43" t="s">
        <v>248</v>
      </c>
      <c r="AH211" s="275">
        <v>1</v>
      </c>
      <c r="AI211" s="276" t="s">
        <v>1126</v>
      </c>
      <c r="AJ211" s="81">
        <f t="shared" si="8"/>
        <v>0.2</v>
      </c>
      <c r="AK211" s="14">
        <f t="shared" si="9"/>
        <v>0</v>
      </c>
      <c r="AL211" s="84">
        <f t="shared" si="10"/>
        <v>1.1840000000000002E-2</v>
      </c>
    </row>
    <row r="212" spans="2:43" ht="120.75" thickBot="1" x14ac:dyDescent="0.3">
      <c r="B212" s="57" t="s">
        <v>391</v>
      </c>
      <c r="C212" s="58" t="s">
        <v>392</v>
      </c>
      <c r="D212" s="52" t="s">
        <v>23</v>
      </c>
      <c r="E212" s="223" t="s">
        <v>540</v>
      </c>
      <c r="F212" s="53" t="s">
        <v>186</v>
      </c>
      <c r="G212" s="868"/>
      <c r="H212" s="923"/>
      <c r="I212" s="981"/>
      <c r="J212" s="975"/>
      <c r="K212" s="915"/>
      <c r="L212" s="915"/>
      <c r="M212" s="1027"/>
      <c r="N212" s="850"/>
      <c r="O212" s="850"/>
      <c r="P212" s="850"/>
      <c r="Q212" s="904"/>
      <c r="R212" s="1162"/>
      <c r="S212" s="1162"/>
      <c r="T212" s="1162"/>
      <c r="U212" s="1162"/>
      <c r="V212" s="1168"/>
      <c r="W212" s="857"/>
      <c r="X212" s="857"/>
      <c r="Y212" s="850"/>
      <c r="Z212" s="896"/>
      <c r="AA212" s="293">
        <v>2</v>
      </c>
      <c r="AB212" s="44" t="s">
        <v>264</v>
      </c>
      <c r="AC212" s="14">
        <v>0.2</v>
      </c>
      <c r="AD212" s="23">
        <v>43191</v>
      </c>
      <c r="AE212" s="23">
        <v>43281</v>
      </c>
      <c r="AF212" s="14"/>
      <c r="AG212" s="43" t="s">
        <v>248</v>
      </c>
      <c r="AH212" s="275">
        <v>1</v>
      </c>
      <c r="AI212" s="276" t="s">
        <v>1126</v>
      </c>
      <c r="AJ212" s="81">
        <f t="shared" si="8"/>
        <v>0.2</v>
      </c>
      <c r="AK212" s="14">
        <f t="shared" si="9"/>
        <v>0</v>
      </c>
      <c r="AL212" s="84">
        <f>AJ212*I211</f>
        <v>1.1840000000000002E-2</v>
      </c>
    </row>
    <row r="213" spans="2:43" ht="105.75" thickBot="1" x14ac:dyDescent="0.3">
      <c r="B213" s="57" t="s">
        <v>391</v>
      </c>
      <c r="C213" s="58" t="s">
        <v>392</v>
      </c>
      <c r="D213" s="52" t="s">
        <v>23</v>
      </c>
      <c r="E213" s="223" t="s">
        <v>540</v>
      </c>
      <c r="F213" s="53" t="s">
        <v>186</v>
      </c>
      <c r="G213" s="868"/>
      <c r="H213" s="923"/>
      <c r="I213" s="981"/>
      <c r="J213" s="975"/>
      <c r="K213" s="915"/>
      <c r="L213" s="915"/>
      <c r="M213" s="1027"/>
      <c r="N213" s="850"/>
      <c r="O213" s="850"/>
      <c r="P213" s="850"/>
      <c r="Q213" s="904"/>
      <c r="R213" s="1162"/>
      <c r="S213" s="1162"/>
      <c r="T213" s="1162"/>
      <c r="U213" s="1162"/>
      <c r="V213" s="1168"/>
      <c r="W213" s="857"/>
      <c r="X213" s="857"/>
      <c r="Y213" s="850"/>
      <c r="Z213" s="896"/>
      <c r="AA213" s="293">
        <v>3</v>
      </c>
      <c r="AB213" s="44" t="s">
        <v>269</v>
      </c>
      <c r="AC213" s="14">
        <v>0.4</v>
      </c>
      <c r="AD213" s="23">
        <v>43282</v>
      </c>
      <c r="AE213" s="23">
        <v>43373</v>
      </c>
      <c r="AF213" s="301"/>
      <c r="AG213" s="43" t="s">
        <v>248</v>
      </c>
      <c r="AH213" s="542">
        <v>0</v>
      </c>
      <c r="AI213" s="642" t="s">
        <v>1101</v>
      </c>
      <c r="AJ213" s="81">
        <f t="shared" si="8"/>
        <v>0</v>
      </c>
      <c r="AK213" s="14">
        <f t="shared" si="9"/>
        <v>0</v>
      </c>
      <c r="AL213" s="84">
        <f>AJ213*I211</f>
        <v>0</v>
      </c>
    </row>
    <row r="214" spans="2:43" ht="105.75" thickBot="1" x14ac:dyDescent="0.3">
      <c r="B214" s="57" t="s">
        <v>391</v>
      </c>
      <c r="C214" s="58" t="s">
        <v>392</v>
      </c>
      <c r="D214" s="52" t="s">
        <v>23</v>
      </c>
      <c r="E214" s="223" t="s">
        <v>540</v>
      </c>
      <c r="F214" s="53" t="s">
        <v>186</v>
      </c>
      <c r="G214" s="869"/>
      <c r="H214" s="924"/>
      <c r="I214" s="971"/>
      <c r="J214" s="1020"/>
      <c r="K214" s="916"/>
      <c r="L214" s="916"/>
      <c r="M214" s="1028"/>
      <c r="N214" s="851"/>
      <c r="O214" s="851"/>
      <c r="P214" s="851"/>
      <c r="Q214" s="905"/>
      <c r="R214" s="1170"/>
      <c r="S214" s="1170"/>
      <c r="T214" s="1170"/>
      <c r="U214" s="1170"/>
      <c r="V214" s="1169"/>
      <c r="W214" s="858"/>
      <c r="X214" s="858"/>
      <c r="Y214" s="851"/>
      <c r="Z214" s="906"/>
      <c r="AA214" s="293">
        <v>4</v>
      </c>
      <c r="AB214" s="44" t="s">
        <v>270</v>
      </c>
      <c r="AC214" s="14">
        <v>0.2</v>
      </c>
      <c r="AD214" s="23">
        <v>43374</v>
      </c>
      <c r="AE214" s="23">
        <v>43465</v>
      </c>
      <c r="AF214" s="301">
        <f>$I211*AC214</f>
        <v>1.1840000000000002E-2</v>
      </c>
      <c r="AG214" s="43" t="s">
        <v>244</v>
      </c>
      <c r="AH214" s="275">
        <v>0</v>
      </c>
      <c r="AI214" s="642" t="s">
        <v>1101</v>
      </c>
      <c r="AJ214" s="81">
        <f t="shared" si="8"/>
        <v>0</v>
      </c>
      <c r="AK214" s="14">
        <f t="shared" si="9"/>
        <v>0</v>
      </c>
      <c r="AL214" s="84">
        <f>AJ214*I211</f>
        <v>0</v>
      </c>
    </row>
    <row r="215" spans="2:43" ht="76.5" customHeight="1" thickBot="1" x14ac:dyDescent="0.3">
      <c r="B215" s="57" t="s">
        <v>388</v>
      </c>
      <c r="C215" s="58" t="s">
        <v>389</v>
      </c>
      <c r="D215" s="52" t="s">
        <v>23</v>
      </c>
      <c r="E215" s="223" t="s">
        <v>541</v>
      </c>
      <c r="F215" s="53" t="s">
        <v>271</v>
      </c>
      <c r="G215" s="867">
        <v>1</v>
      </c>
      <c r="H215" s="870" t="s">
        <v>272</v>
      </c>
      <c r="I215" s="840">
        <v>0.2</v>
      </c>
      <c r="J215" s="843">
        <v>100</v>
      </c>
      <c r="K215" s="840" t="s">
        <v>184</v>
      </c>
      <c r="L215" s="840" t="s">
        <v>273</v>
      </c>
      <c r="M215" s="846" t="s">
        <v>375</v>
      </c>
      <c r="N215" s="855">
        <v>0.15</v>
      </c>
      <c r="O215" s="855">
        <v>0.5</v>
      </c>
      <c r="P215" s="855">
        <v>0.85</v>
      </c>
      <c r="Q215" s="907">
        <v>1</v>
      </c>
      <c r="R215" s="1060">
        <f>N215</f>
        <v>0.15</v>
      </c>
      <c r="S215" s="1060">
        <v>0.15</v>
      </c>
      <c r="T215" s="1060" t="s">
        <v>731</v>
      </c>
      <c r="U215" s="1060" t="s">
        <v>732</v>
      </c>
      <c r="V215" s="1094" t="s">
        <v>601</v>
      </c>
      <c r="W215" s="856">
        <f>IFERROR((S215/R215),0)</f>
        <v>1</v>
      </c>
      <c r="X215" s="856" t="str">
        <f>+IF(AND(W215&gt;=0%,W215&lt;=60%),"MALO",IF(AND(W215&gt;=61%,W215&lt;=80%),"REGULAR",IF(AND(W215&gt;=81%,W215&lt;95%),"BUENO","EXCELENTE")))</f>
        <v>EXCELENTE</v>
      </c>
      <c r="Y215" s="849" t="str">
        <f>IF(W215&gt;0,"EN EJECUCIÓN","SIN EJECUTAR")</f>
        <v>EN EJECUCIÓN</v>
      </c>
      <c r="Z215" s="855">
        <f>W215*I215</f>
        <v>0.2</v>
      </c>
      <c r="AA215" s="288">
        <v>1</v>
      </c>
      <c r="AB215" s="13" t="s">
        <v>274</v>
      </c>
      <c r="AC215" s="14">
        <v>0.15</v>
      </c>
      <c r="AD215" s="22">
        <v>43132</v>
      </c>
      <c r="AE215" s="22">
        <v>43190</v>
      </c>
      <c r="AF215" s="14"/>
      <c r="AG215" s="15" t="s">
        <v>375</v>
      </c>
      <c r="AH215" s="271">
        <v>1</v>
      </c>
      <c r="AI215" s="240" t="s">
        <v>731</v>
      </c>
      <c r="AJ215" s="81">
        <f t="shared" si="8"/>
        <v>0.15</v>
      </c>
      <c r="AK215" s="14">
        <f t="shared" si="9"/>
        <v>0</v>
      </c>
      <c r="AL215" s="84">
        <f>AJ215*I215</f>
        <v>0.03</v>
      </c>
      <c r="AN215" s="1"/>
      <c r="AO215" s="1"/>
      <c r="AP215" s="1"/>
      <c r="AQ215" s="1"/>
    </row>
    <row r="216" spans="2:43" ht="43.5" customHeight="1" thickBot="1" x14ac:dyDescent="0.3">
      <c r="B216" s="57" t="s">
        <v>388</v>
      </c>
      <c r="C216" s="58" t="s">
        <v>389</v>
      </c>
      <c r="D216" s="52" t="s">
        <v>23</v>
      </c>
      <c r="E216" s="223" t="s">
        <v>541</v>
      </c>
      <c r="F216" s="53" t="s">
        <v>271</v>
      </c>
      <c r="G216" s="868"/>
      <c r="H216" s="871"/>
      <c r="I216" s="841"/>
      <c r="J216" s="844"/>
      <c r="K216" s="841"/>
      <c r="L216" s="841"/>
      <c r="M216" s="847"/>
      <c r="N216" s="896"/>
      <c r="O216" s="896"/>
      <c r="P216" s="896"/>
      <c r="Q216" s="1029"/>
      <c r="R216" s="1061"/>
      <c r="S216" s="1061"/>
      <c r="T216" s="1061"/>
      <c r="U216" s="1061"/>
      <c r="V216" s="1177"/>
      <c r="W216" s="857"/>
      <c r="X216" s="857"/>
      <c r="Y216" s="850"/>
      <c r="Z216" s="896"/>
      <c r="AA216" s="288">
        <v>2</v>
      </c>
      <c r="AB216" s="13" t="s">
        <v>275</v>
      </c>
      <c r="AC216" s="14">
        <v>0.35</v>
      </c>
      <c r="AD216" s="22">
        <v>43191</v>
      </c>
      <c r="AE216" s="22">
        <v>43281</v>
      </c>
      <c r="AF216" s="14"/>
      <c r="AG216" s="15" t="s">
        <v>375</v>
      </c>
      <c r="AH216" s="537">
        <v>1</v>
      </c>
      <c r="AI216" s="541" t="s">
        <v>884</v>
      </c>
      <c r="AJ216" s="81">
        <f t="shared" si="8"/>
        <v>0.35</v>
      </c>
      <c r="AK216" s="14">
        <f t="shared" si="9"/>
        <v>0</v>
      </c>
      <c r="AL216" s="84">
        <f>AJ216*I215</f>
        <v>6.9999999999999993E-2</v>
      </c>
      <c r="AN216" s="298"/>
      <c r="AO216" s="298"/>
      <c r="AP216" s="298"/>
      <c r="AQ216" s="298"/>
    </row>
    <row r="217" spans="2:43" ht="43.5" customHeight="1" thickBot="1" x14ac:dyDescent="0.3">
      <c r="B217" s="57" t="s">
        <v>388</v>
      </c>
      <c r="C217" s="58" t="s">
        <v>389</v>
      </c>
      <c r="D217" s="52" t="s">
        <v>23</v>
      </c>
      <c r="E217" s="223" t="s">
        <v>541</v>
      </c>
      <c r="F217" s="53" t="s">
        <v>271</v>
      </c>
      <c r="G217" s="868"/>
      <c r="H217" s="871"/>
      <c r="I217" s="841"/>
      <c r="J217" s="844"/>
      <c r="K217" s="841"/>
      <c r="L217" s="841"/>
      <c r="M217" s="847"/>
      <c r="N217" s="896"/>
      <c r="O217" s="896"/>
      <c r="P217" s="896"/>
      <c r="Q217" s="1029"/>
      <c r="R217" s="1061"/>
      <c r="S217" s="1061"/>
      <c r="T217" s="1061"/>
      <c r="U217" s="1061"/>
      <c r="V217" s="1177"/>
      <c r="W217" s="857"/>
      <c r="X217" s="857"/>
      <c r="Y217" s="850"/>
      <c r="Z217" s="896"/>
      <c r="AA217" s="288">
        <v>3</v>
      </c>
      <c r="AB217" s="13" t="s">
        <v>276</v>
      </c>
      <c r="AC217" s="14">
        <v>0.35</v>
      </c>
      <c r="AD217" s="22">
        <v>43282</v>
      </c>
      <c r="AE217" s="22">
        <v>43373</v>
      </c>
      <c r="AF217" s="301"/>
      <c r="AG217" s="15" t="s">
        <v>375</v>
      </c>
      <c r="AH217" s="626">
        <v>1</v>
      </c>
      <c r="AI217" s="635" t="s">
        <v>1116</v>
      </c>
      <c r="AJ217" s="81">
        <f t="shared" si="8"/>
        <v>0.35</v>
      </c>
      <c r="AK217" s="14">
        <f t="shared" si="9"/>
        <v>0</v>
      </c>
      <c r="AL217" s="84">
        <f>AJ217*I215</f>
        <v>6.9999999999999993E-2</v>
      </c>
      <c r="AN217" s="298"/>
      <c r="AO217" s="298"/>
      <c r="AP217" s="298"/>
      <c r="AQ217" s="298"/>
    </row>
    <row r="218" spans="2:43" ht="79.5" customHeight="1" thickBot="1" x14ac:dyDescent="0.3">
      <c r="B218" s="57" t="s">
        <v>388</v>
      </c>
      <c r="C218" s="58" t="s">
        <v>389</v>
      </c>
      <c r="D218" s="52" t="s">
        <v>23</v>
      </c>
      <c r="E218" s="223" t="s">
        <v>541</v>
      </c>
      <c r="F218" s="53" t="s">
        <v>271</v>
      </c>
      <c r="G218" s="869"/>
      <c r="H218" s="872"/>
      <c r="I218" s="842"/>
      <c r="J218" s="845"/>
      <c r="K218" s="842"/>
      <c r="L218" s="842"/>
      <c r="M218" s="848"/>
      <c r="N218" s="906"/>
      <c r="O218" s="906"/>
      <c r="P218" s="906"/>
      <c r="Q218" s="908"/>
      <c r="R218" s="1062"/>
      <c r="S218" s="1062"/>
      <c r="T218" s="1062"/>
      <c r="U218" s="1062"/>
      <c r="V218" s="1095"/>
      <c r="W218" s="858"/>
      <c r="X218" s="858"/>
      <c r="Y218" s="851"/>
      <c r="Z218" s="906"/>
      <c r="AA218" s="288">
        <v>4</v>
      </c>
      <c r="AB218" s="13" t="s">
        <v>277</v>
      </c>
      <c r="AC218" s="14">
        <v>0.15</v>
      </c>
      <c r="AD218" s="22">
        <v>43374</v>
      </c>
      <c r="AE218" s="22">
        <v>43465</v>
      </c>
      <c r="AF218" s="301">
        <f>$I215*AC218</f>
        <v>0.03</v>
      </c>
      <c r="AG218" s="15" t="s">
        <v>375</v>
      </c>
      <c r="AH218" s="271">
        <v>1</v>
      </c>
      <c r="AI218" s="285" t="s">
        <v>1331</v>
      </c>
      <c r="AJ218" s="81">
        <f t="shared" si="8"/>
        <v>0.15</v>
      </c>
      <c r="AK218" s="14">
        <f t="shared" si="9"/>
        <v>0.03</v>
      </c>
      <c r="AL218" s="84">
        <f>AJ218*I215</f>
        <v>0.03</v>
      </c>
      <c r="AN218" s="298"/>
      <c r="AO218" s="298"/>
      <c r="AP218" s="298"/>
      <c r="AQ218" s="298"/>
    </row>
    <row r="219" spans="2:43" ht="79.5" customHeight="1" thickBot="1" x14ac:dyDescent="0.3">
      <c r="B219" s="57" t="s">
        <v>388</v>
      </c>
      <c r="C219" s="58" t="s">
        <v>389</v>
      </c>
      <c r="D219" s="52" t="s">
        <v>23</v>
      </c>
      <c r="E219" s="223" t="s">
        <v>541</v>
      </c>
      <c r="F219" s="53" t="s">
        <v>271</v>
      </c>
      <c r="G219" s="867">
        <v>2</v>
      </c>
      <c r="H219" s="870" t="s">
        <v>278</v>
      </c>
      <c r="I219" s="840">
        <v>0.2</v>
      </c>
      <c r="J219" s="843">
        <v>100</v>
      </c>
      <c r="K219" s="840" t="s">
        <v>184</v>
      </c>
      <c r="L219" s="840" t="s">
        <v>279</v>
      </c>
      <c r="M219" s="846" t="s">
        <v>375</v>
      </c>
      <c r="N219" s="1043">
        <v>0.25</v>
      </c>
      <c r="O219" s="1043">
        <v>0.5</v>
      </c>
      <c r="P219" s="1043">
        <v>0.85</v>
      </c>
      <c r="Q219" s="1040">
        <v>1</v>
      </c>
      <c r="R219" s="1060">
        <f>N219</f>
        <v>0.25</v>
      </c>
      <c r="S219" s="1098">
        <v>0.25</v>
      </c>
      <c r="T219" s="1098" t="s">
        <v>733</v>
      </c>
      <c r="U219" s="1098" t="s">
        <v>734</v>
      </c>
      <c r="V219" s="1101" t="s">
        <v>601</v>
      </c>
      <c r="W219" s="856">
        <f>IFERROR((S219/R219),0)</f>
        <v>1</v>
      </c>
      <c r="X219" s="856" t="str">
        <f>+IF(AND(W219&gt;=0%,W219&lt;=60%),"MALO",IF(AND(W219&gt;=61%,W219&lt;=80%),"REGULAR",IF(AND(W219&gt;=81%,W219&lt;95%),"BUENO","EXCELENTE")))</f>
        <v>EXCELENTE</v>
      </c>
      <c r="Y219" s="849" t="str">
        <f>IF(W219&gt;0,"EN EJECUCIÓN","SIN EJECUTAR")</f>
        <v>EN EJECUCIÓN</v>
      </c>
      <c r="Z219" s="855">
        <f>W219*I219</f>
        <v>0.2</v>
      </c>
      <c r="AA219" s="288">
        <v>1</v>
      </c>
      <c r="AB219" s="13" t="s">
        <v>280</v>
      </c>
      <c r="AC219" s="14">
        <v>0.15</v>
      </c>
      <c r="AD219" s="22">
        <v>43132</v>
      </c>
      <c r="AE219" s="22">
        <v>43190</v>
      </c>
      <c r="AF219" s="14"/>
      <c r="AG219" s="15" t="s">
        <v>375</v>
      </c>
      <c r="AH219" s="271">
        <v>1</v>
      </c>
      <c r="AI219" s="240" t="s">
        <v>733</v>
      </c>
      <c r="AJ219" s="81">
        <f t="shared" si="8"/>
        <v>0.15</v>
      </c>
      <c r="AK219" s="14">
        <f t="shared" si="9"/>
        <v>0</v>
      </c>
      <c r="AL219" s="84">
        <f t="shared" si="10"/>
        <v>0.03</v>
      </c>
      <c r="AN219" s="1"/>
      <c r="AO219" s="1"/>
      <c r="AP219" s="1"/>
      <c r="AQ219" s="1"/>
    </row>
    <row r="220" spans="2:43" ht="79.5" customHeight="1" thickBot="1" x14ac:dyDescent="0.3">
      <c r="B220" s="57" t="s">
        <v>388</v>
      </c>
      <c r="C220" s="58" t="s">
        <v>389</v>
      </c>
      <c r="D220" s="52" t="s">
        <v>23</v>
      </c>
      <c r="E220" s="223" t="s">
        <v>541</v>
      </c>
      <c r="F220" s="53" t="s">
        <v>271</v>
      </c>
      <c r="G220" s="868"/>
      <c r="H220" s="871"/>
      <c r="I220" s="841"/>
      <c r="J220" s="844"/>
      <c r="K220" s="841"/>
      <c r="L220" s="841"/>
      <c r="M220" s="847"/>
      <c r="N220" s="1044"/>
      <c r="O220" s="1044"/>
      <c r="P220" s="1044"/>
      <c r="Q220" s="1041"/>
      <c r="R220" s="1061"/>
      <c r="S220" s="1099"/>
      <c r="T220" s="1099"/>
      <c r="U220" s="1099"/>
      <c r="V220" s="1102"/>
      <c r="W220" s="857"/>
      <c r="X220" s="857"/>
      <c r="Y220" s="850"/>
      <c r="Z220" s="896"/>
      <c r="AA220" s="288">
        <v>2</v>
      </c>
      <c r="AB220" s="13" t="s">
        <v>275</v>
      </c>
      <c r="AC220" s="14">
        <v>0.35</v>
      </c>
      <c r="AD220" s="22">
        <v>43191</v>
      </c>
      <c r="AE220" s="22">
        <v>43281</v>
      </c>
      <c r="AF220" s="14"/>
      <c r="AG220" s="15" t="s">
        <v>375</v>
      </c>
      <c r="AH220" s="537">
        <v>1</v>
      </c>
      <c r="AI220" s="541" t="s">
        <v>884</v>
      </c>
      <c r="AJ220" s="81">
        <f t="shared" si="8"/>
        <v>0.35</v>
      </c>
      <c r="AK220" s="14">
        <f t="shared" si="9"/>
        <v>0</v>
      </c>
      <c r="AL220" s="84">
        <f>AJ220*I219</f>
        <v>6.9999999999999993E-2</v>
      </c>
      <c r="AN220" s="298"/>
      <c r="AO220" s="298"/>
      <c r="AP220" s="298"/>
      <c r="AQ220" s="298"/>
    </row>
    <row r="221" spans="2:43" ht="79.5" customHeight="1" thickBot="1" x14ac:dyDescent="0.3">
      <c r="B221" s="57" t="s">
        <v>388</v>
      </c>
      <c r="C221" s="58" t="s">
        <v>389</v>
      </c>
      <c r="D221" s="52" t="s">
        <v>23</v>
      </c>
      <c r="E221" s="223" t="s">
        <v>541</v>
      </c>
      <c r="F221" s="53" t="s">
        <v>271</v>
      </c>
      <c r="G221" s="868"/>
      <c r="H221" s="871"/>
      <c r="I221" s="841"/>
      <c r="J221" s="844"/>
      <c r="K221" s="841"/>
      <c r="L221" s="841"/>
      <c r="M221" s="847"/>
      <c r="N221" s="1044"/>
      <c r="O221" s="1044"/>
      <c r="P221" s="1044"/>
      <c r="Q221" s="1041"/>
      <c r="R221" s="1061"/>
      <c r="S221" s="1099"/>
      <c r="T221" s="1099"/>
      <c r="U221" s="1099"/>
      <c r="V221" s="1102"/>
      <c r="W221" s="857"/>
      <c r="X221" s="857"/>
      <c r="Y221" s="850"/>
      <c r="Z221" s="896"/>
      <c r="AA221" s="288">
        <v>3</v>
      </c>
      <c r="AB221" s="13" t="s">
        <v>276</v>
      </c>
      <c r="AC221" s="14">
        <v>0.35</v>
      </c>
      <c r="AD221" s="22">
        <v>43282</v>
      </c>
      <c r="AE221" s="22">
        <v>43373</v>
      </c>
      <c r="AF221" s="301"/>
      <c r="AG221" s="15" t="s">
        <v>375</v>
      </c>
      <c r="AH221" s="626">
        <v>1</v>
      </c>
      <c r="AI221" s="635" t="s">
        <v>1117</v>
      </c>
      <c r="AJ221" s="81">
        <f t="shared" si="8"/>
        <v>0.35</v>
      </c>
      <c r="AK221" s="14">
        <f t="shared" si="9"/>
        <v>0</v>
      </c>
      <c r="AL221" s="84">
        <f>AJ221*I219</f>
        <v>6.9999999999999993E-2</v>
      </c>
      <c r="AN221" s="298"/>
      <c r="AO221" s="298"/>
      <c r="AP221" s="298"/>
      <c r="AQ221" s="298"/>
    </row>
    <row r="222" spans="2:43" ht="79.5" customHeight="1" thickBot="1" x14ac:dyDescent="0.3">
      <c r="B222" s="57" t="s">
        <v>388</v>
      </c>
      <c r="C222" s="58" t="s">
        <v>389</v>
      </c>
      <c r="D222" s="52" t="s">
        <v>23</v>
      </c>
      <c r="E222" s="223" t="s">
        <v>541</v>
      </c>
      <c r="F222" s="53" t="s">
        <v>271</v>
      </c>
      <c r="G222" s="869"/>
      <c r="H222" s="872"/>
      <c r="I222" s="842"/>
      <c r="J222" s="845"/>
      <c r="K222" s="842"/>
      <c r="L222" s="842"/>
      <c r="M222" s="848"/>
      <c r="N222" s="1045"/>
      <c r="O222" s="1045"/>
      <c r="P222" s="1045"/>
      <c r="Q222" s="1042"/>
      <c r="R222" s="1062"/>
      <c r="S222" s="1100"/>
      <c r="T222" s="1100"/>
      <c r="U222" s="1100"/>
      <c r="V222" s="1103"/>
      <c r="W222" s="858"/>
      <c r="X222" s="858"/>
      <c r="Y222" s="851"/>
      <c r="Z222" s="906"/>
      <c r="AA222" s="288">
        <v>4</v>
      </c>
      <c r="AB222" s="13" t="s">
        <v>277</v>
      </c>
      <c r="AC222" s="14">
        <v>0.15</v>
      </c>
      <c r="AD222" s="22">
        <v>43374</v>
      </c>
      <c r="AE222" s="22">
        <v>43465</v>
      </c>
      <c r="AF222" s="301">
        <f>$I219*AC222</f>
        <v>0.03</v>
      </c>
      <c r="AG222" s="15" t="s">
        <v>375</v>
      </c>
      <c r="AH222" s="271">
        <v>1</v>
      </c>
      <c r="AI222" s="285" t="s">
        <v>1332</v>
      </c>
      <c r="AJ222" s="81">
        <f t="shared" si="8"/>
        <v>0.15</v>
      </c>
      <c r="AK222" s="14">
        <f t="shared" si="9"/>
        <v>0.03</v>
      </c>
      <c r="AL222" s="84">
        <f>AJ222*I219</f>
        <v>0.03</v>
      </c>
    </row>
    <row r="223" spans="2:43" ht="79.5" customHeight="1" thickBot="1" x14ac:dyDescent="0.3">
      <c r="B223" s="57" t="s">
        <v>388</v>
      </c>
      <c r="C223" s="58" t="s">
        <v>389</v>
      </c>
      <c r="D223" s="52" t="s">
        <v>23</v>
      </c>
      <c r="E223" s="223" t="s">
        <v>541</v>
      </c>
      <c r="F223" s="53" t="s">
        <v>271</v>
      </c>
      <c r="G223" s="867">
        <v>3</v>
      </c>
      <c r="H223" s="870" t="s">
        <v>281</v>
      </c>
      <c r="I223" s="840">
        <v>0.2</v>
      </c>
      <c r="J223" s="843">
        <v>100</v>
      </c>
      <c r="K223" s="840" t="s">
        <v>282</v>
      </c>
      <c r="L223" s="840" t="s">
        <v>376</v>
      </c>
      <c r="M223" s="846" t="s">
        <v>377</v>
      </c>
      <c r="N223" s="909">
        <v>0.25</v>
      </c>
      <c r="O223" s="855">
        <v>0.5</v>
      </c>
      <c r="P223" s="909">
        <v>0.75</v>
      </c>
      <c r="Q223" s="907">
        <v>1</v>
      </c>
      <c r="R223" s="1060">
        <f>N223</f>
        <v>0.25</v>
      </c>
      <c r="S223" s="1060">
        <v>0.25</v>
      </c>
      <c r="T223" s="1060"/>
      <c r="U223" s="1060" t="s">
        <v>735</v>
      </c>
      <c r="V223" s="1094" t="s">
        <v>601</v>
      </c>
      <c r="W223" s="856">
        <f>IFERROR((S223/R223),0)</f>
        <v>1</v>
      </c>
      <c r="X223" s="856" t="str">
        <f>+IF(AND(W223&gt;=0%,W223&lt;=60%),"MALO",IF(AND(W223&gt;=61%,W223&lt;=80%),"REGULAR",IF(AND(W223&gt;=81%,W223&lt;95%),"BUENO","EXCELENTE")))</f>
        <v>EXCELENTE</v>
      </c>
      <c r="Y223" s="849" t="str">
        <f>IF(W223&gt;0,"EN EJECUCIÓN","SIN EJECUTAR")</f>
        <v>EN EJECUCIÓN</v>
      </c>
      <c r="Z223" s="855">
        <f>W223*I223</f>
        <v>0.2</v>
      </c>
      <c r="AA223" s="288">
        <v>1</v>
      </c>
      <c r="AB223" s="45" t="s">
        <v>378</v>
      </c>
      <c r="AC223" s="46">
        <v>0.2</v>
      </c>
      <c r="AD223" s="47">
        <v>43132</v>
      </c>
      <c r="AE223" s="47">
        <v>43190</v>
      </c>
      <c r="AF223" s="14"/>
      <c r="AG223" s="48" t="s">
        <v>377</v>
      </c>
      <c r="AH223" s="271">
        <v>1</v>
      </c>
      <c r="AI223" s="240" t="s">
        <v>741</v>
      </c>
      <c r="AJ223" s="81">
        <f t="shared" si="8"/>
        <v>0.2</v>
      </c>
      <c r="AK223" s="14">
        <f t="shared" si="9"/>
        <v>0</v>
      </c>
      <c r="AL223" s="84">
        <f t="shared" si="10"/>
        <v>4.0000000000000008E-2</v>
      </c>
    </row>
    <row r="224" spans="2:43" ht="62.25" customHeight="1" thickBot="1" x14ac:dyDescent="0.3">
      <c r="B224" s="57" t="s">
        <v>388</v>
      </c>
      <c r="C224" s="58" t="s">
        <v>389</v>
      </c>
      <c r="D224" s="52" t="s">
        <v>23</v>
      </c>
      <c r="E224" s="223" t="s">
        <v>541</v>
      </c>
      <c r="F224" s="53" t="s">
        <v>271</v>
      </c>
      <c r="G224" s="868"/>
      <c r="H224" s="871"/>
      <c r="I224" s="841"/>
      <c r="J224" s="844"/>
      <c r="K224" s="841"/>
      <c r="L224" s="841"/>
      <c r="M224" s="847"/>
      <c r="N224" s="1039"/>
      <c r="O224" s="896"/>
      <c r="P224" s="1039"/>
      <c r="Q224" s="1029"/>
      <c r="R224" s="1061"/>
      <c r="S224" s="1061"/>
      <c r="T224" s="1061"/>
      <c r="U224" s="1061"/>
      <c r="V224" s="1177"/>
      <c r="W224" s="857"/>
      <c r="X224" s="857"/>
      <c r="Y224" s="850"/>
      <c r="Z224" s="896"/>
      <c r="AA224" s="288">
        <v>2</v>
      </c>
      <c r="AB224" s="49" t="s">
        <v>379</v>
      </c>
      <c r="AC224" s="46">
        <v>0.2</v>
      </c>
      <c r="AD224" s="47">
        <v>43191</v>
      </c>
      <c r="AE224" s="47">
        <v>43281</v>
      </c>
      <c r="AF224" s="14"/>
      <c r="AG224" s="48" t="s">
        <v>377</v>
      </c>
      <c r="AH224" s="542">
        <v>1</v>
      </c>
      <c r="AI224" s="538" t="s">
        <v>885</v>
      </c>
      <c r="AJ224" s="81">
        <f t="shared" si="8"/>
        <v>0.2</v>
      </c>
      <c r="AK224" s="14">
        <f t="shared" si="9"/>
        <v>0</v>
      </c>
      <c r="AL224" s="84">
        <f>AJ224*I223</f>
        <v>4.0000000000000008E-2</v>
      </c>
    </row>
    <row r="225" spans="2:38" ht="61.5" customHeight="1" thickBot="1" x14ac:dyDescent="0.3">
      <c r="B225" s="57" t="s">
        <v>388</v>
      </c>
      <c r="C225" s="58" t="s">
        <v>389</v>
      </c>
      <c r="D225" s="52" t="s">
        <v>23</v>
      </c>
      <c r="E225" s="223" t="s">
        <v>541</v>
      </c>
      <c r="F225" s="53" t="s">
        <v>271</v>
      </c>
      <c r="G225" s="868"/>
      <c r="H225" s="871"/>
      <c r="I225" s="841"/>
      <c r="J225" s="844"/>
      <c r="K225" s="841"/>
      <c r="L225" s="841"/>
      <c r="M225" s="847"/>
      <c r="N225" s="1039"/>
      <c r="O225" s="896"/>
      <c r="P225" s="1039"/>
      <c r="Q225" s="1029"/>
      <c r="R225" s="1061"/>
      <c r="S225" s="1061"/>
      <c r="T225" s="1061"/>
      <c r="U225" s="1061"/>
      <c r="V225" s="1177"/>
      <c r="W225" s="857"/>
      <c r="X225" s="857"/>
      <c r="Y225" s="850"/>
      <c r="Z225" s="896"/>
      <c r="AA225" s="288">
        <v>3</v>
      </c>
      <c r="AB225" s="45" t="s">
        <v>283</v>
      </c>
      <c r="AC225" s="46">
        <v>0.2</v>
      </c>
      <c r="AD225" s="47">
        <v>43282</v>
      </c>
      <c r="AE225" s="47">
        <v>43373</v>
      </c>
      <c r="AF225" s="301"/>
      <c r="AG225" s="48" t="s">
        <v>377</v>
      </c>
      <c r="AH225" s="626">
        <v>1</v>
      </c>
      <c r="AI225" s="636" t="s">
        <v>1111</v>
      </c>
      <c r="AJ225" s="81">
        <f t="shared" si="8"/>
        <v>0.2</v>
      </c>
      <c r="AK225" s="14">
        <f t="shared" si="9"/>
        <v>0</v>
      </c>
      <c r="AL225" s="84">
        <f>AJ225*I223</f>
        <v>4.0000000000000008E-2</v>
      </c>
    </row>
    <row r="226" spans="2:38" ht="61.5" customHeight="1" thickBot="1" x14ac:dyDescent="0.3">
      <c r="B226" s="57" t="s">
        <v>388</v>
      </c>
      <c r="C226" s="58" t="s">
        <v>389</v>
      </c>
      <c r="D226" s="52" t="s">
        <v>23</v>
      </c>
      <c r="E226" s="223" t="s">
        <v>541</v>
      </c>
      <c r="F226" s="53" t="s">
        <v>271</v>
      </c>
      <c r="G226" s="869"/>
      <c r="H226" s="872"/>
      <c r="I226" s="842"/>
      <c r="J226" s="845"/>
      <c r="K226" s="842"/>
      <c r="L226" s="842"/>
      <c r="M226" s="848"/>
      <c r="N226" s="910"/>
      <c r="O226" s="906"/>
      <c r="P226" s="910"/>
      <c r="Q226" s="908"/>
      <c r="R226" s="1062"/>
      <c r="S226" s="1062"/>
      <c r="T226" s="1062"/>
      <c r="U226" s="1062"/>
      <c r="V226" s="1095"/>
      <c r="W226" s="858"/>
      <c r="X226" s="858"/>
      <c r="Y226" s="851"/>
      <c r="Z226" s="906"/>
      <c r="AA226" s="288">
        <v>4</v>
      </c>
      <c r="AB226" s="45" t="s">
        <v>380</v>
      </c>
      <c r="AC226" s="46">
        <v>0.4</v>
      </c>
      <c r="AD226" s="47">
        <v>43374</v>
      </c>
      <c r="AE226" s="47">
        <v>43465</v>
      </c>
      <c r="AF226" s="301">
        <f>$I223*AC226</f>
        <v>8.0000000000000016E-2</v>
      </c>
      <c r="AG226" s="48" t="s">
        <v>377</v>
      </c>
      <c r="AH226" s="271">
        <v>1</v>
      </c>
      <c r="AI226" s="240" t="s">
        <v>1340</v>
      </c>
      <c r="AJ226" s="81">
        <f t="shared" si="8"/>
        <v>0.4</v>
      </c>
      <c r="AK226" s="14">
        <f t="shared" si="9"/>
        <v>8.0000000000000016E-2</v>
      </c>
      <c r="AL226" s="84">
        <f>AJ226*I223</f>
        <v>8.0000000000000016E-2</v>
      </c>
    </row>
    <row r="227" spans="2:38" ht="79.5" customHeight="1" thickBot="1" x14ac:dyDescent="0.3">
      <c r="B227" s="57" t="s">
        <v>391</v>
      </c>
      <c r="C227" s="57" t="s">
        <v>396</v>
      </c>
      <c r="D227" s="52" t="s">
        <v>23</v>
      </c>
      <c r="E227" s="223" t="s">
        <v>541</v>
      </c>
      <c r="F227" s="53" t="s">
        <v>271</v>
      </c>
      <c r="G227" s="867">
        <v>4</v>
      </c>
      <c r="H227" s="870" t="s">
        <v>381</v>
      </c>
      <c r="I227" s="840">
        <v>0.2</v>
      </c>
      <c r="J227" s="843">
        <v>100</v>
      </c>
      <c r="K227" s="840" t="s">
        <v>284</v>
      </c>
      <c r="L227" s="840" t="s">
        <v>285</v>
      </c>
      <c r="M227" s="846" t="s">
        <v>377</v>
      </c>
      <c r="N227" s="856">
        <v>0.25</v>
      </c>
      <c r="O227" s="856">
        <v>0.5</v>
      </c>
      <c r="P227" s="856">
        <v>0.75</v>
      </c>
      <c r="Q227" s="982">
        <v>1</v>
      </c>
      <c r="R227" s="1098">
        <f>N227</f>
        <v>0.25</v>
      </c>
      <c r="S227" s="1098">
        <v>0.25</v>
      </c>
      <c r="T227" s="1098" t="s">
        <v>736</v>
      </c>
      <c r="U227" s="1098" t="s">
        <v>737</v>
      </c>
      <c r="V227" s="1101" t="s">
        <v>738</v>
      </c>
      <c r="W227" s="856">
        <f>IFERROR((S227/R227),0)</f>
        <v>1</v>
      </c>
      <c r="X227" s="856" t="str">
        <f>+IF(AND(W227&gt;=0%,W227&lt;=60%),"MALO",IF(AND(W227&gt;=61%,W227&lt;=80%),"REGULAR",IF(AND(W227&gt;=81%,W227&lt;95%),"BUENO","EXCELENTE")))</f>
        <v>EXCELENTE</v>
      </c>
      <c r="Y227" s="849" t="str">
        <f>IF(W227&gt;0,"EN EJECUCIÓN","SIN EJECUTAR")</f>
        <v>EN EJECUCIÓN</v>
      </c>
      <c r="Z227" s="855">
        <f>W227*I227</f>
        <v>0.2</v>
      </c>
      <c r="AA227" s="288">
        <v>1</v>
      </c>
      <c r="AB227" s="213" t="s">
        <v>382</v>
      </c>
      <c r="AC227" s="46">
        <v>0.25</v>
      </c>
      <c r="AD227" s="47">
        <v>43132</v>
      </c>
      <c r="AE227" s="47">
        <v>43190</v>
      </c>
      <c r="AF227" s="14"/>
      <c r="AG227" s="48" t="s">
        <v>377</v>
      </c>
      <c r="AH227" s="543">
        <v>1</v>
      </c>
      <c r="AI227" s="538" t="s">
        <v>886</v>
      </c>
      <c r="AJ227" s="81">
        <f t="shared" si="8"/>
        <v>0.25</v>
      </c>
      <c r="AK227" s="14">
        <f t="shared" si="9"/>
        <v>0</v>
      </c>
      <c r="AL227" s="84">
        <f t="shared" si="10"/>
        <v>0.05</v>
      </c>
    </row>
    <row r="228" spans="2:38" ht="330.75" thickBot="1" x14ac:dyDescent="0.3">
      <c r="B228" s="57" t="s">
        <v>391</v>
      </c>
      <c r="C228" s="57" t="s">
        <v>396</v>
      </c>
      <c r="D228" s="52" t="s">
        <v>23</v>
      </c>
      <c r="E228" s="223" t="s">
        <v>541</v>
      </c>
      <c r="F228" s="53" t="s">
        <v>271</v>
      </c>
      <c r="G228" s="868"/>
      <c r="H228" s="871"/>
      <c r="I228" s="841"/>
      <c r="J228" s="844"/>
      <c r="K228" s="841"/>
      <c r="L228" s="841"/>
      <c r="M228" s="847"/>
      <c r="N228" s="857"/>
      <c r="O228" s="857"/>
      <c r="P228" s="857"/>
      <c r="Q228" s="984"/>
      <c r="R228" s="1099"/>
      <c r="S228" s="1099"/>
      <c r="T228" s="1099"/>
      <c r="U228" s="1099"/>
      <c r="V228" s="1102"/>
      <c r="W228" s="857"/>
      <c r="X228" s="857"/>
      <c r="Y228" s="850"/>
      <c r="Z228" s="896"/>
      <c r="AA228" s="288">
        <v>2</v>
      </c>
      <c r="AB228" s="212" t="s">
        <v>286</v>
      </c>
      <c r="AC228" s="46">
        <v>0.25</v>
      </c>
      <c r="AD228" s="47">
        <v>43191</v>
      </c>
      <c r="AE228" s="47">
        <v>43281</v>
      </c>
      <c r="AF228" s="14"/>
      <c r="AG228" s="48" t="s">
        <v>377</v>
      </c>
      <c r="AH228" s="543">
        <v>1</v>
      </c>
      <c r="AI228" s="538" t="s">
        <v>887</v>
      </c>
      <c r="AJ228" s="81">
        <f t="shared" si="8"/>
        <v>0.25</v>
      </c>
      <c r="AK228" s="14">
        <f t="shared" si="9"/>
        <v>0</v>
      </c>
      <c r="AL228" s="84">
        <f>AJ228*I227</f>
        <v>0.05</v>
      </c>
    </row>
    <row r="229" spans="2:38" ht="120.75" thickBot="1" x14ac:dyDescent="0.3">
      <c r="B229" s="57" t="s">
        <v>391</v>
      </c>
      <c r="C229" s="57" t="s">
        <v>396</v>
      </c>
      <c r="D229" s="52" t="s">
        <v>23</v>
      </c>
      <c r="E229" s="223" t="s">
        <v>541</v>
      </c>
      <c r="F229" s="53" t="s">
        <v>271</v>
      </c>
      <c r="G229" s="868"/>
      <c r="H229" s="871"/>
      <c r="I229" s="841"/>
      <c r="J229" s="844"/>
      <c r="K229" s="841"/>
      <c r="L229" s="841"/>
      <c r="M229" s="847"/>
      <c r="N229" s="857"/>
      <c r="O229" s="857"/>
      <c r="P229" s="857"/>
      <c r="Q229" s="984"/>
      <c r="R229" s="1099"/>
      <c r="S229" s="1099"/>
      <c r="T229" s="1099"/>
      <c r="U229" s="1099"/>
      <c r="V229" s="1102"/>
      <c r="W229" s="857"/>
      <c r="X229" s="857"/>
      <c r="Y229" s="850"/>
      <c r="Z229" s="896"/>
      <c r="AA229" s="288">
        <v>3</v>
      </c>
      <c r="AB229" s="213" t="s">
        <v>383</v>
      </c>
      <c r="AC229" s="46">
        <v>0.25</v>
      </c>
      <c r="AD229" s="47">
        <v>43282</v>
      </c>
      <c r="AE229" s="47">
        <v>43373</v>
      </c>
      <c r="AF229" s="301"/>
      <c r="AG229" s="48" t="s">
        <v>377</v>
      </c>
      <c r="AH229" s="626">
        <v>1</v>
      </c>
      <c r="AI229" s="636" t="s">
        <v>1113</v>
      </c>
      <c r="AJ229" s="81">
        <f t="shared" si="8"/>
        <v>0.25</v>
      </c>
      <c r="AK229" s="14">
        <f t="shared" si="9"/>
        <v>0</v>
      </c>
      <c r="AL229" s="84">
        <f>AJ229*I227</f>
        <v>0.05</v>
      </c>
    </row>
    <row r="230" spans="2:38" ht="135.75" thickBot="1" x14ac:dyDescent="0.3">
      <c r="B230" s="57" t="s">
        <v>391</v>
      </c>
      <c r="C230" s="57" t="s">
        <v>396</v>
      </c>
      <c r="D230" s="52" t="s">
        <v>23</v>
      </c>
      <c r="E230" s="223" t="s">
        <v>541</v>
      </c>
      <c r="F230" s="53" t="s">
        <v>271</v>
      </c>
      <c r="G230" s="869"/>
      <c r="H230" s="872"/>
      <c r="I230" s="842"/>
      <c r="J230" s="845"/>
      <c r="K230" s="842"/>
      <c r="L230" s="842"/>
      <c r="M230" s="847"/>
      <c r="N230" s="857"/>
      <c r="O230" s="857"/>
      <c r="P230" s="857"/>
      <c r="Q230" s="984"/>
      <c r="R230" s="1100"/>
      <c r="S230" s="1100"/>
      <c r="T230" s="1100"/>
      <c r="U230" s="1100"/>
      <c r="V230" s="1103"/>
      <c r="W230" s="858"/>
      <c r="X230" s="858"/>
      <c r="Y230" s="851"/>
      <c r="Z230" s="906"/>
      <c r="AA230" s="288">
        <v>4</v>
      </c>
      <c r="AB230" s="213" t="s">
        <v>287</v>
      </c>
      <c r="AC230" s="46">
        <v>0.25</v>
      </c>
      <c r="AD230" s="47">
        <v>43374</v>
      </c>
      <c r="AE230" s="47">
        <v>43465</v>
      </c>
      <c r="AF230" s="301">
        <f>$I227*AC230</f>
        <v>0.05</v>
      </c>
      <c r="AG230" s="48" t="s">
        <v>377</v>
      </c>
      <c r="AH230" s="271">
        <v>0</v>
      </c>
      <c r="AI230" s="240" t="s">
        <v>1341</v>
      </c>
      <c r="AJ230" s="81">
        <f t="shared" si="8"/>
        <v>0</v>
      </c>
      <c r="AK230" s="14">
        <f t="shared" si="9"/>
        <v>0</v>
      </c>
      <c r="AL230" s="84">
        <f>AJ230*I227</f>
        <v>0</v>
      </c>
    </row>
    <row r="231" spans="2:38" ht="79.5" customHeight="1" thickBot="1" x14ac:dyDescent="0.3">
      <c r="B231" s="57" t="s">
        <v>388</v>
      </c>
      <c r="C231" s="58" t="s">
        <v>389</v>
      </c>
      <c r="D231" s="52" t="s">
        <v>23</v>
      </c>
      <c r="E231" s="223" t="s">
        <v>541</v>
      </c>
      <c r="F231" s="53" t="s">
        <v>271</v>
      </c>
      <c r="G231" s="947">
        <v>5</v>
      </c>
      <c r="H231" s="911" t="s">
        <v>384</v>
      </c>
      <c r="I231" s="840">
        <v>0.2</v>
      </c>
      <c r="J231" s="843">
        <v>100</v>
      </c>
      <c r="K231" s="840" t="s">
        <v>284</v>
      </c>
      <c r="L231" s="840" t="s">
        <v>285</v>
      </c>
      <c r="M231" s="880" t="s">
        <v>377</v>
      </c>
      <c r="N231" s="944">
        <v>0.25</v>
      </c>
      <c r="O231" s="944">
        <v>0.5</v>
      </c>
      <c r="P231" s="944">
        <v>0.75</v>
      </c>
      <c r="Q231" s="945">
        <v>1</v>
      </c>
      <c r="R231" s="1088">
        <f>N231</f>
        <v>0.25</v>
      </c>
      <c r="S231" s="1088">
        <v>0.5</v>
      </c>
      <c r="T231" s="1088" t="s">
        <v>739</v>
      </c>
      <c r="U231" s="1060" t="s">
        <v>740</v>
      </c>
      <c r="V231" s="1091" t="s">
        <v>601</v>
      </c>
      <c r="W231" s="856">
        <v>1</v>
      </c>
      <c r="X231" s="856" t="str">
        <f>+IF(AND(W231&gt;=0%,W231&lt;=60%),"MALO",IF(AND(W231&gt;=61%,W231&lt;=80%),"REGULAR",IF(AND(W231&gt;=81%,W231&lt;95%),"BUENO","EXCELENTE")))</f>
        <v>EXCELENTE</v>
      </c>
      <c r="Y231" s="849" t="str">
        <f>IF(W231&gt;0,"EN EJECUCIÓN","SIN EJECUTAR")</f>
        <v>EN EJECUCIÓN</v>
      </c>
      <c r="Z231" s="855">
        <f>W231*I231</f>
        <v>0.2</v>
      </c>
      <c r="AA231" s="288">
        <v>1</v>
      </c>
      <c r="AB231" s="27" t="s">
        <v>288</v>
      </c>
      <c r="AC231" s="46">
        <v>0.5</v>
      </c>
      <c r="AD231" s="47">
        <v>43133</v>
      </c>
      <c r="AE231" s="47" t="s">
        <v>289</v>
      </c>
      <c r="AF231" s="14"/>
      <c r="AG231" s="48" t="s">
        <v>377</v>
      </c>
      <c r="AH231" s="271">
        <v>1</v>
      </c>
      <c r="AI231" s="240" t="s">
        <v>743</v>
      </c>
      <c r="AJ231" s="81">
        <f t="shared" si="8"/>
        <v>0.5</v>
      </c>
      <c r="AK231" s="14">
        <f t="shared" si="9"/>
        <v>0</v>
      </c>
      <c r="AL231" s="84">
        <f>AJ231*I231</f>
        <v>0.1</v>
      </c>
    </row>
    <row r="232" spans="2:38" ht="90.75" thickBot="1" x14ac:dyDescent="0.3">
      <c r="B232" s="57" t="s">
        <v>388</v>
      </c>
      <c r="C232" s="58" t="s">
        <v>389</v>
      </c>
      <c r="D232" s="52" t="s">
        <v>23</v>
      </c>
      <c r="E232" s="223" t="s">
        <v>541</v>
      </c>
      <c r="F232" s="53" t="s">
        <v>271</v>
      </c>
      <c r="G232" s="1046"/>
      <c r="H232" s="912"/>
      <c r="I232" s="841"/>
      <c r="J232" s="844"/>
      <c r="K232" s="841"/>
      <c r="L232" s="841"/>
      <c r="M232" s="880"/>
      <c r="N232" s="944"/>
      <c r="O232" s="944"/>
      <c r="P232" s="944"/>
      <c r="Q232" s="945"/>
      <c r="R232" s="1089"/>
      <c r="S232" s="1089"/>
      <c r="T232" s="1089"/>
      <c r="U232" s="1061"/>
      <c r="V232" s="1092"/>
      <c r="W232" s="857"/>
      <c r="X232" s="857"/>
      <c r="Y232" s="850"/>
      <c r="Z232" s="896"/>
      <c r="AA232" s="288">
        <v>2</v>
      </c>
      <c r="AB232" s="51" t="s">
        <v>290</v>
      </c>
      <c r="AC232" s="46">
        <v>0.3</v>
      </c>
      <c r="AD232" s="47">
        <v>43282</v>
      </c>
      <c r="AE232" s="47" t="s">
        <v>291</v>
      </c>
      <c r="AF232" s="301"/>
      <c r="AG232" s="48" t="s">
        <v>377</v>
      </c>
      <c r="AH232" s="543">
        <v>1</v>
      </c>
      <c r="AI232" s="538" t="s">
        <v>888</v>
      </c>
      <c r="AJ232" s="81">
        <f>AH232*AC232</f>
        <v>0.3</v>
      </c>
      <c r="AK232" s="14">
        <f t="shared" si="9"/>
        <v>0</v>
      </c>
      <c r="AL232" s="84">
        <f>AJ232*I231</f>
        <v>0.06</v>
      </c>
    </row>
    <row r="233" spans="2:38" ht="90.75" thickBot="1" x14ac:dyDescent="0.3">
      <c r="B233" s="57" t="s">
        <v>388</v>
      </c>
      <c r="C233" s="58" t="s">
        <v>389</v>
      </c>
      <c r="D233" s="55" t="s">
        <v>23</v>
      </c>
      <c r="E233" s="223" t="s">
        <v>541</v>
      </c>
      <c r="F233" s="56" t="s">
        <v>271</v>
      </c>
      <c r="G233" s="948"/>
      <c r="H233" s="913"/>
      <c r="I233" s="842"/>
      <c r="J233" s="845"/>
      <c r="K233" s="842"/>
      <c r="L233" s="842"/>
      <c r="M233" s="880"/>
      <c r="N233" s="944"/>
      <c r="O233" s="944"/>
      <c r="P233" s="944"/>
      <c r="Q233" s="945"/>
      <c r="R233" s="1090"/>
      <c r="S233" s="1090"/>
      <c r="T233" s="1090"/>
      <c r="U233" s="1062"/>
      <c r="V233" s="1093"/>
      <c r="W233" s="858"/>
      <c r="X233" s="858"/>
      <c r="Y233" s="851"/>
      <c r="Z233" s="906"/>
      <c r="AA233" s="288">
        <v>3</v>
      </c>
      <c r="AB233" s="51" t="s">
        <v>385</v>
      </c>
      <c r="AC233" s="46">
        <v>0.2</v>
      </c>
      <c r="AD233" s="47">
        <v>43374</v>
      </c>
      <c r="AE233" s="47" t="s">
        <v>292</v>
      </c>
      <c r="AF233" s="301">
        <f>$I231*AC233</f>
        <v>4.0000000000000008E-2</v>
      </c>
      <c r="AG233" s="48" t="s">
        <v>377</v>
      </c>
      <c r="AH233" s="271">
        <v>1</v>
      </c>
      <c r="AI233" s="240" t="s">
        <v>1338</v>
      </c>
      <c r="AJ233" s="81">
        <f t="shared" si="8"/>
        <v>0.2</v>
      </c>
      <c r="AK233" s="14">
        <f t="shared" si="9"/>
        <v>4.0000000000000008E-2</v>
      </c>
      <c r="AL233" s="84">
        <f>AJ233*I231</f>
        <v>4.0000000000000008E-2</v>
      </c>
    </row>
    <row r="234" spans="2:38" ht="15.75" thickBot="1" x14ac:dyDescent="0.3"/>
    <row r="235" spans="2:38" ht="409.6" thickBot="1" x14ac:dyDescent="0.3">
      <c r="B235" s="252" t="s">
        <v>391</v>
      </c>
      <c r="C235" s="253" t="s">
        <v>523</v>
      </c>
      <c r="D235" s="254" t="s">
        <v>23</v>
      </c>
      <c r="E235" s="255" t="s">
        <v>542</v>
      </c>
      <c r="F235" s="256" t="s">
        <v>525</v>
      </c>
      <c r="G235" s="776" t="s">
        <v>572</v>
      </c>
      <c r="H235" s="777"/>
      <c r="I235" s="777"/>
      <c r="J235" s="777"/>
      <c r="K235" s="777"/>
      <c r="L235" s="777"/>
      <c r="M235" s="777"/>
      <c r="N235" s="777"/>
      <c r="O235" s="777"/>
      <c r="P235" s="777"/>
      <c r="Q235" s="777"/>
      <c r="R235" s="777"/>
      <c r="S235" s="777"/>
      <c r="T235" s="777"/>
      <c r="U235" s="777"/>
      <c r="V235" s="778"/>
      <c r="AA235" s="221">
        <v>1</v>
      </c>
      <c r="AB235" s="217" t="s">
        <v>524</v>
      </c>
      <c r="AC235" s="46">
        <v>0.2</v>
      </c>
      <c r="AD235" s="47">
        <v>43252</v>
      </c>
      <c r="AE235" s="47">
        <v>43465</v>
      </c>
      <c r="AF235" s="47"/>
      <c r="AG235" s="59" t="s">
        <v>522</v>
      </c>
      <c r="AH235" s="631">
        <v>0.21</v>
      </c>
      <c r="AI235" s="632" t="s">
        <v>1110</v>
      </c>
      <c r="AJ235" s="81">
        <f>AH235*AC235</f>
        <v>4.2000000000000003E-2</v>
      </c>
      <c r="AK235" s="47"/>
      <c r="AL235" s="84">
        <f>AJ235*I233</f>
        <v>0</v>
      </c>
    </row>
    <row r="238" spans="2:38" x14ac:dyDescent="0.25">
      <c r="F238" s="222"/>
    </row>
    <row r="239" spans="2:38" x14ac:dyDescent="0.25">
      <c r="E239" s="222"/>
    </row>
  </sheetData>
  <autoFilter ref="B7:AQ233"/>
  <mergeCells count="1480">
    <mergeCell ref="X231:X233"/>
    <mergeCell ref="Y231:Y233"/>
    <mergeCell ref="Z231:Z233"/>
    <mergeCell ref="G235:V235"/>
    <mergeCell ref="R231:R233"/>
    <mergeCell ref="S231:S233"/>
    <mergeCell ref="T231:T233"/>
    <mergeCell ref="U231:U233"/>
    <mergeCell ref="V231:V233"/>
    <mergeCell ref="W231:W233"/>
    <mergeCell ref="L231:L233"/>
    <mergeCell ref="M231:M233"/>
    <mergeCell ref="N231:N233"/>
    <mergeCell ref="O231:O233"/>
    <mergeCell ref="P231:P233"/>
    <mergeCell ref="Q231:Q233"/>
    <mergeCell ref="V227:V230"/>
    <mergeCell ref="W227:W230"/>
    <mergeCell ref="X227:X230"/>
    <mergeCell ref="Y227:Y230"/>
    <mergeCell ref="Z227:Z230"/>
    <mergeCell ref="G231:G233"/>
    <mergeCell ref="H231:H233"/>
    <mergeCell ref="I231:I233"/>
    <mergeCell ref="J231:J233"/>
    <mergeCell ref="K231:K233"/>
    <mergeCell ref="P227:P230"/>
    <mergeCell ref="Q227:Q230"/>
    <mergeCell ref="R227:R230"/>
    <mergeCell ref="S227:S230"/>
    <mergeCell ref="T227:T230"/>
    <mergeCell ref="U227:U230"/>
    <mergeCell ref="G227:G230"/>
    <mergeCell ref="H227:H230"/>
    <mergeCell ref="I227:I230"/>
    <mergeCell ref="J227:J230"/>
    <mergeCell ref="K227:K230"/>
    <mergeCell ref="L227:L230"/>
    <mergeCell ref="M227:M230"/>
    <mergeCell ref="N227:N230"/>
    <mergeCell ref="O227:O230"/>
    <mergeCell ref="T223:T226"/>
    <mergeCell ref="U223:U226"/>
    <mergeCell ref="V223:V226"/>
    <mergeCell ref="W223:W226"/>
    <mergeCell ref="X223:X226"/>
    <mergeCell ref="Y223:Y226"/>
    <mergeCell ref="N223:N226"/>
    <mergeCell ref="O223:O226"/>
    <mergeCell ref="P223:P226"/>
    <mergeCell ref="Q223:Q226"/>
    <mergeCell ref="R223:R226"/>
    <mergeCell ref="S223:S226"/>
    <mergeCell ref="X219:X222"/>
    <mergeCell ref="Y219:Y222"/>
    <mergeCell ref="Z219:Z222"/>
    <mergeCell ref="G223:G226"/>
    <mergeCell ref="H223:H226"/>
    <mergeCell ref="I223:I226"/>
    <mergeCell ref="J223:J226"/>
    <mergeCell ref="K223:K226"/>
    <mergeCell ref="L223:L226"/>
    <mergeCell ref="M223:M226"/>
    <mergeCell ref="R219:R222"/>
    <mergeCell ref="S219:S222"/>
    <mergeCell ref="T219:T222"/>
    <mergeCell ref="U219:U222"/>
    <mergeCell ref="V219:V222"/>
    <mergeCell ref="W219:W222"/>
    <mergeCell ref="L219:L222"/>
    <mergeCell ref="M219:M222"/>
    <mergeCell ref="N219:N222"/>
    <mergeCell ref="O219:O222"/>
    <mergeCell ref="P219:P222"/>
    <mergeCell ref="Q219:Q222"/>
    <mergeCell ref="Z223:Z226"/>
    <mergeCell ref="V215:V218"/>
    <mergeCell ref="W215:W218"/>
    <mergeCell ref="X215:X218"/>
    <mergeCell ref="Y215:Y218"/>
    <mergeCell ref="Z215:Z218"/>
    <mergeCell ref="G219:G222"/>
    <mergeCell ref="H219:H222"/>
    <mergeCell ref="I219:I222"/>
    <mergeCell ref="J219:J222"/>
    <mergeCell ref="K219:K222"/>
    <mergeCell ref="P215:P218"/>
    <mergeCell ref="Q215:Q218"/>
    <mergeCell ref="R215:R218"/>
    <mergeCell ref="S215:S218"/>
    <mergeCell ref="T215:T218"/>
    <mergeCell ref="U215:U218"/>
    <mergeCell ref="Z211:Z214"/>
    <mergeCell ref="G215:G218"/>
    <mergeCell ref="H215:H218"/>
    <mergeCell ref="I215:I218"/>
    <mergeCell ref="J215:J218"/>
    <mergeCell ref="K215:K218"/>
    <mergeCell ref="L215:L218"/>
    <mergeCell ref="M215:M218"/>
    <mergeCell ref="N215:N218"/>
    <mergeCell ref="O215:O218"/>
    <mergeCell ref="T211:T214"/>
    <mergeCell ref="U211:U214"/>
    <mergeCell ref="V211:V214"/>
    <mergeCell ref="W211:W214"/>
    <mergeCell ref="X211:X214"/>
    <mergeCell ref="Y211:Y214"/>
    <mergeCell ref="N211:N214"/>
    <mergeCell ref="O211:O214"/>
    <mergeCell ref="P211:P214"/>
    <mergeCell ref="Q211:Q214"/>
    <mergeCell ref="R211:R214"/>
    <mergeCell ref="S211:S214"/>
    <mergeCell ref="X207:X210"/>
    <mergeCell ref="Y207:Y210"/>
    <mergeCell ref="Z207:Z210"/>
    <mergeCell ref="G211:G214"/>
    <mergeCell ref="H211:H214"/>
    <mergeCell ref="I211:I214"/>
    <mergeCell ref="J211:J214"/>
    <mergeCell ref="K211:K214"/>
    <mergeCell ref="L211:L214"/>
    <mergeCell ref="M211:M214"/>
    <mergeCell ref="R207:R210"/>
    <mergeCell ref="S207:S210"/>
    <mergeCell ref="T207:T210"/>
    <mergeCell ref="U207:U210"/>
    <mergeCell ref="V207:V210"/>
    <mergeCell ref="W207:W210"/>
    <mergeCell ref="L207:L210"/>
    <mergeCell ref="M207:M210"/>
    <mergeCell ref="N207:N210"/>
    <mergeCell ref="O207:O210"/>
    <mergeCell ref="P207:P210"/>
    <mergeCell ref="Q207:Q210"/>
    <mergeCell ref="V203:V206"/>
    <mergeCell ref="W203:W206"/>
    <mergeCell ref="X203:X206"/>
    <mergeCell ref="Y203:Y206"/>
    <mergeCell ref="Z203:Z206"/>
    <mergeCell ref="G207:G210"/>
    <mergeCell ref="H207:H210"/>
    <mergeCell ref="I207:I210"/>
    <mergeCell ref="J207:J210"/>
    <mergeCell ref="K207:K210"/>
    <mergeCell ref="P203:P206"/>
    <mergeCell ref="Q203:Q206"/>
    <mergeCell ref="R203:R206"/>
    <mergeCell ref="S203:S206"/>
    <mergeCell ref="T203:T206"/>
    <mergeCell ref="U203:U206"/>
    <mergeCell ref="Z199:Z202"/>
    <mergeCell ref="G203:G206"/>
    <mergeCell ref="H203:H206"/>
    <mergeCell ref="I203:I206"/>
    <mergeCell ref="J203:J206"/>
    <mergeCell ref="K203:K206"/>
    <mergeCell ref="L203:L206"/>
    <mergeCell ref="M203:M206"/>
    <mergeCell ref="N203:N206"/>
    <mergeCell ref="O203:O206"/>
    <mergeCell ref="T199:T202"/>
    <mergeCell ref="U199:U202"/>
    <mergeCell ref="V199:V202"/>
    <mergeCell ref="W199:W202"/>
    <mergeCell ref="X199:X202"/>
    <mergeCell ref="Y199:Y202"/>
    <mergeCell ref="N199:N202"/>
    <mergeCell ref="O199:O202"/>
    <mergeCell ref="P199:P202"/>
    <mergeCell ref="Q199:Q202"/>
    <mergeCell ref="R199:R202"/>
    <mergeCell ref="S199:S202"/>
    <mergeCell ref="X195:X198"/>
    <mergeCell ref="Y195:Y198"/>
    <mergeCell ref="Z195:Z198"/>
    <mergeCell ref="G199:G202"/>
    <mergeCell ref="H199:H202"/>
    <mergeCell ref="I199:I202"/>
    <mergeCell ref="J199:J202"/>
    <mergeCell ref="K199:K202"/>
    <mergeCell ref="L199:L202"/>
    <mergeCell ref="M199:M202"/>
    <mergeCell ref="R195:R198"/>
    <mergeCell ref="S195:S198"/>
    <mergeCell ref="T195:T198"/>
    <mergeCell ref="U195:U198"/>
    <mergeCell ref="V195:V198"/>
    <mergeCell ref="W195:W198"/>
    <mergeCell ref="L195:L198"/>
    <mergeCell ref="M195:M198"/>
    <mergeCell ref="N195:N198"/>
    <mergeCell ref="O195:O198"/>
    <mergeCell ref="P195:P198"/>
    <mergeCell ref="Q195:Q198"/>
    <mergeCell ref="V191:V194"/>
    <mergeCell ref="W191:W194"/>
    <mergeCell ref="X191:X194"/>
    <mergeCell ref="Y191:Y194"/>
    <mergeCell ref="Z191:Z194"/>
    <mergeCell ref="G195:G198"/>
    <mergeCell ref="H195:H198"/>
    <mergeCell ref="I195:I198"/>
    <mergeCell ref="J195:J198"/>
    <mergeCell ref="K195:K198"/>
    <mergeCell ref="P191:P194"/>
    <mergeCell ref="Q191:Q194"/>
    <mergeCell ref="R191:R194"/>
    <mergeCell ref="S191:S194"/>
    <mergeCell ref="T191:T194"/>
    <mergeCell ref="U191:U194"/>
    <mergeCell ref="Z189:Z190"/>
    <mergeCell ref="G191:G194"/>
    <mergeCell ref="H191:H194"/>
    <mergeCell ref="I191:I194"/>
    <mergeCell ref="J191:J194"/>
    <mergeCell ref="K191:K194"/>
    <mergeCell ref="L191:L194"/>
    <mergeCell ref="M191:M194"/>
    <mergeCell ref="N191:N194"/>
    <mergeCell ref="O191:O194"/>
    <mergeCell ref="T189:T190"/>
    <mergeCell ref="U189:U190"/>
    <mergeCell ref="V189:V190"/>
    <mergeCell ref="W189:W190"/>
    <mergeCell ref="X189:X190"/>
    <mergeCell ref="Y189:Y190"/>
    <mergeCell ref="N189:N190"/>
    <mergeCell ref="O189:O190"/>
    <mergeCell ref="P189:P190"/>
    <mergeCell ref="Q189:Q190"/>
    <mergeCell ref="R189:R190"/>
    <mergeCell ref="S189:S190"/>
    <mergeCell ref="X187:X188"/>
    <mergeCell ref="Y187:Y188"/>
    <mergeCell ref="Z187:Z188"/>
    <mergeCell ref="G189:G190"/>
    <mergeCell ref="H189:H190"/>
    <mergeCell ref="I189:I190"/>
    <mergeCell ref="J189:J190"/>
    <mergeCell ref="K189:K190"/>
    <mergeCell ref="L189:L190"/>
    <mergeCell ref="M189:M190"/>
    <mergeCell ref="R187:R188"/>
    <mergeCell ref="S187:S188"/>
    <mergeCell ref="T187:T188"/>
    <mergeCell ref="U187:U188"/>
    <mergeCell ref="V187:V188"/>
    <mergeCell ref="W187:W188"/>
    <mergeCell ref="L187:L188"/>
    <mergeCell ref="M187:M188"/>
    <mergeCell ref="N187:N188"/>
    <mergeCell ref="O187:O188"/>
    <mergeCell ref="P187:P188"/>
    <mergeCell ref="Q187:Q188"/>
    <mergeCell ref="V184:V186"/>
    <mergeCell ref="W184:W186"/>
    <mergeCell ref="X184:X186"/>
    <mergeCell ref="Y184:Y186"/>
    <mergeCell ref="Z184:Z186"/>
    <mergeCell ref="G187:G188"/>
    <mergeCell ref="H187:H188"/>
    <mergeCell ref="I187:I188"/>
    <mergeCell ref="J187:J188"/>
    <mergeCell ref="K187:K188"/>
    <mergeCell ref="P184:P186"/>
    <mergeCell ref="Q184:Q186"/>
    <mergeCell ref="R184:R186"/>
    <mergeCell ref="S184:S186"/>
    <mergeCell ref="T184:T186"/>
    <mergeCell ref="U184:U186"/>
    <mergeCell ref="Y182:Y183"/>
    <mergeCell ref="Z182:Z183"/>
    <mergeCell ref="G184:G186"/>
    <mergeCell ref="H184:H186"/>
    <mergeCell ref="I184:I186"/>
    <mergeCell ref="J184:J186"/>
    <mergeCell ref="K184:K186"/>
    <mergeCell ref="L184:L186"/>
    <mergeCell ref="N184:N186"/>
    <mergeCell ref="O184:O186"/>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U179:U181"/>
    <mergeCell ref="V179:V181"/>
    <mergeCell ref="W179:W181"/>
    <mergeCell ref="X179:X181"/>
    <mergeCell ref="Y179:Y181"/>
    <mergeCell ref="Z179:Z181"/>
    <mergeCell ref="O179:O181"/>
    <mergeCell ref="P179:P181"/>
    <mergeCell ref="Q179:Q181"/>
    <mergeCell ref="R179:R181"/>
    <mergeCell ref="S179:S181"/>
    <mergeCell ref="T179:T181"/>
    <mergeCell ref="Y176:Y178"/>
    <mergeCell ref="Z176:Z178"/>
    <mergeCell ref="G179:G181"/>
    <mergeCell ref="H179:H181"/>
    <mergeCell ref="I179:I181"/>
    <mergeCell ref="J179:J181"/>
    <mergeCell ref="K179:K181"/>
    <mergeCell ref="L179:L181"/>
    <mergeCell ref="M179:M181"/>
    <mergeCell ref="N179:N181"/>
    <mergeCell ref="S176:S178"/>
    <mergeCell ref="T176:T178"/>
    <mergeCell ref="U176:U178"/>
    <mergeCell ref="V176:V178"/>
    <mergeCell ref="W176:W178"/>
    <mergeCell ref="X176:X178"/>
    <mergeCell ref="M176:M178"/>
    <mergeCell ref="N176:N178"/>
    <mergeCell ref="O176:O178"/>
    <mergeCell ref="P176:P178"/>
    <mergeCell ref="Q176:Q178"/>
    <mergeCell ref="R176:R178"/>
    <mergeCell ref="W173:W175"/>
    <mergeCell ref="X173:X175"/>
    <mergeCell ref="Y173:Y175"/>
    <mergeCell ref="Z173:Z175"/>
    <mergeCell ref="G176:G178"/>
    <mergeCell ref="H176:H178"/>
    <mergeCell ref="I176:I178"/>
    <mergeCell ref="J176:J178"/>
    <mergeCell ref="K176:K178"/>
    <mergeCell ref="L176:L178"/>
    <mergeCell ref="Q173:Q175"/>
    <mergeCell ref="R173:R175"/>
    <mergeCell ref="S173:S175"/>
    <mergeCell ref="T173:T175"/>
    <mergeCell ref="U173:U175"/>
    <mergeCell ref="V173:V175"/>
    <mergeCell ref="Z171:Z172"/>
    <mergeCell ref="G173:G175"/>
    <mergeCell ref="H173:H175"/>
    <mergeCell ref="I173:I175"/>
    <mergeCell ref="J173:J175"/>
    <mergeCell ref="K173:K175"/>
    <mergeCell ref="L173:L175"/>
    <mergeCell ref="N173:N175"/>
    <mergeCell ref="O173:O175"/>
    <mergeCell ref="P173:P175"/>
    <mergeCell ref="T171:T172"/>
    <mergeCell ref="U171:U172"/>
    <mergeCell ref="V171:V172"/>
    <mergeCell ref="W171:W172"/>
    <mergeCell ref="X171:X172"/>
    <mergeCell ref="Y171:Y172"/>
    <mergeCell ref="N171:N172"/>
    <mergeCell ref="O171:O172"/>
    <mergeCell ref="P171:P172"/>
    <mergeCell ref="Q171:Q172"/>
    <mergeCell ref="R171:R172"/>
    <mergeCell ref="S171:S172"/>
    <mergeCell ref="W167:W170"/>
    <mergeCell ref="X167:X170"/>
    <mergeCell ref="Y167:Y170"/>
    <mergeCell ref="Z167:Z170"/>
    <mergeCell ref="G171:G172"/>
    <mergeCell ref="H171:H172"/>
    <mergeCell ref="I171:I172"/>
    <mergeCell ref="J171:J172"/>
    <mergeCell ref="K171:K172"/>
    <mergeCell ref="L171:L172"/>
    <mergeCell ref="Q167:Q170"/>
    <mergeCell ref="R167:R170"/>
    <mergeCell ref="S167:S170"/>
    <mergeCell ref="T167:T170"/>
    <mergeCell ref="U167:U170"/>
    <mergeCell ref="V167:V170"/>
    <mergeCell ref="Z165:Z166"/>
    <mergeCell ref="G167:G170"/>
    <mergeCell ref="H167:H170"/>
    <mergeCell ref="I167:I170"/>
    <mergeCell ref="J167:J170"/>
    <mergeCell ref="K167:K170"/>
    <mergeCell ref="L167:L170"/>
    <mergeCell ref="N167:N170"/>
    <mergeCell ref="O167:O170"/>
    <mergeCell ref="P167:P170"/>
    <mergeCell ref="T165:T166"/>
    <mergeCell ref="U165:U166"/>
    <mergeCell ref="V165:V166"/>
    <mergeCell ref="W165:W166"/>
    <mergeCell ref="X165:X166"/>
    <mergeCell ref="Y165:Y166"/>
    <mergeCell ref="N165:N166"/>
    <mergeCell ref="O165:O166"/>
    <mergeCell ref="P165:P166"/>
    <mergeCell ref="Q165:Q166"/>
    <mergeCell ref="R165:R166"/>
    <mergeCell ref="S165:S166"/>
    <mergeCell ref="W163:W164"/>
    <mergeCell ref="X163:X164"/>
    <mergeCell ref="Y163:Y164"/>
    <mergeCell ref="Z163:Z164"/>
    <mergeCell ref="G165:G166"/>
    <mergeCell ref="H165:H166"/>
    <mergeCell ref="I165:I166"/>
    <mergeCell ref="J165:J166"/>
    <mergeCell ref="K165:K166"/>
    <mergeCell ref="L165:L166"/>
    <mergeCell ref="Q163:Q164"/>
    <mergeCell ref="R163:R164"/>
    <mergeCell ref="S163:S164"/>
    <mergeCell ref="T163:T164"/>
    <mergeCell ref="U163:U164"/>
    <mergeCell ref="V163:V164"/>
    <mergeCell ref="Z159:Z162"/>
    <mergeCell ref="G163:G164"/>
    <mergeCell ref="H163:H164"/>
    <mergeCell ref="I163:I164"/>
    <mergeCell ref="J163:J164"/>
    <mergeCell ref="K163:K164"/>
    <mergeCell ref="L163:L164"/>
    <mergeCell ref="N163:N164"/>
    <mergeCell ref="O163:O164"/>
    <mergeCell ref="P163:P164"/>
    <mergeCell ref="T159:T162"/>
    <mergeCell ref="U159:U162"/>
    <mergeCell ref="V159:V162"/>
    <mergeCell ref="W159:W162"/>
    <mergeCell ref="X159:X162"/>
    <mergeCell ref="Y159:Y162"/>
    <mergeCell ref="N159:N162"/>
    <mergeCell ref="O159:O162"/>
    <mergeCell ref="P159:P162"/>
    <mergeCell ref="Q159:Q162"/>
    <mergeCell ref="R159:R162"/>
    <mergeCell ref="S159:S162"/>
    <mergeCell ref="X155:X158"/>
    <mergeCell ref="Y155:Y158"/>
    <mergeCell ref="Z155:Z158"/>
    <mergeCell ref="G159:G162"/>
    <mergeCell ref="H159:H162"/>
    <mergeCell ref="I159:I162"/>
    <mergeCell ref="J159:J162"/>
    <mergeCell ref="K159:K162"/>
    <mergeCell ref="L159:L162"/>
    <mergeCell ref="M159:M162"/>
    <mergeCell ref="R155:R158"/>
    <mergeCell ref="S155:S158"/>
    <mergeCell ref="T155:T158"/>
    <mergeCell ref="U155:U158"/>
    <mergeCell ref="V155:V158"/>
    <mergeCell ref="W155:W158"/>
    <mergeCell ref="L155:L158"/>
    <mergeCell ref="M155:M158"/>
    <mergeCell ref="N155:N158"/>
    <mergeCell ref="O155:O158"/>
    <mergeCell ref="P155:P158"/>
    <mergeCell ref="Q155:Q158"/>
    <mergeCell ref="V149:V154"/>
    <mergeCell ref="W149:W154"/>
    <mergeCell ref="X149:X154"/>
    <mergeCell ref="Y149:Y154"/>
    <mergeCell ref="Z149:Z154"/>
    <mergeCell ref="G155:G158"/>
    <mergeCell ref="H155:H158"/>
    <mergeCell ref="I155:I158"/>
    <mergeCell ref="J155:J158"/>
    <mergeCell ref="K155:K158"/>
    <mergeCell ref="P149:P154"/>
    <mergeCell ref="Q149:Q154"/>
    <mergeCell ref="R149:R154"/>
    <mergeCell ref="S149:S154"/>
    <mergeCell ref="T149:T154"/>
    <mergeCell ref="U149:U154"/>
    <mergeCell ref="Z146:Z148"/>
    <mergeCell ref="G149:G154"/>
    <mergeCell ref="H149:H154"/>
    <mergeCell ref="I149:I154"/>
    <mergeCell ref="J149:J154"/>
    <mergeCell ref="K149:K154"/>
    <mergeCell ref="L149:L154"/>
    <mergeCell ref="M149:M154"/>
    <mergeCell ref="N149:N154"/>
    <mergeCell ref="O149:O154"/>
    <mergeCell ref="T146:T148"/>
    <mergeCell ref="U146:U148"/>
    <mergeCell ref="V146:V148"/>
    <mergeCell ref="W146:W148"/>
    <mergeCell ref="X146:X148"/>
    <mergeCell ref="Y146:Y148"/>
    <mergeCell ref="N146:N148"/>
    <mergeCell ref="O146:O148"/>
    <mergeCell ref="P146:P148"/>
    <mergeCell ref="Q146:Q148"/>
    <mergeCell ref="R146:R148"/>
    <mergeCell ref="S146:S148"/>
    <mergeCell ref="X144:X145"/>
    <mergeCell ref="Y144:Y145"/>
    <mergeCell ref="Z144:Z145"/>
    <mergeCell ref="G146:G148"/>
    <mergeCell ref="H146:H148"/>
    <mergeCell ref="I146:I148"/>
    <mergeCell ref="J146:J148"/>
    <mergeCell ref="K146:K148"/>
    <mergeCell ref="L146:L148"/>
    <mergeCell ref="M146:M148"/>
    <mergeCell ref="R144:R145"/>
    <mergeCell ref="S144:S145"/>
    <mergeCell ref="T144:T145"/>
    <mergeCell ref="U144:U145"/>
    <mergeCell ref="V144:V145"/>
    <mergeCell ref="W144:W145"/>
    <mergeCell ref="L144:L145"/>
    <mergeCell ref="M144:M145"/>
    <mergeCell ref="N144:N145"/>
    <mergeCell ref="O144:O145"/>
    <mergeCell ref="P144:P145"/>
    <mergeCell ref="Q144:Q145"/>
    <mergeCell ref="V141:V143"/>
    <mergeCell ref="W141:W143"/>
    <mergeCell ref="X141:X143"/>
    <mergeCell ref="Y141:Y143"/>
    <mergeCell ref="Z141:Z143"/>
    <mergeCell ref="G144:G145"/>
    <mergeCell ref="H144:H145"/>
    <mergeCell ref="I144:I145"/>
    <mergeCell ref="J144:J145"/>
    <mergeCell ref="K144:K145"/>
    <mergeCell ref="P141:P143"/>
    <mergeCell ref="Q141:Q143"/>
    <mergeCell ref="R141:R143"/>
    <mergeCell ref="S141:S143"/>
    <mergeCell ref="T141:T143"/>
    <mergeCell ref="U141:U143"/>
    <mergeCell ref="Z137:Z140"/>
    <mergeCell ref="G141:G143"/>
    <mergeCell ref="H141:H143"/>
    <mergeCell ref="I141:I143"/>
    <mergeCell ref="J141:J143"/>
    <mergeCell ref="K141:K143"/>
    <mergeCell ref="L141:L143"/>
    <mergeCell ref="M141:M143"/>
    <mergeCell ref="N141:N143"/>
    <mergeCell ref="O141:O143"/>
    <mergeCell ref="T137:T140"/>
    <mergeCell ref="U137:U140"/>
    <mergeCell ref="V137:V140"/>
    <mergeCell ref="W137:W140"/>
    <mergeCell ref="X137:X140"/>
    <mergeCell ref="Y137:Y140"/>
    <mergeCell ref="N137:N140"/>
    <mergeCell ref="O137:O140"/>
    <mergeCell ref="P137:P140"/>
    <mergeCell ref="Q137:Q140"/>
    <mergeCell ref="R137:R140"/>
    <mergeCell ref="S137:S140"/>
    <mergeCell ref="X135:X136"/>
    <mergeCell ref="Y135:Y136"/>
    <mergeCell ref="Z135:Z136"/>
    <mergeCell ref="G137:G140"/>
    <mergeCell ref="H137:H140"/>
    <mergeCell ref="I137:I140"/>
    <mergeCell ref="J137:J140"/>
    <mergeCell ref="K137:K140"/>
    <mergeCell ref="L137:L140"/>
    <mergeCell ref="M137:M140"/>
    <mergeCell ref="R135:R136"/>
    <mergeCell ref="S135:S136"/>
    <mergeCell ref="T135:T136"/>
    <mergeCell ref="U135:U136"/>
    <mergeCell ref="V135:V136"/>
    <mergeCell ref="W135:W136"/>
    <mergeCell ref="L135:L136"/>
    <mergeCell ref="M135:M136"/>
    <mergeCell ref="N135:N136"/>
    <mergeCell ref="O135:O136"/>
    <mergeCell ref="P135:P136"/>
    <mergeCell ref="Q135:Q136"/>
    <mergeCell ref="V132:V134"/>
    <mergeCell ref="W132:W134"/>
    <mergeCell ref="X132:X134"/>
    <mergeCell ref="Y132:Y134"/>
    <mergeCell ref="Z132:Z134"/>
    <mergeCell ref="G135:G136"/>
    <mergeCell ref="H135:H136"/>
    <mergeCell ref="I135:I136"/>
    <mergeCell ref="J135:J136"/>
    <mergeCell ref="K135:K136"/>
    <mergeCell ref="P132:P134"/>
    <mergeCell ref="Q132:Q134"/>
    <mergeCell ref="R132:R134"/>
    <mergeCell ref="S132:S134"/>
    <mergeCell ref="T132:T134"/>
    <mergeCell ref="U132:U134"/>
    <mergeCell ref="Z129:Z131"/>
    <mergeCell ref="G132:G134"/>
    <mergeCell ref="H132:H134"/>
    <mergeCell ref="I132:I134"/>
    <mergeCell ref="J132:J134"/>
    <mergeCell ref="K132:K134"/>
    <mergeCell ref="L132:L134"/>
    <mergeCell ref="M132:M134"/>
    <mergeCell ref="N132:N134"/>
    <mergeCell ref="O132:O134"/>
    <mergeCell ref="T129:T131"/>
    <mergeCell ref="U129:U131"/>
    <mergeCell ref="V129:V131"/>
    <mergeCell ref="W129:W131"/>
    <mergeCell ref="X129:X131"/>
    <mergeCell ref="Y129:Y131"/>
    <mergeCell ref="N129:N131"/>
    <mergeCell ref="O129:O131"/>
    <mergeCell ref="P129:P131"/>
    <mergeCell ref="Q129:Q131"/>
    <mergeCell ref="R129:R131"/>
    <mergeCell ref="S129:S131"/>
    <mergeCell ref="X126:X128"/>
    <mergeCell ref="Y126:Y128"/>
    <mergeCell ref="Z126:Z128"/>
    <mergeCell ref="G129:G131"/>
    <mergeCell ref="H129:H131"/>
    <mergeCell ref="I129:I131"/>
    <mergeCell ref="J129:J131"/>
    <mergeCell ref="K129:K131"/>
    <mergeCell ref="L129:L131"/>
    <mergeCell ref="M129:M131"/>
    <mergeCell ref="R126:R128"/>
    <mergeCell ref="S126:S128"/>
    <mergeCell ref="T126:T128"/>
    <mergeCell ref="U126:U128"/>
    <mergeCell ref="V126:V128"/>
    <mergeCell ref="W126:W128"/>
    <mergeCell ref="L126:L128"/>
    <mergeCell ref="M126:M128"/>
    <mergeCell ref="N126:N128"/>
    <mergeCell ref="O126:O128"/>
    <mergeCell ref="P126:P128"/>
    <mergeCell ref="Q126:Q128"/>
    <mergeCell ref="V123:V125"/>
    <mergeCell ref="W123:W125"/>
    <mergeCell ref="X123:X125"/>
    <mergeCell ref="Y123:Y125"/>
    <mergeCell ref="Z123:Z125"/>
    <mergeCell ref="G126:G128"/>
    <mergeCell ref="H126:H128"/>
    <mergeCell ref="I126:I128"/>
    <mergeCell ref="J126:J128"/>
    <mergeCell ref="K126:K128"/>
    <mergeCell ref="P123:P125"/>
    <mergeCell ref="Q123:Q125"/>
    <mergeCell ref="R123:R125"/>
    <mergeCell ref="S123:S125"/>
    <mergeCell ref="T123:T125"/>
    <mergeCell ref="U123:U125"/>
    <mergeCell ref="Z120:Z122"/>
    <mergeCell ref="G123:G125"/>
    <mergeCell ref="H123:H125"/>
    <mergeCell ref="I123:I125"/>
    <mergeCell ref="J123:J125"/>
    <mergeCell ref="K123:K125"/>
    <mergeCell ref="L123:L125"/>
    <mergeCell ref="M123:M125"/>
    <mergeCell ref="N123:N125"/>
    <mergeCell ref="O123:O125"/>
    <mergeCell ref="T120:T122"/>
    <mergeCell ref="U120:U122"/>
    <mergeCell ref="V120:V122"/>
    <mergeCell ref="W120:W122"/>
    <mergeCell ref="X120:X122"/>
    <mergeCell ref="Y120:Y122"/>
    <mergeCell ref="N120:N122"/>
    <mergeCell ref="O120:O122"/>
    <mergeCell ref="P120:P122"/>
    <mergeCell ref="Q120:Q122"/>
    <mergeCell ref="R120:R122"/>
    <mergeCell ref="S120:S122"/>
    <mergeCell ref="X117:X119"/>
    <mergeCell ref="Y117:Y119"/>
    <mergeCell ref="Z117:Z119"/>
    <mergeCell ref="G120:G122"/>
    <mergeCell ref="H120:H122"/>
    <mergeCell ref="I120:I122"/>
    <mergeCell ref="J120:J122"/>
    <mergeCell ref="K120:K122"/>
    <mergeCell ref="L120:L122"/>
    <mergeCell ref="M120:M122"/>
    <mergeCell ref="R117:R119"/>
    <mergeCell ref="S117:S119"/>
    <mergeCell ref="T117:T119"/>
    <mergeCell ref="U117:U119"/>
    <mergeCell ref="V117:V119"/>
    <mergeCell ref="W117:W119"/>
    <mergeCell ref="L117:L119"/>
    <mergeCell ref="M117:M119"/>
    <mergeCell ref="N117:N119"/>
    <mergeCell ref="O117:O119"/>
    <mergeCell ref="P117:P119"/>
    <mergeCell ref="Q117:Q119"/>
    <mergeCell ref="V115:V116"/>
    <mergeCell ref="W115:W116"/>
    <mergeCell ref="X115:X116"/>
    <mergeCell ref="Y115:Y116"/>
    <mergeCell ref="Z115:Z116"/>
    <mergeCell ref="G117:G119"/>
    <mergeCell ref="H117:H119"/>
    <mergeCell ref="I117:I119"/>
    <mergeCell ref="J117:J119"/>
    <mergeCell ref="K117:K119"/>
    <mergeCell ref="P115:P116"/>
    <mergeCell ref="Q115:Q116"/>
    <mergeCell ref="R115:R116"/>
    <mergeCell ref="S115:S116"/>
    <mergeCell ref="T115:T116"/>
    <mergeCell ref="U115:U116"/>
    <mergeCell ref="Z112:Z114"/>
    <mergeCell ref="G115:G116"/>
    <mergeCell ref="H115:H116"/>
    <mergeCell ref="I115:I116"/>
    <mergeCell ref="J115:J116"/>
    <mergeCell ref="K115:K116"/>
    <mergeCell ref="L115:L116"/>
    <mergeCell ref="M115:M116"/>
    <mergeCell ref="N115:N116"/>
    <mergeCell ref="O115:O116"/>
    <mergeCell ref="T112:T114"/>
    <mergeCell ref="U112:U114"/>
    <mergeCell ref="V112:V114"/>
    <mergeCell ref="W112:W114"/>
    <mergeCell ref="X112:X114"/>
    <mergeCell ref="Y112:Y114"/>
    <mergeCell ref="N112:N114"/>
    <mergeCell ref="O112:O114"/>
    <mergeCell ref="P112:P114"/>
    <mergeCell ref="Q112:Q114"/>
    <mergeCell ref="R112:R114"/>
    <mergeCell ref="S112:S114"/>
    <mergeCell ref="X109:X111"/>
    <mergeCell ref="Y109:Y111"/>
    <mergeCell ref="Z109:Z111"/>
    <mergeCell ref="G112:G114"/>
    <mergeCell ref="H112:H114"/>
    <mergeCell ref="I112:I114"/>
    <mergeCell ref="J112:J114"/>
    <mergeCell ref="K112:K114"/>
    <mergeCell ref="L112:L114"/>
    <mergeCell ref="M112:M114"/>
    <mergeCell ref="R109:R111"/>
    <mergeCell ref="S109:S111"/>
    <mergeCell ref="T109:T111"/>
    <mergeCell ref="U109:U111"/>
    <mergeCell ref="V109:V111"/>
    <mergeCell ref="W109:W111"/>
    <mergeCell ref="L109:L111"/>
    <mergeCell ref="M109:M111"/>
    <mergeCell ref="N109:N111"/>
    <mergeCell ref="O109:O111"/>
    <mergeCell ref="P109:P111"/>
    <mergeCell ref="Q109:Q111"/>
    <mergeCell ref="V105:V108"/>
    <mergeCell ref="W105:W108"/>
    <mergeCell ref="X105:X108"/>
    <mergeCell ref="Y105:Y108"/>
    <mergeCell ref="Z105:Z108"/>
    <mergeCell ref="G109:G111"/>
    <mergeCell ref="H109:H111"/>
    <mergeCell ref="I109:I111"/>
    <mergeCell ref="J109:J111"/>
    <mergeCell ref="K109:K111"/>
    <mergeCell ref="P105:P108"/>
    <mergeCell ref="Q105:Q108"/>
    <mergeCell ref="R105:R108"/>
    <mergeCell ref="S105:S108"/>
    <mergeCell ref="T105:T108"/>
    <mergeCell ref="U105:U108"/>
    <mergeCell ref="Z102:Z104"/>
    <mergeCell ref="G105:G108"/>
    <mergeCell ref="H105:H108"/>
    <mergeCell ref="I105:I108"/>
    <mergeCell ref="J105:J108"/>
    <mergeCell ref="K105:K108"/>
    <mergeCell ref="L105:L108"/>
    <mergeCell ref="M105:M108"/>
    <mergeCell ref="N105:N108"/>
    <mergeCell ref="O105:O108"/>
    <mergeCell ref="T102:T104"/>
    <mergeCell ref="U102:U104"/>
    <mergeCell ref="V102:V104"/>
    <mergeCell ref="W102:W104"/>
    <mergeCell ref="X102:X104"/>
    <mergeCell ref="Y102:Y104"/>
    <mergeCell ref="N102:N104"/>
    <mergeCell ref="O102:O104"/>
    <mergeCell ref="P102:P104"/>
    <mergeCell ref="Q102:Q104"/>
    <mergeCell ref="R102:R104"/>
    <mergeCell ref="S102:S104"/>
    <mergeCell ref="X99:X101"/>
    <mergeCell ref="Y99:Y101"/>
    <mergeCell ref="Z99:Z101"/>
    <mergeCell ref="G102:G104"/>
    <mergeCell ref="H102:H104"/>
    <mergeCell ref="I102:I104"/>
    <mergeCell ref="J102:J104"/>
    <mergeCell ref="K102:K104"/>
    <mergeCell ref="L102:L104"/>
    <mergeCell ref="M102:M104"/>
    <mergeCell ref="R99:R101"/>
    <mergeCell ref="S99:S101"/>
    <mergeCell ref="T99:T101"/>
    <mergeCell ref="U99:U101"/>
    <mergeCell ref="V99:V101"/>
    <mergeCell ref="W99:W101"/>
    <mergeCell ref="L99:L101"/>
    <mergeCell ref="M99:M101"/>
    <mergeCell ref="N99:N101"/>
    <mergeCell ref="O99:O101"/>
    <mergeCell ref="P99:P101"/>
    <mergeCell ref="Q99:Q101"/>
    <mergeCell ref="V96:V98"/>
    <mergeCell ref="W96:W98"/>
    <mergeCell ref="X96:X98"/>
    <mergeCell ref="Y96:Y98"/>
    <mergeCell ref="Z96:Z98"/>
    <mergeCell ref="G99:G101"/>
    <mergeCell ref="H99:H101"/>
    <mergeCell ref="I99:I101"/>
    <mergeCell ref="J99:J101"/>
    <mergeCell ref="K99:K101"/>
    <mergeCell ref="P96:P98"/>
    <mergeCell ref="Q96:Q98"/>
    <mergeCell ref="R96:R98"/>
    <mergeCell ref="S96:S98"/>
    <mergeCell ref="T96:T98"/>
    <mergeCell ref="U96:U98"/>
    <mergeCell ref="Z93:Z95"/>
    <mergeCell ref="G96:G98"/>
    <mergeCell ref="H96:H98"/>
    <mergeCell ref="I96:I98"/>
    <mergeCell ref="J96:J98"/>
    <mergeCell ref="K96:K98"/>
    <mergeCell ref="L96:L98"/>
    <mergeCell ref="M96:M98"/>
    <mergeCell ref="N96:N98"/>
    <mergeCell ref="O96:O98"/>
    <mergeCell ref="T93:T95"/>
    <mergeCell ref="U93:U95"/>
    <mergeCell ref="V93:V95"/>
    <mergeCell ref="W93:W95"/>
    <mergeCell ref="X93:X95"/>
    <mergeCell ref="Y93:Y95"/>
    <mergeCell ref="N93:N95"/>
    <mergeCell ref="O93:O95"/>
    <mergeCell ref="P93:P95"/>
    <mergeCell ref="Q93:Q95"/>
    <mergeCell ref="R93:R95"/>
    <mergeCell ref="S93:S95"/>
    <mergeCell ref="X90:X92"/>
    <mergeCell ref="Y90:Y92"/>
    <mergeCell ref="Z90:Z92"/>
    <mergeCell ref="G93:G95"/>
    <mergeCell ref="H93:H95"/>
    <mergeCell ref="I93:I95"/>
    <mergeCell ref="J93:J95"/>
    <mergeCell ref="K93:K95"/>
    <mergeCell ref="L93:L95"/>
    <mergeCell ref="M93:M95"/>
    <mergeCell ref="R90:R92"/>
    <mergeCell ref="S90:S92"/>
    <mergeCell ref="T90:T92"/>
    <mergeCell ref="U90:U92"/>
    <mergeCell ref="V90:V92"/>
    <mergeCell ref="W90:W92"/>
    <mergeCell ref="L90:L92"/>
    <mergeCell ref="M90:M92"/>
    <mergeCell ref="N90:N92"/>
    <mergeCell ref="O90:O92"/>
    <mergeCell ref="P90:P92"/>
    <mergeCell ref="Q90:Q92"/>
    <mergeCell ref="V88:V89"/>
    <mergeCell ref="W88:W89"/>
    <mergeCell ref="X88:X89"/>
    <mergeCell ref="Y88:Y89"/>
    <mergeCell ref="Z88:Z89"/>
    <mergeCell ref="G90:G92"/>
    <mergeCell ref="H90:H92"/>
    <mergeCell ref="I90:I92"/>
    <mergeCell ref="J90:J92"/>
    <mergeCell ref="K90:K92"/>
    <mergeCell ref="P88:P89"/>
    <mergeCell ref="Q88:Q89"/>
    <mergeCell ref="R88:R89"/>
    <mergeCell ref="S88:S89"/>
    <mergeCell ref="T88:T89"/>
    <mergeCell ref="U88:U89"/>
    <mergeCell ref="Z85:Z87"/>
    <mergeCell ref="G88:G89"/>
    <mergeCell ref="H88:H89"/>
    <mergeCell ref="I88:I89"/>
    <mergeCell ref="J88:J89"/>
    <mergeCell ref="K88:K89"/>
    <mergeCell ref="L88:L89"/>
    <mergeCell ref="M88:M89"/>
    <mergeCell ref="N88:N89"/>
    <mergeCell ref="O88:O89"/>
    <mergeCell ref="T85:T87"/>
    <mergeCell ref="U85:U87"/>
    <mergeCell ref="V85:V87"/>
    <mergeCell ref="W85:W87"/>
    <mergeCell ref="X85:X87"/>
    <mergeCell ref="Y85:Y87"/>
    <mergeCell ref="N85:N87"/>
    <mergeCell ref="O85:O87"/>
    <mergeCell ref="P85:P87"/>
    <mergeCell ref="Q85:Q87"/>
    <mergeCell ref="R85:R87"/>
    <mergeCell ref="S85:S87"/>
    <mergeCell ref="X82:X84"/>
    <mergeCell ref="Y82:Y84"/>
    <mergeCell ref="Z82:Z84"/>
    <mergeCell ref="G85:G87"/>
    <mergeCell ref="H85:H87"/>
    <mergeCell ref="I85:I87"/>
    <mergeCell ref="J85:J87"/>
    <mergeCell ref="K85:K87"/>
    <mergeCell ref="L85:L87"/>
    <mergeCell ref="M85:M87"/>
    <mergeCell ref="R82:R84"/>
    <mergeCell ref="S82:S84"/>
    <mergeCell ref="T82:T84"/>
    <mergeCell ref="U82:U84"/>
    <mergeCell ref="V82:V84"/>
    <mergeCell ref="W82:W84"/>
    <mergeCell ref="L82:L84"/>
    <mergeCell ref="M82:M84"/>
    <mergeCell ref="N82:N84"/>
    <mergeCell ref="O82:O84"/>
    <mergeCell ref="P82:P84"/>
    <mergeCell ref="Q82:Q84"/>
    <mergeCell ref="V79:V81"/>
    <mergeCell ref="W79:W81"/>
    <mergeCell ref="X79:X81"/>
    <mergeCell ref="Y79:Y81"/>
    <mergeCell ref="Z79:Z81"/>
    <mergeCell ref="G82:G84"/>
    <mergeCell ref="H82:H84"/>
    <mergeCell ref="I82:I84"/>
    <mergeCell ref="J82:J84"/>
    <mergeCell ref="K82:K84"/>
    <mergeCell ref="P79:P81"/>
    <mergeCell ref="Q79:Q81"/>
    <mergeCell ref="R79:R81"/>
    <mergeCell ref="S79:S81"/>
    <mergeCell ref="T79:T81"/>
    <mergeCell ref="U79:U81"/>
    <mergeCell ref="Z76:Z78"/>
    <mergeCell ref="G79:G81"/>
    <mergeCell ref="H79:H81"/>
    <mergeCell ref="I79:I81"/>
    <mergeCell ref="J79:J81"/>
    <mergeCell ref="K79:K81"/>
    <mergeCell ref="L79:L81"/>
    <mergeCell ref="M79:M81"/>
    <mergeCell ref="N79:N81"/>
    <mergeCell ref="O79:O81"/>
    <mergeCell ref="T76:T78"/>
    <mergeCell ref="U76:U78"/>
    <mergeCell ref="V76:V78"/>
    <mergeCell ref="W76:W78"/>
    <mergeCell ref="X76:X78"/>
    <mergeCell ref="Y76:Y78"/>
    <mergeCell ref="N76:N78"/>
    <mergeCell ref="O76:O78"/>
    <mergeCell ref="P76:P78"/>
    <mergeCell ref="Q76:Q78"/>
    <mergeCell ref="R76:R78"/>
    <mergeCell ref="S76:S78"/>
    <mergeCell ref="X74:X75"/>
    <mergeCell ref="Y74:Y75"/>
    <mergeCell ref="Z74:Z75"/>
    <mergeCell ref="G76:G78"/>
    <mergeCell ref="H76:H78"/>
    <mergeCell ref="I76:I78"/>
    <mergeCell ref="J76:J78"/>
    <mergeCell ref="K76:K78"/>
    <mergeCell ref="L76:L78"/>
    <mergeCell ref="M76:M78"/>
    <mergeCell ref="R74:R75"/>
    <mergeCell ref="S74:S75"/>
    <mergeCell ref="T74:T75"/>
    <mergeCell ref="U74:U75"/>
    <mergeCell ref="V74:V75"/>
    <mergeCell ref="W74:W75"/>
    <mergeCell ref="L74:L75"/>
    <mergeCell ref="M74:M75"/>
    <mergeCell ref="N74:N75"/>
    <mergeCell ref="O74:O75"/>
    <mergeCell ref="P74:P75"/>
    <mergeCell ref="Q74:Q75"/>
    <mergeCell ref="V72:V73"/>
    <mergeCell ref="W72:W73"/>
    <mergeCell ref="X72:X73"/>
    <mergeCell ref="Y72:Y73"/>
    <mergeCell ref="Z72:Z73"/>
    <mergeCell ref="G74:G75"/>
    <mergeCell ref="H74:H75"/>
    <mergeCell ref="I74:I75"/>
    <mergeCell ref="J74:J75"/>
    <mergeCell ref="K74:K75"/>
    <mergeCell ref="P72:P73"/>
    <mergeCell ref="Q72:Q73"/>
    <mergeCell ref="R72:R73"/>
    <mergeCell ref="S72:S73"/>
    <mergeCell ref="T72:T73"/>
    <mergeCell ref="U72:U73"/>
    <mergeCell ref="Z70:Z71"/>
    <mergeCell ref="G72:G73"/>
    <mergeCell ref="H72:H73"/>
    <mergeCell ref="I72:I73"/>
    <mergeCell ref="J72:J73"/>
    <mergeCell ref="K72:K73"/>
    <mergeCell ref="L72:L73"/>
    <mergeCell ref="M72:M73"/>
    <mergeCell ref="N72:N73"/>
    <mergeCell ref="O72:O73"/>
    <mergeCell ref="T70:T71"/>
    <mergeCell ref="U70:U71"/>
    <mergeCell ref="V70:V71"/>
    <mergeCell ref="W70:W71"/>
    <mergeCell ref="X70:X71"/>
    <mergeCell ref="Y70:Y71"/>
    <mergeCell ref="N70:N71"/>
    <mergeCell ref="O70:O71"/>
    <mergeCell ref="P70:P71"/>
    <mergeCell ref="Q70:Q71"/>
    <mergeCell ref="R70:R71"/>
    <mergeCell ref="S70:S71"/>
    <mergeCell ref="X68:X69"/>
    <mergeCell ref="Y68:Y69"/>
    <mergeCell ref="Z68:Z69"/>
    <mergeCell ref="G70:G71"/>
    <mergeCell ref="H70:H71"/>
    <mergeCell ref="I70:I71"/>
    <mergeCell ref="J70:J71"/>
    <mergeCell ref="K70:K71"/>
    <mergeCell ref="L70:L71"/>
    <mergeCell ref="M70:M71"/>
    <mergeCell ref="R68:R69"/>
    <mergeCell ref="S68:S69"/>
    <mergeCell ref="T68:T69"/>
    <mergeCell ref="U68:U69"/>
    <mergeCell ref="V68:V69"/>
    <mergeCell ref="W68:W69"/>
    <mergeCell ref="L68:L69"/>
    <mergeCell ref="M68:M69"/>
    <mergeCell ref="N68:N69"/>
    <mergeCell ref="O68:O69"/>
    <mergeCell ref="P68:P69"/>
    <mergeCell ref="Q68:Q69"/>
    <mergeCell ref="V65:V67"/>
    <mergeCell ref="W65:W67"/>
    <mergeCell ref="X65:X67"/>
    <mergeCell ref="Y65:Y67"/>
    <mergeCell ref="Z65:Z67"/>
    <mergeCell ref="G68:G69"/>
    <mergeCell ref="H68:H69"/>
    <mergeCell ref="I68:I69"/>
    <mergeCell ref="J68:J69"/>
    <mergeCell ref="K68:K69"/>
    <mergeCell ref="P65:P67"/>
    <mergeCell ref="Q65:Q67"/>
    <mergeCell ref="R65:R67"/>
    <mergeCell ref="S65:S67"/>
    <mergeCell ref="T65:T67"/>
    <mergeCell ref="U65:U67"/>
    <mergeCell ref="Z62:Z64"/>
    <mergeCell ref="G65:G67"/>
    <mergeCell ref="H65:H67"/>
    <mergeCell ref="I65:I67"/>
    <mergeCell ref="J65:J67"/>
    <mergeCell ref="K65:K67"/>
    <mergeCell ref="L65:L67"/>
    <mergeCell ref="M65:M67"/>
    <mergeCell ref="N65:N67"/>
    <mergeCell ref="O65:O67"/>
    <mergeCell ref="T62:T64"/>
    <mergeCell ref="U62:U64"/>
    <mergeCell ref="V62:V64"/>
    <mergeCell ref="W62:W64"/>
    <mergeCell ref="X62:X64"/>
    <mergeCell ref="Y62:Y64"/>
    <mergeCell ref="N62:N64"/>
    <mergeCell ref="O62:O64"/>
    <mergeCell ref="P62:P64"/>
    <mergeCell ref="Q62:Q64"/>
    <mergeCell ref="R62:R64"/>
    <mergeCell ref="S62:S64"/>
    <mergeCell ref="X60:X61"/>
    <mergeCell ref="Y60:Y61"/>
    <mergeCell ref="Z60:Z61"/>
    <mergeCell ref="G62:G64"/>
    <mergeCell ref="H62:H64"/>
    <mergeCell ref="I62:I64"/>
    <mergeCell ref="J62:J64"/>
    <mergeCell ref="K62:K64"/>
    <mergeCell ref="L62:L64"/>
    <mergeCell ref="M62:M64"/>
    <mergeCell ref="R60:R61"/>
    <mergeCell ref="S60:S61"/>
    <mergeCell ref="T60:T61"/>
    <mergeCell ref="U60:U61"/>
    <mergeCell ref="V60:V61"/>
    <mergeCell ref="W60:W61"/>
    <mergeCell ref="L60:L61"/>
    <mergeCell ref="M60:M61"/>
    <mergeCell ref="N60:N61"/>
    <mergeCell ref="O60:O61"/>
    <mergeCell ref="P60:P61"/>
    <mergeCell ref="Q60:Q61"/>
    <mergeCell ref="V58:V59"/>
    <mergeCell ref="W58:W59"/>
    <mergeCell ref="X58:X59"/>
    <mergeCell ref="Y58:Y59"/>
    <mergeCell ref="Z58:Z59"/>
    <mergeCell ref="G60:G61"/>
    <mergeCell ref="H60:H61"/>
    <mergeCell ref="I60:I61"/>
    <mergeCell ref="J60:J61"/>
    <mergeCell ref="K60:K61"/>
    <mergeCell ref="P58:P59"/>
    <mergeCell ref="Q58:Q59"/>
    <mergeCell ref="R58:R59"/>
    <mergeCell ref="S58:S59"/>
    <mergeCell ref="T58:T59"/>
    <mergeCell ref="U58:U59"/>
    <mergeCell ref="Z52:Z57"/>
    <mergeCell ref="G58:G59"/>
    <mergeCell ref="H58:H59"/>
    <mergeCell ref="I58:I59"/>
    <mergeCell ref="J58:J59"/>
    <mergeCell ref="K58:K59"/>
    <mergeCell ref="L58:L59"/>
    <mergeCell ref="M58:M59"/>
    <mergeCell ref="N58:N59"/>
    <mergeCell ref="O58:O59"/>
    <mergeCell ref="T52:T57"/>
    <mergeCell ref="U52:U57"/>
    <mergeCell ref="V52:V57"/>
    <mergeCell ref="W52:W57"/>
    <mergeCell ref="X52:X57"/>
    <mergeCell ref="Y52:Y57"/>
    <mergeCell ref="N52:N57"/>
    <mergeCell ref="O52:O57"/>
    <mergeCell ref="P52:P57"/>
    <mergeCell ref="Q52:Q57"/>
    <mergeCell ref="R52:R57"/>
    <mergeCell ref="S52:S57"/>
    <mergeCell ref="Y49:Y51"/>
    <mergeCell ref="Z49:Z51"/>
    <mergeCell ref="G52:G57"/>
    <mergeCell ref="H52:H57"/>
    <mergeCell ref="I52:I57"/>
    <mergeCell ref="J52:J57"/>
    <mergeCell ref="K52:K57"/>
    <mergeCell ref="L52:L57"/>
    <mergeCell ref="M52:M57"/>
    <mergeCell ref="S49:S51"/>
    <mergeCell ref="T49:T51"/>
    <mergeCell ref="U49:U51"/>
    <mergeCell ref="V49:V51"/>
    <mergeCell ref="W49:W51"/>
    <mergeCell ref="X49:X51"/>
    <mergeCell ref="M49:M51"/>
    <mergeCell ref="N49:N51"/>
    <mergeCell ref="O49:O51"/>
    <mergeCell ref="P49:P51"/>
    <mergeCell ref="Q49:Q51"/>
    <mergeCell ref="R49:R51"/>
    <mergeCell ref="V47:V48"/>
    <mergeCell ref="W47:W48"/>
    <mergeCell ref="X47:X48"/>
    <mergeCell ref="Z47:Z48"/>
    <mergeCell ref="G49:G51"/>
    <mergeCell ref="H49:H51"/>
    <mergeCell ref="I49:I51"/>
    <mergeCell ref="J49:J51"/>
    <mergeCell ref="K49:K51"/>
    <mergeCell ref="L49:L51"/>
    <mergeCell ref="P47:P48"/>
    <mergeCell ref="Q47:Q48"/>
    <mergeCell ref="R47:R48"/>
    <mergeCell ref="S47:S48"/>
    <mergeCell ref="T47:T48"/>
    <mergeCell ref="U47:U48"/>
    <mergeCell ref="Z45:Z46"/>
    <mergeCell ref="G47:G48"/>
    <mergeCell ref="H47:H48"/>
    <mergeCell ref="I47:I48"/>
    <mergeCell ref="J47:J48"/>
    <mergeCell ref="K47:K48"/>
    <mergeCell ref="L47:L48"/>
    <mergeCell ref="M47:M48"/>
    <mergeCell ref="N47:N48"/>
    <mergeCell ref="O47:O48"/>
    <mergeCell ref="T45:T46"/>
    <mergeCell ref="U45:U46"/>
    <mergeCell ref="V45:V46"/>
    <mergeCell ref="W45:W46"/>
    <mergeCell ref="X45:X46"/>
    <mergeCell ref="Y45:Y46"/>
    <mergeCell ref="N45:N46"/>
    <mergeCell ref="O45:O46"/>
    <mergeCell ref="P45:P46"/>
    <mergeCell ref="Q45:Q46"/>
    <mergeCell ref="R45:R46"/>
    <mergeCell ref="S45:S46"/>
    <mergeCell ref="X43:X44"/>
    <mergeCell ref="Y43:Y44"/>
    <mergeCell ref="Z43:Z44"/>
    <mergeCell ref="G45:G46"/>
    <mergeCell ref="H45:H46"/>
    <mergeCell ref="I45:I46"/>
    <mergeCell ref="J45:J46"/>
    <mergeCell ref="K45:K46"/>
    <mergeCell ref="L45:L46"/>
    <mergeCell ref="M45:M46"/>
    <mergeCell ref="R43:R44"/>
    <mergeCell ref="S43:S44"/>
    <mergeCell ref="T43:T44"/>
    <mergeCell ref="U43:U44"/>
    <mergeCell ref="V43:V44"/>
    <mergeCell ref="W43:W44"/>
    <mergeCell ref="L43:L44"/>
    <mergeCell ref="M43:M44"/>
    <mergeCell ref="N43:N44"/>
    <mergeCell ref="O43:O44"/>
    <mergeCell ref="P43:P44"/>
    <mergeCell ref="Q43:Q44"/>
    <mergeCell ref="V41:V42"/>
    <mergeCell ref="W41:W42"/>
    <mergeCell ref="X41:X42"/>
    <mergeCell ref="Y41:Y42"/>
    <mergeCell ref="Z41:Z42"/>
    <mergeCell ref="G43:G44"/>
    <mergeCell ref="H43:H44"/>
    <mergeCell ref="I43:I44"/>
    <mergeCell ref="J43:J44"/>
    <mergeCell ref="K43:K44"/>
    <mergeCell ref="P41:P42"/>
    <mergeCell ref="Q41:Q42"/>
    <mergeCell ref="R41:R42"/>
    <mergeCell ref="S41:S42"/>
    <mergeCell ref="T41:T42"/>
    <mergeCell ref="U41:U42"/>
    <mergeCell ref="Z39:Z40"/>
    <mergeCell ref="G41:G42"/>
    <mergeCell ref="H41:H42"/>
    <mergeCell ref="I41:I42"/>
    <mergeCell ref="J41:J42"/>
    <mergeCell ref="K41:K42"/>
    <mergeCell ref="L41:L42"/>
    <mergeCell ref="M41:M42"/>
    <mergeCell ref="N41:N42"/>
    <mergeCell ref="O41:O42"/>
    <mergeCell ref="T39:T40"/>
    <mergeCell ref="U39:U40"/>
    <mergeCell ref="V39:V40"/>
    <mergeCell ref="W39:W40"/>
    <mergeCell ref="X39:X40"/>
    <mergeCell ref="Y39:Y40"/>
    <mergeCell ref="N39:N40"/>
    <mergeCell ref="O39:O40"/>
    <mergeCell ref="P39:P40"/>
    <mergeCell ref="Q39:Q40"/>
    <mergeCell ref="R39:R40"/>
    <mergeCell ref="S39:S40"/>
    <mergeCell ref="X36:X38"/>
    <mergeCell ref="Y36:Y38"/>
    <mergeCell ref="Z36:Z38"/>
    <mergeCell ref="G39:G40"/>
    <mergeCell ref="H39:H40"/>
    <mergeCell ref="I39:I40"/>
    <mergeCell ref="J39:J40"/>
    <mergeCell ref="K39:K40"/>
    <mergeCell ref="L39:L40"/>
    <mergeCell ref="M39:M40"/>
    <mergeCell ref="R36:R38"/>
    <mergeCell ref="S36:S38"/>
    <mergeCell ref="T36:T38"/>
    <mergeCell ref="U36:U38"/>
    <mergeCell ref="V36:V38"/>
    <mergeCell ref="W36:W38"/>
    <mergeCell ref="L36:L38"/>
    <mergeCell ref="M36:M38"/>
    <mergeCell ref="N36:N38"/>
    <mergeCell ref="O36:O38"/>
    <mergeCell ref="P36:P38"/>
    <mergeCell ref="Q36:Q38"/>
    <mergeCell ref="G36:G38"/>
    <mergeCell ref="H36:H38"/>
    <mergeCell ref="I36:I38"/>
    <mergeCell ref="J36:J38"/>
    <mergeCell ref="K36:K38"/>
    <mergeCell ref="P34:P35"/>
    <mergeCell ref="Q34:Q35"/>
    <mergeCell ref="R34:R35"/>
    <mergeCell ref="S34:S35"/>
    <mergeCell ref="T34:T35"/>
    <mergeCell ref="U34:U35"/>
    <mergeCell ref="Z32:Z33"/>
    <mergeCell ref="G34:G35"/>
    <mergeCell ref="H34:H35"/>
    <mergeCell ref="I34:I35"/>
    <mergeCell ref="J34:J35"/>
    <mergeCell ref="K34:K35"/>
    <mergeCell ref="L34:L35"/>
    <mergeCell ref="M34:M35"/>
    <mergeCell ref="N34:N35"/>
    <mergeCell ref="O34:O35"/>
    <mergeCell ref="T32:T33"/>
    <mergeCell ref="U32:U33"/>
    <mergeCell ref="V32:V33"/>
    <mergeCell ref="W32:W33"/>
    <mergeCell ref="X32:X33"/>
    <mergeCell ref="Y32:Y33"/>
    <mergeCell ref="Y24:Y27"/>
    <mergeCell ref="Z24:Z27"/>
    <mergeCell ref="AG24:AG27"/>
    <mergeCell ref="G32:G33"/>
    <mergeCell ref="H32:H33"/>
    <mergeCell ref="I32:I33"/>
    <mergeCell ref="J32:J33"/>
    <mergeCell ref="K32:K33"/>
    <mergeCell ref="L32:L33"/>
    <mergeCell ref="M32:M33"/>
    <mergeCell ref="S24:S27"/>
    <mergeCell ref="T24:T27"/>
    <mergeCell ref="U24:U27"/>
    <mergeCell ref="V24:V27"/>
    <mergeCell ref="W24:W27"/>
    <mergeCell ref="X24:X27"/>
    <mergeCell ref="M24:M27"/>
    <mergeCell ref="N24:N27"/>
    <mergeCell ref="O24:O27"/>
    <mergeCell ref="P24:P27"/>
    <mergeCell ref="Q24:Q27"/>
    <mergeCell ref="R24:R27"/>
    <mergeCell ref="G24:G27"/>
    <mergeCell ref="H24:H27"/>
    <mergeCell ref="I24:I27"/>
    <mergeCell ref="J24:J27"/>
    <mergeCell ref="K24:K27"/>
    <mergeCell ref="L24:L27"/>
    <mergeCell ref="V20:V23"/>
    <mergeCell ref="W20:W23"/>
    <mergeCell ref="X20:X23"/>
    <mergeCell ref="Y20:Y23"/>
    <mergeCell ref="Z20:Z23"/>
    <mergeCell ref="AG20:AG23"/>
    <mergeCell ref="P20:P23"/>
    <mergeCell ref="Q20:Q23"/>
    <mergeCell ref="R20:R23"/>
    <mergeCell ref="S20:S23"/>
    <mergeCell ref="T20:T23"/>
    <mergeCell ref="U20:U23"/>
    <mergeCell ref="AG16:AG19"/>
    <mergeCell ref="G20:G23"/>
    <mergeCell ref="H20:H23"/>
    <mergeCell ref="I20:I23"/>
    <mergeCell ref="J20:J23"/>
    <mergeCell ref="K20:K23"/>
    <mergeCell ref="L20:L23"/>
    <mergeCell ref="M20:M23"/>
    <mergeCell ref="N20:N23"/>
    <mergeCell ref="O20:O23"/>
    <mergeCell ref="U16:U19"/>
    <mergeCell ref="V16:V19"/>
    <mergeCell ref="W16:W19"/>
    <mergeCell ref="X16:X19"/>
    <mergeCell ref="Y16:Y19"/>
    <mergeCell ref="Z16:Z19"/>
    <mergeCell ref="O16:O19"/>
    <mergeCell ref="P16:P19"/>
    <mergeCell ref="Q16:Q19"/>
    <mergeCell ref="R16:R19"/>
    <mergeCell ref="S16:S19"/>
    <mergeCell ref="T16:T19"/>
    <mergeCell ref="Z12:Z15"/>
    <mergeCell ref="AG12:AG15"/>
    <mergeCell ref="G16:G19"/>
    <mergeCell ref="H16:H19"/>
    <mergeCell ref="I16:I19"/>
    <mergeCell ref="J16:J19"/>
    <mergeCell ref="K16:K19"/>
    <mergeCell ref="L16:L19"/>
    <mergeCell ref="M16:M19"/>
    <mergeCell ref="N16:N19"/>
    <mergeCell ref="T12:T15"/>
    <mergeCell ref="U12:U15"/>
    <mergeCell ref="V12:V15"/>
    <mergeCell ref="W12:W15"/>
    <mergeCell ref="X12:X15"/>
    <mergeCell ref="Y12:Y15"/>
    <mergeCell ref="N12:N15"/>
    <mergeCell ref="O12:O15"/>
    <mergeCell ref="P12:P15"/>
    <mergeCell ref="Q12:Q15"/>
    <mergeCell ref="R12:R15"/>
    <mergeCell ref="S12:S15"/>
    <mergeCell ref="Y8:Y11"/>
    <mergeCell ref="Z8:Z11"/>
    <mergeCell ref="AG8:AG11"/>
    <mergeCell ref="G12:G15"/>
    <mergeCell ref="H12:H15"/>
    <mergeCell ref="I12:I15"/>
    <mergeCell ref="J12:J15"/>
    <mergeCell ref="K12:K15"/>
    <mergeCell ref="L12:L15"/>
    <mergeCell ref="M12:M15"/>
    <mergeCell ref="S8:S11"/>
    <mergeCell ref="T8:T11"/>
    <mergeCell ref="U8:U11"/>
    <mergeCell ref="V8:V11"/>
    <mergeCell ref="W8:W11"/>
    <mergeCell ref="X8:X11"/>
    <mergeCell ref="M8:M11"/>
    <mergeCell ref="N8:N11"/>
    <mergeCell ref="O8:O11"/>
    <mergeCell ref="P8:P11"/>
    <mergeCell ref="Q8:Q11"/>
    <mergeCell ref="R8:R11"/>
    <mergeCell ref="G8:G11"/>
    <mergeCell ref="H8:H11"/>
    <mergeCell ref="I8:I11"/>
    <mergeCell ref="J8:J11"/>
    <mergeCell ref="K8:K11"/>
    <mergeCell ref="L8:L11"/>
    <mergeCell ref="AI49:AI51"/>
    <mergeCell ref="X28:X31"/>
    <mergeCell ref="Y28:Y31"/>
    <mergeCell ref="Z28:Z31"/>
    <mergeCell ref="G28:G31"/>
    <mergeCell ref="H28:H31"/>
    <mergeCell ref="I28:I31"/>
    <mergeCell ref="J28:J31"/>
    <mergeCell ref="K28:K31"/>
    <mergeCell ref="L28:L31"/>
    <mergeCell ref="M28:M31"/>
    <mergeCell ref="N28:N31"/>
    <mergeCell ref="O28:O31"/>
    <mergeCell ref="P28:P31"/>
    <mergeCell ref="Q28:Q31"/>
    <mergeCell ref="R28:R31"/>
    <mergeCell ref="S28:S31"/>
    <mergeCell ref="T28:T31"/>
    <mergeCell ref="U28:U31"/>
    <mergeCell ref="V28:V31"/>
    <mergeCell ref="W28:W31"/>
    <mergeCell ref="N32:N33"/>
    <mergeCell ref="O32:O33"/>
    <mergeCell ref="P32:P33"/>
    <mergeCell ref="Q32:Q33"/>
    <mergeCell ref="R32:R33"/>
    <mergeCell ref="S32:S33"/>
    <mergeCell ref="V34:V35"/>
    <mergeCell ref="W34:W35"/>
    <mergeCell ref="X34:X35"/>
    <mergeCell ref="Y34:Y35"/>
    <mergeCell ref="Z34:Z35"/>
  </mergeCells>
  <conditionalFormatting sqref="W8 W28">
    <cfRule type="iconSet" priority="73">
      <iconSet>
        <cfvo type="percent" val="0"/>
        <cfvo type="num" val="0.6" gte="0"/>
        <cfvo type="num" val="0.8" gte="0"/>
      </iconSet>
    </cfRule>
  </conditionalFormatting>
  <conditionalFormatting sqref="W58:W59">
    <cfRule type="iconSet" priority="72">
      <iconSet>
        <cfvo type="percent" val="0"/>
        <cfvo type="num" val="0.6" gte="0"/>
        <cfvo type="num" val="0.8" gte="0"/>
      </iconSet>
    </cfRule>
  </conditionalFormatting>
  <conditionalFormatting sqref="W60:W61">
    <cfRule type="iconSet" priority="71">
      <iconSet>
        <cfvo type="percent" val="0"/>
        <cfvo type="num" val="0.6" gte="0"/>
        <cfvo type="num" val="0.8" gte="0"/>
      </iconSet>
    </cfRule>
  </conditionalFormatting>
  <conditionalFormatting sqref="W12:W13">
    <cfRule type="iconSet" priority="70">
      <iconSet>
        <cfvo type="percent" val="0"/>
        <cfvo type="num" val="0.6" gte="0"/>
        <cfvo type="num" val="0.8" gte="0"/>
      </iconSet>
    </cfRule>
  </conditionalFormatting>
  <conditionalFormatting sqref="W16">
    <cfRule type="iconSet" priority="69">
      <iconSet>
        <cfvo type="percent" val="0"/>
        <cfvo type="num" val="0.6" gte="0"/>
        <cfvo type="num" val="0.8" gte="0"/>
      </iconSet>
    </cfRule>
  </conditionalFormatting>
  <conditionalFormatting sqref="W20:W21">
    <cfRule type="iconSet" priority="68">
      <iconSet>
        <cfvo type="percent" val="0"/>
        <cfvo type="num" val="0.6" gte="0"/>
        <cfvo type="num" val="0.8" gte="0"/>
      </iconSet>
    </cfRule>
  </conditionalFormatting>
  <conditionalFormatting sqref="W24:W25">
    <cfRule type="iconSet" priority="67">
      <iconSet>
        <cfvo type="percent" val="0"/>
        <cfvo type="num" val="0.6" gte="0"/>
        <cfvo type="num" val="0.8" gte="0"/>
      </iconSet>
    </cfRule>
  </conditionalFormatting>
  <conditionalFormatting sqref="W32">
    <cfRule type="iconSet" priority="66">
      <iconSet>
        <cfvo type="percent" val="0"/>
        <cfvo type="num" val="0.6" gte="0"/>
        <cfvo type="num" val="0.8" gte="0"/>
      </iconSet>
    </cfRule>
  </conditionalFormatting>
  <conditionalFormatting sqref="W34">
    <cfRule type="iconSet" priority="65">
      <iconSet>
        <cfvo type="percent" val="0"/>
        <cfvo type="num" val="0.6" gte="0"/>
        <cfvo type="num" val="0.8" gte="0"/>
      </iconSet>
    </cfRule>
  </conditionalFormatting>
  <conditionalFormatting sqref="W36">
    <cfRule type="iconSet" priority="64">
      <iconSet>
        <cfvo type="percent" val="0"/>
        <cfvo type="num" val="0.6" gte="0"/>
        <cfvo type="num" val="0.8" gte="0"/>
      </iconSet>
    </cfRule>
  </conditionalFormatting>
  <conditionalFormatting sqref="W39">
    <cfRule type="iconSet" priority="63">
      <iconSet>
        <cfvo type="percent" val="0"/>
        <cfvo type="num" val="0.6" gte="0"/>
        <cfvo type="num" val="0.8" gte="0"/>
      </iconSet>
    </cfRule>
  </conditionalFormatting>
  <conditionalFormatting sqref="W41">
    <cfRule type="iconSet" priority="62">
      <iconSet>
        <cfvo type="percent" val="0"/>
        <cfvo type="num" val="0.6" gte="0"/>
        <cfvo type="num" val="0.8" gte="0"/>
      </iconSet>
    </cfRule>
  </conditionalFormatting>
  <conditionalFormatting sqref="W43">
    <cfRule type="iconSet" priority="61">
      <iconSet>
        <cfvo type="percent" val="0"/>
        <cfvo type="num" val="0.6" gte="0"/>
        <cfvo type="num" val="0.8" gte="0"/>
      </iconSet>
    </cfRule>
  </conditionalFormatting>
  <conditionalFormatting sqref="W45">
    <cfRule type="iconSet" priority="60">
      <iconSet>
        <cfvo type="percent" val="0"/>
        <cfvo type="num" val="0.6" gte="0"/>
        <cfvo type="num" val="0.8" gte="0"/>
      </iconSet>
    </cfRule>
  </conditionalFormatting>
  <conditionalFormatting sqref="W47">
    <cfRule type="iconSet" priority="59">
      <iconSet>
        <cfvo type="percent" val="0"/>
        <cfvo type="num" val="0.6" gte="0"/>
        <cfvo type="num" val="0.8" gte="0"/>
      </iconSet>
    </cfRule>
  </conditionalFormatting>
  <conditionalFormatting sqref="W49">
    <cfRule type="iconSet" priority="58">
      <iconSet>
        <cfvo type="percent" val="0"/>
        <cfvo type="num" val="0.6" gte="0"/>
        <cfvo type="num" val="0.8" gte="0"/>
      </iconSet>
    </cfRule>
  </conditionalFormatting>
  <conditionalFormatting sqref="W52">
    <cfRule type="iconSet" priority="57">
      <iconSet>
        <cfvo type="percent" val="0"/>
        <cfvo type="num" val="0.6" gte="0"/>
        <cfvo type="num" val="0.8" gte="0"/>
      </iconSet>
    </cfRule>
  </conditionalFormatting>
  <conditionalFormatting sqref="W62">
    <cfRule type="iconSet" priority="56">
      <iconSet>
        <cfvo type="percent" val="0"/>
        <cfvo type="num" val="0.6" gte="0"/>
        <cfvo type="num" val="0.8" gte="0"/>
      </iconSet>
    </cfRule>
  </conditionalFormatting>
  <conditionalFormatting sqref="W65">
    <cfRule type="iconSet" priority="55">
      <iconSet>
        <cfvo type="percent" val="0"/>
        <cfvo type="num" val="0.6" gte="0"/>
        <cfvo type="num" val="0.8" gte="0"/>
      </iconSet>
    </cfRule>
  </conditionalFormatting>
  <conditionalFormatting sqref="W68">
    <cfRule type="iconSet" priority="54">
      <iconSet>
        <cfvo type="percent" val="0"/>
        <cfvo type="num" val="0.6" gte="0"/>
        <cfvo type="num" val="0.8" gte="0"/>
      </iconSet>
    </cfRule>
  </conditionalFormatting>
  <conditionalFormatting sqref="W70">
    <cfRule type="iconSet" priority="53">
      <iconSet>
        <cfvo type="percent" val="0"/>
        <cfvo type="num" val="0.6" gte="0"/>
        <cfvo type="num" val="0.8" gte="0"/>
      </iconSet>
    </cfRule>
  </conditionalFormatting>
  <conditionalFormatting sqref="W72">
    <cfRule type="iconSet" priority="52">
      <iconSet>
        <cfvo type="percent" val="0"/>
        <cfvo type="num" val="0.6" gte="0"/>
        <cfvo type="num" val="0.8" gte="0"/>
      </iconSet>
    </cfRule>
  </conditionalFormatting>
  <conditionalFormatting sqref="W74">
    <cfRule type="iconSet" priority="51">
      <iconSet>
        <cfvo type="percent" val="0"/>
        <cfvo type="num" val="0.6" gte="0"/>
        <cfvo type="num" val="0.8" gte="0"/>
      </iconSet>
    </cfRule>
  </conditionalFormatting>
  <conditionalFormatting sqref="W76">
    <cfRule type="iconSet" priority="50">
      <iconSet>
        <cfvo type="percent" val="0"/>
        <cfvo type="num" val="0.6" gte="0"/>
        <cfvo type="num" val="0.8" gte="0"/>
      </iconSet>
    </cfRule>
  </conditionalFormatting>
  <conditionalFormatting sqref="W79">
    <cfRule type="iconSet" priority="49">
      <iconSet>
        <cfvo type="percent" val="0"/>
        <cfvo type="num" val="0.6" gte="0"/>
        <cfvo type="num" val="0.8" gte="0"/>
      </iconSet>
    </cfRule>
  </conditionalFormatting>
  <conditionalFormatting sqref="W82">
    <cfRule type="iconSet" priority="48">
      <iconSet>
        <cfvo type="percent" val="0"/>
        <cfvo type="num" val="0.6" gte="0"/>
        <cfvo type="num" val="0.8" gte="0"/>
      </iconSet>
    </cfRule>
  </conditionalFormatting>
  <conditionalFormatting sqref="W85">
    <cfRule type="iconSet" priority="47">
      <iconSet>
        <cfvo type="percent" val="0"/>
        <cfvo type="num" val="0.6" gte="0"/>
        <cfvo type="num" val="0.8" gte="0"/>
      </iconSet>
    </cfRule>
  </conditionalFormatting>
  <conditionalFormatting sqref="W88">
    <cfRule type="iconSet" priority="46">
      <iconSet>
        <cfvo type="percent" val="0"/>
        <cfvo type="num" val="0.6" gte="0"/>
        <cfvo type="num" val="0.8" gte="0"/>
      </iconSet>
    </cfRule>
  </conditionalFormatting>
  <conditionalFormatting sqref="W90">
    <cfRule type="iconSet" priority="45">
      <iconSet>
        <cfvo type="percent" val="0"/>
        <cfvo type="num" val="0.6" gte="0"/>
        <cfvo type="num" val="0.8" gte="0"/>
      </iconSet>
    </cfRule>
  </conditionalFormatting>
  <conditionalFormatting sqref="W93">
    <cfRule type="iconSet" priority="44">
      <iconSet>
        <cfvo type="percent" val="0"/>
        <cfvo type="num" val="0.6" gte="0"/>
        <cfvo type="num" val="0.8" gte="0"/>
      </iconSet>
    </cfRule>
  </conditionalFormatting>
  <conditionalFormatting sqref="W96">
    <cfRule type="iconSet" priority="43">
      <iconSet>
        <cfvo type="percent" val="0"/>
        <cfvo type="num" val="0.6" gte="0"/>
        <cfvo type="num" val="0.8" gte="0"/>
      </iconSet>
    </cfRule>
  </conditionalFormatting>
  <conditionalFormatting sqref="W99">
    <cfRule type="iconSet" priority="42">
      <iconSet>
        <cfvo type="percent" val="0"/>
        <cfvo type="num" val="0.6" gte="0"/>
        <cfvo type="num" val="0.8" gte="0"/>
      </iconSet>
    </cfRule>
  </conditionalFormatting>
  <conditionalFormatting sqref="W102">
    <cfRule type="iconSet" priority="41">
      <iconSet>
        <cfvo type="percent" val="0"/>
        <cfvo type="num" val="0.6" gte="0"/>
        <cfvo type="num" val="0.8" gte="0"/>
      </iconSet>
    </cfRule>
  </conditionalFormatting>
  <conditionalFormatting sqref="W105">
    <cfRule type="iconSet" priority="40">
      <iconSet>
        <cfvo type="percent" val="0"/>
        <cfvo type="num" val="0.6" gte="0"/>
        <cfvo type="num" val="0.8" gte="0"/>
      </iconSet>
    </cfRule>
  </conditionalFormatting>
  <conditionalFormatting sqref="W109">
    <cfRule type="iconSet" priority="39">
      <iconSet>
        <cfvo type="percent" val="0"/>
        <cfvo type="num" val="0.6" gte="0"/>
        <cfvo type="num" val="0.8" gte="0"/>
      </iconSet>
    </cfRule>
  </conditionalFormatting>
  <conditionalFormatting sqref="W112">
    <cfRule type="iconSet" priority="38">
      <iconSet>
        <cfvo type="percent" val="0"/>
        <cfvo type="num" val="0.6" gte="0"/>
        <cfvo type="num" val="0.8" gte="0"/>
      </iconSet>
    </cfRule>
  </conditionalFormatting>
  <conditionalFormatting sqref="W115">
    <cfRule type="iconSet" priority="37">
      <iconSet>
        <cfvo type="percent" val="0"/>
        <cfvo type="num" val="0.6" gte="0"/>
        <cfvo type="num" val="0.8" gte="0"/>
      </iconSet>
    </cfRule>
  </conditionalFormatting>
  <conditionalFormatting sqref="W117">
    <cfRule type="iconSet" priority="36">
      <iconSet>
        <cfvo type="percent" val="0"/>
        <cfvo type="num" val="0.6" gte="0"/>
        <cfvo type="num" val="0.8" gte="0"/>
      </iconSet>
    </cfRule>
  </conditionalFormatting>
  <conditionalFormatting sqref="W120">
    <cfRule type="iconSet" priority="35">
      <iconSet>
        <cfvo type="percent" val="0"/>
        <cfvo type="num" val="0.6" gte="0"/>
        <cfvo type="num" val="0.8" gte="0"/>
      </iconSet>
    </cfRule>
  </conditionalFormatting>
  <conditionalFormatting sqref="W123">
    <cfRule type="iconSet" priority="34">
      <iconSet>
        <cfvo type="percent" val="0"/>
        <cfvo type="num" val="0.6" gte="0"/>
        <cfvo type="num" val="0.8" gte="0"/>
      </iconSet>
    </cfRule>
  </conditionalFormatting>
  <conditionalFormatting sqref="W126">
    <cfRule type="iconSet" priority="33">
      <iconSet>
        <cfvo type="percent" val="0"/>
        <cfvo type="num" val="0.6" gte="0"/>
        <cfvo type="num" val="0.8" gte="0"/>
      </iconSet>
    </cfRule>
  </conditionalFormatting>
  <conditionalFormatting sqref="W129">
    <cfRule type="iconSet" priority="32">
      <iconSet>
        <cfvo type="percent" val="0"/>
        <cfvo type="num" val="0.6" gte="0"/>
        <cfvo type="num" val="0.8" gte="0"/>
      </iconSet>
    </cfRule>
  </conditionalFormatting>
  <conditionalFormatting sqref="W132">
    <cfRule type="iconSet" priority="31">
      <iconSet>
        <cfvo type="percent" val="0"/>
        <cfvo type="num" val="0.6" gte="0"/>
        <cfvo type="num" val="0.8" gte="0"/>
      </iconSet>
    </cfRule>
  </conditionalFormatting>
  <conditionalFormatting sqref="W135">
    <cfRule type="iconSet" priority="30">
      <iconSet>
        <cfvo type="percent" val="0"/>
        <cfvo type="num" val="0.6" gte="0"/>
        <cfvo type="num" val="0.8" gte="0"/>
      </iconSet>
    </cfRule>
  </conditionalFormatting>
  <conditionalFormatting sqref="W137">
    <cfRule type="iconSet" priority="29">
      <iconSet>
        <cfvo type="percent" val="0"/>
        <cfvo type="num" val="0.6" gte="0"/>
        <cfvo type="num" val="0.8" gte="0"/>
      </iconSet>
    </cfRule>
  </conditionalFormatting>
  <conditionalFormatting sqref="W141">
    <cfRule type="iconSet" priority="28">
      <iconSet>
        <cfvo type="percent" val="0"/>
        <cfvo type="num" val="0.6" gte="0"/>
        <cfvo type="num" val="0.8" gte="0"/>
      </iconSet>
    </cfRule>
  </conditionalFormatting>
  <conditionalFormatting sqref="W144">
    <cfRule type="iconSet" priority="27">
      <iconSet>
        <cfvo type="percent" val="0"/>
        <cfvo type="num" val="0.6" gte="0"/>
        <cfvo type="num" val="0.8" gte="0"/>
      </iconSet>
    </cfRule>
  </conditionalFormatting>
  <conditionalFormatting sqref="W146">
    <cfRule type="iconSet" priority="26">
      <iconSet>
        <cfvo type="percent" val="0"/>
        <cfvo type="num" val="0.6" gte="0"/>
        <cfvo type="num" val="0.8" gte="0"/>
      </iconSet>
    </cfRule>
  </conditionalFormatting>
  <conditionalFormatting sqref="W149">
    <cfRule type="iconSet" priority="25">
      <iconSet>
        <cfvo type="percent" val="0"/>
        <cfvo type="num" val="0.6" gte="0"/>
        <cfvo type="num" val="0.8" gte="0"/>
      </iconSet>
    </cfRule>
  </conditionalFormatting>
  <conditionalFormatting sqref="W155">
    <cfRule type="iconSet" priority="24">
      <iconSet>
        <cfvo type="percent" val="0"/>
        <cfvo type="num" val="0.6" gte="0"/>
        <cfvo type="num" val="0.8" gte="0"/>
      </iconSet>
    </cfRule>
  </conditionalFormatting>
  <conditionalFormatting sqref="W159">
    <cfRule type="iconSet" priority="23">
      <iconSet>
        <cfvo type="percent" val="0"/>
        <cfvo type="num" val="0.6" gte="0"/>
        <cfvo type="num" val="0.8" gte="0"/>
      </iconSet>
    </cfRule>
  </conditionalFormatting>
  <conditionalFormatting sqref="W163">
    <cfRule type="iconSet" priority="22">
      <iconSet>
        <cfvo type="percent" val="0"/>
        <cfvo type="num" val="0.6" gte="0"/>
        <cfvo type="num" val="0.8" gte="0"/>
      </iconSet>
    </cfRule>
  </conditionalFormatting>
  <conditionalFormatting sqref="W167">
    <cfRule type="iconSet" priority="21">
      <iconSet>
        <cfvo type="percent" val="0"/>
        <cfvo type="num" val="0.6" gte="0"/>
        <cfvo type="num" val="0.8" gte="0"/>
      </iconSet>
    </cfRule>
  </conditionalFormatting>
  <conditionalFormatting sqref="W165">
    <cfRule type="iconSet" priority="20">
      <iconSet>
        <cfvo type="percent" val="0"/>
        <cfvo type="num" val="0.6" gte="0"/>
        <cfvo type="num" val="0.8" gte="0"/>
      </iconSet>
    </cfRule>
  </conditionalFormatting>
  <conditionalFormatting sqref="W171">
    <cfRule type="iconSet" priority="19">
      <iconSet>
        <cfvo type="percent" val="0"/>
        <cfvo type="num" val="0.6" gte="0"/>
        <cfvo type="num" val="0.8" gte="0"/>
      </iconSet>
    </cfRule>
  </conditionalFormatting>
  <conditionalFormatting sqref="W173">
    <cfRule type="iconSet" priority="18">
      <iconSet>
        <cfvo type="percent" val="0"/>
        <cfvo type="num" val="0.6" gte="0"/>
        <cfvo type="num" val="0.8" gte="0"/>
      </iconSet>
    </cfRule>
  </conditionalFormatting>
  <conditionalFormatting sqref="W176">
    <cfRule type="iconSet" priority="17">
      <iconSet>
        <cfvo type="percent" val="0"/>
        <cfvo type="num" val="0.6" gte="0"/>
        <cfvo type="num" val="0.8" gte="0"/>
      </iconSet>
    </cfRule>
  </conditionalFormatting>
  <conditionalFormatting sqref="W179">
    <cfRule type="iconSet" priority="16">
      <iconSet>
        <cfvo type="percent" val="0"/>
        <cfvo type="num" val="0.6" gte="0"/>
        <cfvo type="num" val="0.8" gte="0"/>
      </iconSet>
    </cfRule>
  </conditionalFormatting>
  <conditionalFormatting sqref="W182">
    <cfRule type="iconSet" priority="15">
      <iconSet>
        <cfvo type="percent" val="0"/>
        <cfvo type="num" val="0.6" gte="0"/>
        <cfvo type="num" val="0.8" gte="0"/>
      </iconSet>
    </cfRule>
  </conditionalFormatting>
  <conditionalFormatting sqref="W184">
    <cfRule type="iconSet" priority="14">
      <iconSet>
        <cfvo type="percent" val="0"/>
        <cfvo type="num" val="0.6" gte="0"/>
        <cfvo type="num" val="0.8" gte="0"/>
      </iconSet>
    </cfRule>
  </conditionalFormatting>
  <conditionalFormatting sqref="W187">
    <cfRule type="iconSet" priority="13">
      <iconSet>
        <cfvo type="percent" val="0"/>
        <cfvo type="num" val="0.6" gte="0"/>
        <cfvo type="num" val="0.8" gte="0"/>
      </iconSet>
    </cfRule>
  </conditionalFormatting>
  <conditionalFormatting sqref="W189">
    <cfRule type="iconSet" priority="12">
      <iconSet>
        <cfvo type="percent" val="0"/>
        <cfvo type="num" val="0.6" gte="0"/>
        <cfvo type="num" val="0.8" gte="0"/>
      </iconSet>
    </cfRule>
  </conditionalFormatting>
  <conditionalFormatting sqref="W191">
    <cfRule type="iconSet" priority="11">
      <iconSet>
        <cfvo type="percent" val="0"/>
        <cfvo type="num" val="0.6" gte="0"/>
        <cfvo type="num" val="0.8" gte="0"/>
      </iconSet>
    </cfRule>
  </conditionalFormatting>
  <conditionalFormatting sqref="W195">
    <cfRule type="iconSet" priority="10">
      <iconSet>
        <cfvo type="percent" val="0"/>
        <cfvo type="num" val="0.6" gte="0"/>
        <cfvo type="num" val="0.8" gte="0"/>
      </iconSet>
    </cfRule>
  </conditionalFormatting>
  <conditionalFormatting sqref="W199">
    <cfRule type="iconSet" priority="9">
      <iconSet>
        <cfvo type="percent" val="0"/>
        <cfvo type="num" val="0.6" gte="0"/>
        <cfvo type="num" val="0.8" gte="0"/>
      </iconSet>
    </cfRule>
  </conditionalFormatting>
  <conditionalFormatting sqref="W203">
    <cfRule type="iconSet" priority="8">
      <iconSet>
        <cfvo type="percent" val="0"/>
        <cfvo type="num" val="0.6" gte="0"/>
        <cfvo type="num" val="0.8" gte="0"/>
      </iconSet>
    </cfRule>
  </conditionalFormatting>
  <conditionalFormatting sqref="W207">
    <cfRule type="iconSet" priority="7">
      <iconSet>
        <cfvo type="percent" val="0"/>
        <cfvo type="num" val="0.6" gte="0"/>
        <cfvo type="num" val="0.8" gte="0"/>
      </iconSet>
    </cfRule>
  </conditionalFormatting>
  <conditionalFormatting sqref="W211">
    <cfRule type="iconSet" priority="6">
      <iconSet>
        <cfvo type="percent" val="0"/>
        <cfvo type="num" val="0.6" gte="0"/>
        <cfvo type="num" val="0.8" gte="0"/>
      </iconSet>
    </cfRule>
  </conditionalFormatting>
  <conditionalFormatting sqref="W215">
    <cfRule type="iconSet" priority="5">
      <iconSet>
        <cfvo type="percent" val="0"/>
        <cfvo type="num" val="0.6" gte="0"/>
        <cfvo type="num" val="0.8" gte="0"/>
      </iconSet>
    </cfRule>
  </conditionalFormatting>
  <conditionalFormatting sqref="W219">
    <cfRule type="iconSet" priority="4">
      <iconSet>
        <cfvo type="percent" val="0"/>
        <cfvo type="num" val="0.6" gte="0"/>
        <cfvo type="num" val="0.8" gte="0"/>
      </iconSet>
    </cfRule>
  </conditionalFormatting>
  <conditionalFormatting sqref="W223">
    <cfRule type="iconSet" priority="3">
      <iconSet>
        <cfvo type="percent" val="0"/>
        <cfvo type="num" val="0.6" gte="0"/>
        <cfvo type="num" val="0.8" gte="0"/>
      </iconSet>
    </cfRule>
  </conditionalFormatting>
  <conditionalFormatting sqref="W227">
    <cfRule type="iconSet" priority="2">
      <iconSet>
        <cfvo type="percent" val="0"/>
        <cfvo type="num" val="0.6" gte="0"/>
        <cfvo type="num" val="0.8" gte="0"/>
      </iconSet>
    </cfRule>
  </conditionalFormatting>
  <conditionalFormatting sqref="W231">
    <cfRule type="iconSet" priority="1">
      <iconSet>
        <cfvo type="percent" val="0"/>
        <cfvo type="num" val="0.6" gte="0"/>
        <cfvo type="num" val="0.8" gte="0"/>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'C:\Users\Amoreno\Documents\AMORENO\2017\PLAN DE ACCION\[FORMATO PLAN DE ACCION 2017.xlsx]LISTAS'!#REF!</xm:f>
          </x14:formula1>
          <xm:sqref>B191:B214</xm:sqref>
        </x14:dataValidation>
        <x14:dataValidation type="list" allowBlank="1" showInputMessage="1" showErrorMessage="1">
          <x14:formula1>
            <xm:f>'C:\Users\Soporte\Downloads\[Instrumento de Planeación 2018-CapturaSGR (1).xlsx]listas'!#REF!</xm:f>
          </x14:formula1>
          <xm:sqref>B215:B233 C231:C233 C195:C202 C211:C226 F76:F116 C52:C67 B235:C235 C76:C154 C159:C190 B117:B190 D76:D116 C8:C35 B8:B67</xm:sqref>
        </x14:dataValidation>
        <x14:dataValidation type="list" allowBlank="1" showInputMessage="1" showErrorMessage="1">
          <x14:formula1>
            <xm:f>'C:\Users\Soporte\Downloads\[Instrumento de Planeación 2018-Captura.xlsx]listas'!#REF!</xm:f>
          </x14:formula1>
          <xm:sqref>D235 F117:F233 D117:D233 D8:D75 F8:F75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4"/>
  <sheetViews>
    <sheetView showGridLines="0" zoomScaleNormal="100" workbookViewId="0">
      <selection activeCell="D11" sqref="D11"/>
    </sheetView>
  </sheetViews>
  <sheetFormatPr baseColWidth="10" defaultRowHeight="15" x14ac:dyDescent="0.25"/>
  <cols>
    <col min="1" max="1" width="43.375" customWidth="1"/>
    <col min="2" max="2" width="19.125" customWidth="1"/>
    <col min="3" max="3" width="17" customWidth="1"/>
    <col min="4" max="4" width="16.75" customWidth="1"/>
    <col min="5" max="5" width="15.875" customWidth="1"/>
    <col min="6" max="6" width="20.25" customWidth="1"/>
    <col min="7" max="7" width="23.125" customWidth="1"/>
    <col min="8" max="8" width="44.375" customWidth="1"/>
    <col min="9" max="9" width="23.125" bestFit="1" customWidth="1"/>
  </cols>
  <sheetData>
    <row r="1" spans="1:5" x14ac:dyDescent="0.25">
      <c r="A1" s="461" t="s">
        <v>757</v>
      </c>
    </row>
    <row r="3" spans="1:5" ht="30" x14ac:dyDescent="0.25">
      <c r="A3" s="477" t="s">
        <v>748</v>
      </c>
      <c r="B3" s="500" t="s">
        <v>1353</v>
      </c>
    </row>
    <row r="4" spans="1:5" x14ac:dyDescent="0.25">
      <c r="A4" s="478" t="s">
        <v>24</v>
      </c>
      <c r="B4" s="499">
        <v>1</v>
      </c>
      <c r="D4" s="294"/>
      <c r="E4" s="295"/>
    </row>
    <row r="5" spans="1:5" x14ac:dyDescent="0.25">
      <c r="A5" s="478" t="s">
        <v>53</v>
      </c>
      <c r="B5" s="499">
        <v>0.99</v>
      </c>
      <c r="D5" s="294"/>
      <c r="E5" s="295"/>
    </row>
    <row r="6" spans="1:5" x14ac:dyDescent="0.25">
      <c r="A6" s="478" t="s">
        <v>59</v>
      </c>
      <c r="B6" s="499">
        <v>0.77826000000000006</v>
      </c>
      <c r="D6" s="294"/>
      <c r="E6" s="295"/>
    </row>
    <row r="7" spans="1:5" x14ac:dyDescent="0.25">
      <c r="A7" s="478" t="s">
        <v>115</v>
      </c>
      <c r="B7" s="499">
        <v>1</v>
      </c>
      <c r="D7" s="294"/>
      <c r="E7" s="295"/>
    </row>
    <row r="8" spans="1:5" x14ac:dyDescent="0.25">
      <c r="A8" s="478" t="s">
        <v>131</v>
      </c>
      <c r="B8" s="499">
        <v>1.0000000000000002</v>
      </c>
      <c r="D8" s="294"/>
      <c r="E8" s="295"/>
    </row>
    <row r="9" spans="1:5" x14ac:dyDescent="0.25">
      <c r="A9" s="478" t="s">
        <v>176</v>
      </c>
      <c r="B9" s="499">
        <v>0.99829931972789121</v>
      </c>
      <c r="D9" s="294"/>
      <c r="E9" s="295"/>
    </row>
    <row r="10" spans="1:5" x14ac:dyDescent="0.25">
      <c r="A10" s="478" t="s">
        <v>183</v>
      </c>
      <c r="B10" s="499">
        <v>1</v>
      </c>
      <c r="D10" s="294"/>
      <c r="E10" s="295"/>
    </row>
    <row r="11" spans="1:5" x14ac:dyDescent="0.25">
      <c r="A11" s="478" t="s">
        <v>186</v>
      </c>
      <c r="B11" s="499">
        <v>0.79396000000000011</v>
      </c>
      <c r="D11" s="294"/>
      <c r="E11" s="295"/>
    </row>
    <row r="12" spans="1:5" x14ac:dyDescent="0.25">
      <c r="A12" s="478" t="s">
        <v>271</v>
      </c>
      <c r="B12" s="499">
        <v>0.95000000000000018</v>
      </c>
      <c r="D12" s="294"/>
      <c r="E12" s="295"/>
    </row>
    <row r="13" spans="1:5" s="458" customFormat="1" ht="47.25" customHeight="1" x14ac:dyDescent="0.25">
      <c r="A13" s="457" t="s">
        <v>818</v>
      </c>
      <c r="B13" s="305">
        <f>AVERAGE(B4:B12)</f>
        <v>0.94561325774754357</v>
      </c>
      <c r="D13" s="294"/>
      <c r="E13" s="295"/>
    </row>
    <row r="14" spans="1:5" x14ac:dyDescent="0.25">
      <c r="D14" s="294"/>
      <c r="E14" s="295"/>
    </row>
    <row r="15" spans="1:5" x14ac:dyDescent="0.25">
      <c r="D15" s="294"/>
      <c r="E15" s="295"/>
    </row>
    <row r="16" spans="1:5" x14ac:dyDescent="0.25">
      <c r="D16" s="294"/>
      <c r="E16" s="295"/>
    </row>
    <row r="17" spans="1:5" ht="45" x14ac:dyDescent="0.25">
      <c r="A17" s="468" t="s">
        <v>748</v>
      </c>
      <c r="B17" s="500" t="s">
        <v>753</v>
      </c>
      <c r="D17" s="294"/>
      <c r="E17" s="295"/>
    </row>
    <row r="18" spans="1:5" x14ac:dyDescent="0.25">
      <c r="A18" s="478" t="s">
        <v>24</v>
      </c>
      <c r="B18" s="487">
        <v>1.0000000000000002</v>
      </c>
      <c r="D18" s="294"/>
      <c r="E18" s="295"/>
    </row>
    <row r="19" spans="1:5" x14ac:dyDescent="0.25">
      <c r="A19" s="478" t="s">
        <v>53</v>
      </c>
      <c r="B19" s="487">
        <v>0.86250000000000004</v>
      </c>
      <c r="D19" s="294"/>
      <c r="E19" s="295"/>
    </row>
    <row r="20" spans="1:5" x14ac:dyDescent="0.25">
      <c r="A20" s="478" t="s">
        <v>59</v>
      </c>
      <c r="B20" s="487">
        <v>0.85514480000000004</v>
      </c>
    </row>
    <row r="21" spans="1:5" x14ac:dyDescent="0.25">
      <c r="A21" s="478" t="s">
        <v>115</v>
      </c>
      <c r="B21" s="487">
        <v>1</v>
      </c>
    </row>
    <row r="22" spans="1:5" x14ac:dyDescent="0.25">
      <c r="A22" s="478" t="s">
        <v>131</v>
      </c>
      <c r="B22" s="487">
        <v>0.99999999999999989</v>
      </c>
    </row>
    <row r="23" spans="1:5" x14ac:dyDescent="0.25">
      <c r="A23" s="478" t="s">
        <v>176</v>
      </c>
      <c r="B23" s="487">
        <v>0.99833333333333329</v>
      </c>
    </row>
    <row r="24" spans="1:5" x14ac:dyDescent="0.25">
      <c r="A24" s="478" t="s">
        <v>183</v>
      </c>
      <c r="B24" s="487">
        <v>1</v>
      </c>
    </row>
    <row r="25" spans="1:5" x14ac:dyDescent="0.25">
      <c r="A25" s="478" t="s">
        <v>186</v>
      </c>
      <c r="B25" s="487">
        <v>0.83070999999999984</v>
      </c>
    </row>
    <row r="26" spans="1:5" x14ac:dyDescent="0.25">
      <c r="A26" s="478" t="s">
        <v>271</v>
      </c>
      <c r="B26" s="487">
        <v>0.95000000000000018</v>
      </c>
    </row>
    <row r="27" spans="1:5" s="458" customFormat="1" ht="39" customHeight="1" x14ac:dyDescent="0.25">
      <c r="A27" s="457" t="s">
        <v>756</v>
      </c>
      <c r="B27" s="305">
        <f>AVERAGE(B18:B26)</f>
        <v>0.9440764592592592</v>
      </c>
      <c r="D27"/>
      <c r="E27"/>
    </row>
    <row r="29" spans="1:5" x14ac:dyDescent="0.25">
      <c r="D29" s="484"/>
      <c r="E29" s="295"/>
    </row>
    <row r="31" spans="1:5" ht="60" x14ac:dyDescent="0.25">
      <c r="A31" s="468" t="s">
        <v>748</v>
      </c>
      <c r="B31" s="585" t="s">
        <v>754</v>
      </c>
      <c r="C31" s="585" t="s">
        <v>755</v>
      </c>
      <c r="D31" s="769" t="s">
        <v>817</v>
      </c>
    </row>
    <row r="32" spans="1:5" x14ac:dyDescent="0.25">
      <c r="A32" s="478" t="s">
        <v>24</v>
      </c>
      <c r="B32" s="758">
        <v>0.25</v>
      </c>
      <c r="C32" s="758">
        <v>0.25</v>
      </c>
      <c r="D32" s="487">
        <v>1</v>
      </c>
    </row>
    <row r="33" spans="1:11" x14ac:dyDescent="0.25">
      <c r="A33" s="478" t="s">
        <v>53</v>
      </c>
      <c r="B33" s="758">
        <v>0.25</v>
      </c>
      <c r="C33" s="758">
        <v>0.24249999999999999</v>
      </c>
      <c r="D33" s="487">
        <v>0.97</v>
      </c>
    </row>
    <row r="34" spans="1:11" x14ac:dyDescent="0.25">
      <c r="A34" s="478" t="s">
        <v>59</v>
      </c>
      <c r="B34" s="758">
        <v>0.12174000000000001</v>
      </c>
      <c r="C34" s="758">
        <v>0.11522660000000001</v>
      </c>
      <c r="D34" s="487">
        <v>0.94649745358961723</v>
      </c>
    </row>
    <row r="35" spans="1:11" x14ac:dyDescent="0.25">
      <c r="A35" s="478" t="s">
        <v>115</v>
      </c>
      <c r="B35" s="758">
        <v>0.5</v>
      </c>
      <c r="C35" s="758">
        <v>0.5</v>
      </c>
      <c r="D35" s="487">
        <v>1</v>
      </c>
      <c r="K35" s="456"/>
    </row>
    <row r="36" spans="1:11" x14ac:dyDescent="0.25">
      <c r="A36" s="478" t="s">
        <v>131</v>
      </c>
      <c r="B36" s="758">
        <v>0.52070600000000011</v>
      </c>
      <c r="C36" s="758">
        <v>0.52070600000000011</v>
      </c>
      <c r="D36" s="487">
        <v>1</v>
      </c>
    </row>
    <row r="37" spans="1:11" x14ac:dyDescent="0.25">
      <c r="A37" s="478" t="s">
        <v>176</v>
      </c>
      <c r="B37" s="758">
        <v>0.33166666666666672</v>
      </c>
      <c r="C37" s="758">
        <v>0.33166666666666672</v>
      </c>
      <c r="D37" s="487">
        <v>1</v>
      </c>
    </row>
    <row r="38" spans="1:11" x14ac:dyDescent="0.25">
      <c r="A38" s="478" t="s">
        <v>183</v>
      </c>
      <c r="B38" s="758">
        <v>0.45</v>
      </c>
      <c r="C38" s="758">
        <v>0.45</v>
      </c>
      <c r="D38" s="487">
        <v>1</v>
      </c>
    </row>
    <row r="39" spans="1:11" x14ac:dyDescent="0.25">
      <c r="A39" s="478" t="s">
        <v>186</v>
      </c>
      <c r="B39" s="758">
        <v>0.29996</v>
      </c>
      <c r="C39" s="758">
        <v>0.25724999999999998</v>
      </c>
      <c r="D39" s="487">
        <v>0.85761434857981056</v>
      </c>
    </row>
    <row r="40" spans="1:11" x14ac:dyDescent="0.25">
      <c r="A40" s="478" t="s">
        <v>271</v>
      </c>
      <c r="B40" s="758">
        <v>0.23</v>
      </c>
      <c r="C40" s="758">
        <v>0.18000000000000002</v>
      </c>
      <c r="D40" s="487">
        <v>0.78260869565217395</v>
      </c>
    </row>
    <row r="41" spans="1:11" s="458" customFormat="1" ht="27" customHeight="1" x14ac:dyDescent="0.25">
      <c r="A41" s="457" t="s">
        <v>819</v>
      </c>
      <c r="B41" s="305">
        <f>AVERAGE(D32:D40)</f>
        <v>0.95074672198017796</v>
      </c>
      <c r="F41"/>
      <c r="G41"/>
      <c r="H41"/>
      <c r="I41"/>
    </row>
    <row r="42" spans="1:11" s="458" customFormat="1" ht="27" customHeight="1" x14ac:dyDescent="0.25">
      <c r="A42" s="457"/>
      <c r="B42" s="305"/>
      <c r="F42"/>
      <c r="G42"/>
      <c r="H42"/>
      <c r="I42"/>
    </row>
    <row r="45" spans="1:11" x14ac:dyDescent="0.25">
      <c r="A45" s="477" t="s">
        <v>1355</v>
      </c>
      <c r="B45" s="465" t="s">
        <v>1356</v>
      </c>
    </row>
    <row r="46" spans="1:11" x14ac:dyDescent="0.25">
      <c r="A46" s="465" t="s">
        <v>1170</v>
      </c>
      <c r="B46" s="759">
        <v>60</v>
      </c>
    </row>
    <row r="47" spans="1:11" x14ac:dyDescent="0.25">
      <c r="A47" s="465" t="s">
        <v>1350</v>
      </c>
      <c r="B47" s="759">
        <v>11</v>
      </c>
    </row>
    <row r="48" spans="1:11" x14ac:dyDescent="0.25">
      <c r="A48" s="465" t="s">
        <v>759</v>
      </c>
      <c r="B48" s="759">
        <v>3</v>
      </c>
    </row>
    <row r="49" spans="1:5" x14ac:dyDescent="0.25">
      <c r="A49" s="465" t="s">
        <v>760</v>
      </c>
      <c r="B49" s="759">
        <v>74</v>
      </c>
    </row>
    <row r="56" spans="1:5" x14ac:dyDescent="0.25">
      <c r="A56" s="757" t="s">
        <v>1356</v>
      </c>
      <c r="B56" s="757" t="s">
        <v>1357</v>
      </c>
    </row>
    <row r="57" spans="1:5" x14ac:dyDescent="0.25">
      <c r="A57" s="477" t="s">
        <v>773</v>
      </c>
      <c r="B57" t="s">
        <v>1170</v>
      </c>
      <c r="C57" t="s">
        <v>1350</v>
      </c>
      <c r="D57" t="s">
        <v>759</v>
      </c>
      <c r="E57" s="465" t="s">
        <v>760</v>
      </c>
    </row>
    <row r="58" spans="1:5" x14ac:dyDescent="0.25">
      <c r="A58" s="478" t="s">
        <v>24</v>
      </c>
      <c r="B58" s="770">
        <v>6.7567567567567571E-2</v>
      </c>
      <c r="C58" s="770">
        <v>0</v>
      </c>
      <c r="D58" s="770">
        <v>0</v>
      </c>
      <c r="E58" s="770">
        <v>6.7567567567567571E-2</v>
      </c>
    </row>
    <row r="59" spans="1:5" x14ac:dyDescent="0.25">
      <c r="A59" s="478" t="s">
        <v>53</v>
      </c>
      <c r="B59" s="770">
        <v>1.3513513513513514E-2</v>
      </c>
      <c r="C59" s="770">
        <v>0</v>
      </c>
      <c r="D59" s="770">
        <v>0</v>
      </c>
      <c r="E59" s="770">
        <v>1.3513513513513514E-2</v>
      </c>
    </row>
    <row r="60" spans="1:5" x14ac:dyDescent="0.25">
      <c r="A60" s="478" t="s">
        <v>59</v>
      </c>
      <c r="B60" s="770">
        <v>9.45945945945946E-2</v>
      </c>
      <c r="C60" s="770">
        <v>6.7567567567567571E-2</v>
      </c>
      <c r="D60" s="770">
        <v>2.7027027027027029E-2</v>
      </c>
      <c r="E60" s="770">
        <v>0.1891891891891892</v>
      </c>
    </row>
    <row r="61" spans="1:5" x14ac:dyDescent="0.25">
      <c r="A61" s="478" t="s">
        <v>115</v>
      </c>
      <c r="B61" s="770">
        <v>5.4054054054054057E-2</v>
      </c>
      <c r="C61" s="770">
        <v>0</v>
      </c>
      <c r="D61" s="770">
        <v>0</v>
      </c>
      <c r="E61" s="770">
        <v>5.4054054054054057E-2</v>
      </c>
    </row>
    <row r="62" spans="1:5" x14ac:dyDescent="0.25">
      <c r="A62" s="478" t="s">
        <v>131</v>
      </c>
      <c r="B62" s="770">
        <v>0.1891891891891892</v>
      </c>
      <c r="C62" s="770">
        <v>0</v>
      </c>
      <c r="D62" s="770">
        <v>0</v>
      </c>
      <c r="E62" s="770">
        <v>0.1891891891891892</v>
      </c>
    </row>
    <row r="63" spans="1:5" x14ac:dyDescent="0.25">
      <c r="A63" s="478" t="s">
        <v>176</v>
      </c>
      <c r="B63" s="770">
        <v>0.16216216216216217</v>
      </c>
      <c r="C63" s="770">
        <v>0</v>
      </c>
      <c r="D63" s="770">
        <v>0</v>
      </c>
      <c r="E63" s="770">
        <v>0.16216216216216217</v>
      </c>
    </row>
    <row r="64" spans="1:5" x14ac:dyDescent="0.25">
      <c r="A64" s="478" t="s">
        <v>183</v>
      </c>
      <c r="B64" s="770">
        <v>2.7027027027027029E-2</v>
      </c>
      <c r="C64" s="770">
        <v>0</v>
      </c>
      <c r="D64" s="770">
        <v>0</v>
      </c>
      <c r="E64" s="770">
        <v>2.7027027027027029E-2</v>
      </c>
    </row>
    <row r="65" spans="1:10" x14ac:dyDescent="0.25">
      <c r="A65" s="478" t="s">
        <v>186</v>
      </c>
      <c r="B65" s="770">
        <v>0.14864864864864866</v>
      </c>
      <c r="C65" s="770">
        <v>8.1081081081081086E-2</v>
      </c>
      <c r="D65" s="770">
        <v>0</v>
      </c>
      <c r="E65" s="770">
        <v>0.22972972972972974</v>
      </c>
    </row>
    <row r="66" spans="1:10" x14ac:dyDescent="0.25">
      <c r="A66" s="478" t="s">
        <v>271</v>
      </c>
      <c r="B66" s="770">
        <v>5.4054054054054057E-2</v>
      </c>
      <c r="C66" s="770">
        <v>1.3513513513513514E-2</v>
      </c>
      <c r="D66" s="770">
        <v>0</v>
      </c>
      <c r="E66" s="770">
        <v>6.7567567567567571E-2</v>
      </c>
    </row>
    <row r="67" spans="1:10" x14ac:dyDescent="0.25">
      <c r="A67" s="465" t="s">
        <v>760</v>
      </c>
      <c r="B67" s="770">
        <v>0.81081081081081086</v>
      </c>
      <c r="C67" s="770">
        <v>0.16216216216216217</v>
      </c>
      <c r="D67" s="770">
        <v>2.7027027027027029E-2</v>
      </c>
      <c r="E67" s="770">
        <v>1</v>
      </c>
    </row>
    <row r="78" spans="1:10" x14ac:dyDescent="0.25">
      <c r="A78" s="468" t="s">
        <v>773</v>
      </c>
      <c r="B78" s="760" t="s">
        <v>1360</v>
      </c>
      <c r="C78" s="760" t="s">
        <v>1361</v>
      </c>
      <c r="D78" s="675" t="s">
        <v>1186</v>
      </c>
    </row>
    <row r="79" spans="1:10" x14ac:dyDescent="0.25">
      <c r="A79" s="679" t="s">
        <v>24</v>
      </c>
      <c r="B79" s="761">
        <v>1</v>
      </c>
      <c r="C79" s="767">
        <v>1</v>
      </c>
      <c r="D79" s="762">
        <v>1</v>
      </c>
      <c r="E79" s="580"/>
      <c r="I79" s="584"/>
      <c r="J79" s="584"/>
    </row>
    <row r="80" spans="1:10" x14ac:dyDescent="0.25">
      <c r="A80" s="680" t="s">
        <v>53</v>
      </c>
      <c r="B80" s="763">
        <v>1</v>
      </c>
      <c r="C80" s="676">
        <v>0.99</v>
      </c>
      <c r="D80" s="764">
        <v>0.99</v>
      </c>
      <c r="E80" s="581"/>
      <c r="I80" s="584"/>
      <c r="J80" s="584"/>
    </row>
    <row r="81" spans="1:10" x14ac:dyDescent="0.25">
      <c r="A81" s="680" t="s">
        <v>59</v>
      </c>
      <c r="B81" s="763">
        <v>1.0000000000000002</v>
      </c>
      <c r="C81" s="676">
        <v>0.77826000000000006</v>
      </c>
      <c r="D81" s="764">
        <v>0.77825999999999984</v>
      </c>
      <c r="E81" s="581"/>
      <c r="I81" s="584"/>
      <c r="J81" s="584"/>
    </row>
    <row r="82" spans="1:10" x14ac:dyDescent="0.25">
      <c r="A82" s="680" t="s">
        <v>115</v>
      </c>
      <c r="B82" s="763">
        <v>1</v>
      </c>
      <c r="C82" s="676">
        <v>1</v>
      </c>
      <c r="D82" s="764">
        <v>1</v>
      </c>
      <c r="E82" s="581"/>
      <c r="I82" s="584"/>
      <c r="J82" s="584"/>
    </row>
    <row r="83" spans="1:10" x14ac:dyDescent="0.25">
      <c r="A83" s="680" t="s">
        <v>131</v>
      </c>
      <c r="B83" s="763">
        <v>1.0000000000000002</v>
      </c>
      <c r="C83" s="676">
        <v>1.0000000000000002</v>
      </c>
      <c r="D83" s="764">
        <v>1</v>
      </c>
      <c r="E83" s="581"/>
      <c r="I83" s="584"/>
      <c r="J83" s="584"/>
    </row>
    <row r="84" spans="1:10" x14ac:dyDescent="0.25">
      <c r="A84" s="680" t="s">
        <v>176</v>
      </c>
      <c r="B84" s="763">
        <v>1</v>
      </c>
      <c r="C84" s="676">
        <v>0.99829931972789121</v>
      </c>
      <c r="D84" s="764">
        <v>0.99829931972789121</v>
      </c>
      <c r="E84" s="581"/>
      <c r="I84" s="584"/>
      <c r="J84" s="584"/>
    </row>
    <row r="85" spans="1:10" x14ac:dyDescent="0.25">
      <c r="A85" s="680" t="s">
        <v>183</v>
      </c>
      <c r="B85" s="763">
        <v>1</v>
      </c>
      <c r="C85" s="676">
        <v>1</v>
      </c>
      <c r="D85" s="764">
        <v>1</v>
      </c>
      <c r="E85" s="582"/>
      <c r="I85" s="584"/>
      <c r="J85" s="584"/>
    </row>
    <row r="86" spans="1:10" x14ac:dyDescent="0.25">
      <c r="A86" s="680" t="s">
        <v>186</v>
      </c>
      <c r="B86" s="763">
        <v>0.99999999999999978</v>
      </c>
      <c r="C86" s="676">
        <v>0.79396000000000011</v>
      </c>
      <c r="D86" s="764">
        <v>0.79396000000000033</v>
      </c>
      <c r="I86" s="584"/>
      <c r="J86" s="583"/>
    </row>
    <row r="87" spans="1:10" x14ac:dyDescent="0.25">
      <c r="A87" s="681" t="s">
        <v>271</v>
      </c>
      <c r="B87" s="765">
        <v>1</v>
      </c>
      <c r="C87" s="768">
        <v>0.95000000000000018</v>
      </c>
      <c r="D87" s="766">
        <v>0.95000000000000018</v>
      </c>
      <c r="I87" s="584"/>
      <c r="J87" s="583"/>
    </row>
    <row r="88" spans="1:10" x14ac:dyDescent="0.25">
      <c r="A88" s="678"/>
      <c r="B88" s="676">
        <f>AVERAGE(B79:B87)</f>
        <v>1</v>
      </c>
      <c r="C88" s="676">
        <f t="shared" ref="C88:D88" si="0">AVERAGE(C79:C87)</f>
        <v>0.94561325774754357</v>
      </c>
      <c r="D88" s="676">
        <f t="shared" si="0"/>
        <v>0.94561325774754346</v>
      </c>
      <c r="I88" s="584"/>
      <c r="J88" s="583"/>
    </row>
    <row r="89" spans="1:10" ht="54" customHeight="1" x14ac:dyDescent="0.25">
      <c r="A89" s="457" t="s">
        <v>820</v>
      </c>
      <c r="B89" s="305">
        <f>AVERAGE(D79:D87)</f>
        <v>0.94561325774754346</v>
      </c>
    </row>
    <row r="90" spans="1:10" ht="54" customHeight="1" x14ac:dyDescent="0.25">
      <c r="A90" s="457"/>
      <c r="B90" s="578"/>
      <c r="D90" s="677"/>
    </row>
    <row r="91" spans="1:10" x14ac:dyDescent="0.25">
      <c r="B91" s="304"/>
      <c r="C91" s="304"/>
      <c r="D91" s="677"/>
    </row>
    <row r="92" spans="1:10" x14ac:dyDescent="0.25">
      <c r="D92" s="295"/>
    </row>
    <row r="93" spans="1:10" x14ac:dyDescent="0.25">
      <c r="A93" s="670" t="s">
        <v>773</v>
      </c>
    </row>
    <row r="94" spans="1:10" ht="61.5" customHeight="1" x14ac:dyDescent="0.25">
      <c r="A94" s="668" t="s">
        <v>391</v>
      </c>
    </row>
    <row r="95" spans="1:10" ht="61.5" customHeight="1" x14ac:dyDescent="0.25">
      <c r="A95" s="669" t="s">
        <v>388</v>
      </c>
    </row>
    <row r="96" spans="1:10" ht="15.75" thickBot="1" x14ac:dyDescent="0.3"/>
    <row r="97" spans="1:5" ht="15.75" thickBot="1" x14ac:dyDescent="0.3"/>
    <row r="98" spans="1:5" ht="15.75" thickBot="1" x14ac:dyDescent="0.3"/>
    <row r="99" spans="1:5" ht="15.75" thickBot="1" x14ac:dyDescent="0.3">
      <c r="A99" s="482" t="s">
        <v>8</v>
      </c>
      <c r="B99" s="771" t="s">
        <v>1362</v>
      </c>
      <c r="C99" s="772" t="s">
        <v>1364</v>
      </c>
      <c r="D99" s="772" t="s">
        <v>1363</v>
      </c>
      <c r="E99" s="772" t="s">
        <v>1185</v>
      </c>
    </row>
    <row r="100" spans="1:5" ht="15.75" thickBot="1" x14ac:dyDescent="0.3">
      <c r="A100" s="481" t="s">
        <v>164</v>
      </c>
      <c r="B100" s="773" t="s">
        <v>791</v>
      </c>
      <c r="C100" s="775">
        <v>1</v>
      </c>
      <c r="D100" s="775">
        <v>1</v>
      </c>
      <c r="E100" s="775">
        <v>1</v>
      </c>
    </row>
    <row r="101" spans="1:5" ht="30.75" thickBot="1" x14ac:dyDescent="0.3">
      <c r="A101" s="481" t="s">
        <v>278</v>
      </c>
      <c r="B101" s="773" t="s">
        <v>791</v>
      </c>
      <c r="C101" s="775">
        <v>1</v>
      </c>
      <c r="D101" s="775">
        <v>1</v>
      </c>
      <c r="E101" s="775">
        <v>1</v>
      </c>
    </row>
    <row r="102" spans="1:5" ht="45.75" thickBot="1" x14ac:dyDescent="0.3">
      <c r="A102" s="481" t="s">
        <v>365</v>
      </c>
      <c r="B102" s="773" t="s">
        <v>791</v>
      </c>
      <c r="C102" s="775">
        <v>1</v>
      </c>
      <c r="D102" s="775">
        <v>1</v>
      </c>
      <c r="E102" s="775">
        <v>1</v>
      </c>
    </row>
    <row r="103" spans="1:5" ht="30.75" thickBot="1" x14ac:dyDescent="0.3">
      <c r="A103" s="481" t="s">
        <v>67</v>
      </c>
      <c r="B103" s="773" t="s">
        <v>791</v>
      </c>
      <c r="C103" s="775">
        <v>1</v>
      </c>
      <c r="D103" s="775">
        <v>0.95</v>
      </c>
      <c r="E103" s="775">
        <v>0.95</v>
      </c>
    </row>
    <row r="104" spans="1:5" ht="30.75" thickBot="1" x14ac:dyDescent="0.3">
      <c r="A104" s="481" t="s">
        <v>76</v>
      </c>
      <c r="B104" s="773" t="s">
        <v>1359</v>
      </c>
      <c r="C104" s="775">
        <v>1</v>
      </c>
      <c r="D104" s="775">
        <v>0.57999999999999996</v>
      </c>
      <c r="E104" s="775">
        <v>0.57999999999999996</v>
      </c>
    </row>
    <row r="105" spans="1:5" ht="45.75" thickBot="1" x14ac:dyDescent="0.3">
      <c r="A105" s="481" t="s">
        <v>80</v>
      </c>
      <c r="B105" s="773" t="s">
        <v>791</v>
      </c>
      <c r="C105" s="775">
        <v>1</v>
      </c>
      <c r="D105" s="775">
        <v>1</v>
      </c>
      <c r="E105" s="775">
        <v>1</v>
      </c>
    </row>
    <row r="106" spans="1:5" ht="45.75" thickBot="1" x14ac:dyDescent="0.3">
      <c r="A106" s="481" t="s">
        <v>71</v>
      </c>
      <c r="B106" s="773" t="s">
        <v>791</v>
      </c>
      <c r="C106" s="775">
        <v>1</v>
      </c>
      <c r="D106" s="775">
        <v>0.95</v>
      </c>
      <c r="E106" s="775">
        <v>0.95</v>
      </c>
    </row>
    <row r="107" spans="1:5" ht="30.75" thickBot="1" x14ac:dyDescent="0.3">
      <c r="A107" s="481" t="s">
        <v>61</v>
      </c>
      <c r="B107" s="773" t="s">
        <v>791</v>
      </c>
      <c r="C107" s="775">
        <v>1</v>
      </c>
      <c r="D107" s="775">
        <v>0.95</v>
      </c>
      <c r="E107" s="775">
        <v>0.95</v>
      </c>
    </row>
    <row r="108" spans="1:5" ht="30.75" thickBot="1" x14ac:dyDescent="0.3">
      <c r="A108" s="481" t="s">
        <v>83</v>
      </c>
      <c r="B108" s="773" t="s">
        <v>791</v>
      </c>
      <c r="C108" s="775">
        <v>1</v>
      </c>
      <c r="D108" s="775">
        <v>1</v>
      </c>
      <c r="E108" s="775">
        <v>1</v>
      </c>
    </row>
    <row r="109" spans="1:5" ht="45.75" thickBot="1" x14ac:dyDescent="0.3">
      <c r="A109" s="481" t="s">
        <v>87</v>
      </c>
      <c r="B109" s="773" t="s">
        <v>1359</v>
      </c>
      <c r="C109" s="775">
        <v>1</v>
      </c>
      <c r="D109" s="775">
        <v>0.47</v>
      </c>
      <c r="E109" s="775">
        <v>0.47</v>
      </c>
    </row>
    <row r="110" spans="1:5" ht="15.75" thickBot="1" x14ac:dyDescent="0.3">
      <c r="A110" s="481" t="s">
        <v>43</v>
      </c>
      <c r="B110" s="773" t="s">
        <v>791</v>
      </c>
      <c r="C110" s="775">
        <v>24</v>
      </c>
      <c r="D110" s="775">
        <v>24</v>
      </c>
      <c r="E110" s="775">
        <v>1</v>
      </c>
    </row>
    <row r="111" spans="1:5" ht="45.75" thickBot="1" x14ac:dyDescent="0.3">
      <c r="A111" s="481" t="s">
        <v>99</v>
      </c>
      <c r="B111" s="773" t="s">
        <v>791</v>
      </c>
      <c r="C111" s="775">
        <v>1</v>
      </c>
      <c r="D111" s="775">
        <v>1</v>
      </c>
      <c r="E111" s="775">
        <v>1</v>
      </c>
    </row>
    <row r="112" spans="1:5" ht="30.75" thickBot="1" x14ac:dyDescent="0.3">
      <c r="A112" s="481" t="s">
        <v>155</v>
      </c>
      <c r="B112" s="773" t="s">
        <v>791</v>
      </c>
      <c r="C112" s="775">
        <v>1</v>
      </c>
      <c r="D112" s="775">
        <v>1</v>
      </c>
      <c r="E112" s="775">
        <v>1</v>
      </c>
    </row>
    <row r="113" spans="1:5" ht="30.75" thickBot="1" x14ac:dyDescent="0.3">
      <c r="A113" s="481" t="s">
        <v>338</v>
      </c>
      <c r="B113" s="773" t="s">
        <v>791</v>
      </c>
      <c r="C113" s="775">
        <v>1</v>
      </c>
      <c r="D113" s="775">
        <v>1</v>
      </c>
      <c r="E113" s="775">
        <v>1</v>
      </c>
    </row>
    <row r="114" spans="1:5" ht="15.75" thickBot="1" x14ac:dyDescent="0.3">
      <c r="A114" s="481" t="s">
        <v>120</v>
      </c>
      <c r="B114" s="773" t="s">
        <v>791</v>
      </c>
      <c r="C114" s="775">
        <v>1</v>
      </c>
      <c r="D114" s="775">
        <v>1</v>
      </c>
      <c r="E114" s="775">
        <v>1</v>
      </c>
    </row>
    <row r="115" spans="1:5" ht="45.75" thickBot="1" x14ac:dyDescent="0.3">
      <c r="A115" s="481" t="s">
        <v>116</v>
      </c>
      <c r="B115" s="773" t="s">
        <v>791</v>
      </c>
      <c r="C115" s="775">
        <v>1</v>
      </c>
      <c r="D115" s="775">
        <v>1</v>
      </c>
      <c r="E115" s="775">
        <v>1</v>
      </c>
    </row>
    <row r="116" spans="1:5" ht="45.75" thickBot="1" x14ac:dyDescent="0.3">
      <c r="A116" s="481" t="s">
        <v>250</v>
      </c>
      <c r="B116" s="773" t="s">
        <v>1359</v>
      </c>
      <c r="C116" s="775">
        <v>1</v>
      </c>
      <c r="D116" s="775">
        <v>0</v>
      </c>
      <c r="E116" s="775">
        <v>0</v>
      </c>
    </row>
    <row r="117" spans="1:5" ht="30.75" thickBot="1" x14ac:dyDescent="0.3">
      <c r="A117" s="481" t="s">
        <v>232</v>
      </c>
      <c r="B117" s="773" t="s">
        <v>791</v>
      </c>
      <c r="C117" s="775">
        <v>1</v>
      </c>
      <c r="D117" s="775">
        <v>1</v>
      </c>
      <c r="E117" s="775">
        <v>1</v>
      </c>
    </row>
    <row r="118" spans="1:5" ht="15.75" thickBot="1" x14ac:dyDescent="0.3">
      <c r="A118" s="481" t="s">
        <v>32</v>
      </c>
      <c r="B118" s="773" t="s">
        <v>791</v>
      </c>
      <c r="C118" s="775">
        <v>44</v>
      </c>
      <c r="D118" s="775">
        <v>44</v>
      </c>
      <c r="E118" s="775">
        <v>1</v>
      </c>
    </row>
    <row r="119" spans="1:5" ht="15.75" thickBot="1" x14ac:dyDescent="0.3">
      <c r="A119" s="481" t="s">
        <v>191</v>
      </c>
      <c r="B119" s="773" t="s">
        <v>1359</v>
      </c>
      <c r="C119" s="775">
        <v>1</v>
      </c>
      <c r="D119" s="775">
        <v>0.5</v>
      </c>
      <c r="E119" s="775">
        <v>0.5</v>
      </c>
    </row>
    <row r="120" spans="1:5" ht="45.75" thickBot="1" x14ac:dyDescent="0.3">
      <c r="A120" s="481" t="s">
        <v>225</v>
      </c>
      <c r="B120" s="773" t="s">
        <v>791</v>
      </c>
      <c r="C120" s="774">
        <v>4</v>
      </c>
      <c r="D120" s="774">
        <v>4</v>
      </c>
      <c r="E120" s="775">
        <v>1</v>
      </c>
    </row>
    <row r="121" spans="1:5" ht="30.75" thickBot="1" x14ac:dyDescent="0.3">
      <c r="A121" s="481" t="s">
        <v>576</v>
      </c>
      <c r="B121" s="773" t="s">
        <v>791</v>
      </c>
      <c r="C121" s="774">
        <v>2</v>
      </c>
      <c r="D121" s="774">
        <v>2</v>
      </c>
      <c r="E121" s="775">
        <v>1</v>
      </c>
    </row>
    <row r="122" spans="1:5" ht="30.75" thickBot="1" x14ac:dyDescent="0.3">
      <c r="A122" s="481" t="s">
        <v>126</v>
      </c>
      <c r="B122" s="773" t="s">
        <v>791</v>
      </c>
      <c r="C122" s="775">
        <v>1</v>
      </c>
      <c r="D122" s="775">
        <v>1</v>
      </c>
      <c r="E122" s="775">
        <v>1</v>
      </c>
    </row>
    <row r="123" spans="1:5" ht="45.75" thickBot="1" x14ac:dyDescent="0.3">
      <c r="A123" s="481" t="s">
        <v>304</v>
      </c>
      <c r="B123" s="773" t="s">
        <v>791</v>
      </c>
      <c r="C123" s="775">
        <v>1</v>
      </c>
      <c r="D123" s="775">
        <v>1</v>
      </c>
      <c r="E123" s="775">
        <v>1</v>
      </c>
    </row>
    <row r="124" spans="1:5" ht="15.75" thickBot="1" x14ac:dyDescent="0.3">
      <c r="A124" s="481" t="s">
        <v>38</v>
      </c>
      <c r="B124" s="773" t="s">
        <v>791</v>
      </c>
      <c r="C124" s="775">
        <v>24</v>
      </c>
      <c r="D124" s="775">
        <v>24</v>
      </c>
      <c r="E124" s="775">
        <v>1</v>
      </c>
    </row>
    <row r="125" spans="1:5" ht="15.75" thickBot="1" x14ac:dyDescent="0.3">
      <c r="A125" s="481" t="s">
        <v>513</v>
      </c>
      <c r="B125" s="773" t="s">
        <v>791</v>
      </c>
      <c r="C125" s="774">
        <v>26</v>
      </c>
      <c r="D125" s="774">
        <v>26</v>
      </c>
      <c r="E125" s="775">
        <v>1</v>
      </c>
    </row>
    <row r="126" spans="1:5" ht="45.75" thickBot="1" x14ac:dyDescent="0.3">
      <c r="A126" s="481" t="s">
        <v>363</v>
      </c>
      <c r="B126" s="773" t="s">
        <v>791</v>
      </c>
      <c r="C126" s="775">
        <v>0.2</v>
      </c>
      <c r="D126" s="775">
        <v>0.2</v>
      </c>
      <c r="E126" s="775">
        <v>1</v>
      </c>
    </row>
    <row r="127" spans="1:5" ht="30.75" thickBot="1" x14ac:dyDescent="0.3">
      <c r="A127" s="481" t="s">
        <v>204</v>
      </c>
      <c r="B127" s="773" t="s">
        <v>791</v>
      </c>
      <c r="C127" s="775">
        <v>0.02</v>
      </c>
      <c r="D127" s="775">
        <v>0.02</v>
      </c>
      <c r="E127" s="775">
        <v>1</v>
      </c>
    </row>
    <row r="128" spans="1:5" ht="30.75" thickBot="1" x14ac:dyDescent="0.3">
      <c r="A128" s="481" t="s">
        <v>349</v>
      </c>
      <c r="B128" s="772" t="s">
        <v>791</v>
      </c>
      <c r="C128" s="775">
        <v>1</v>
      </c>
      <c r="D128" s="775">
        <v>1</v>
      </c>
      <c r="E128" s="775">
        <v>1</v>
      </c>
    </row>
    <row r="129" spans="1:5" ht="45.75" thickBot="1" x14ac:dyDescent="0.3">
      <c r="A129" s="481" t="s">
        <v>369</v>
      </c>
      <c r="B129" s="773" t="s">
        <v>1365</v>
      </c>
      <c r="C129" s="775">
        <v>1</v>
      </c>
      <c r="D129" s="775">
        <v>0.75</v>
      </c>
      <c r="E129" s="775">
        <v>0.75</v>
      </c>
    </row>
    <row r="130" spans="1:5" ht="45.75" thickBot="1" x14ac:dyDescent="0.3">
      <c r="A130" s="481" t="s">
        <v>272</v>
      </c>
      <c r="B130" s="773" t="s">
        <v>791</v>
      </c>
      <c r="C130" s="775">
        <v>1</v>
      </c>
      <c r="D130" s="775">
        <v>1</v>
      </c>
      <c r="E130" s="775">
        <v>1</v>
      </c>
    </row>
    <row r="131" spans="1:5" ht="45.75" thickBot="1" x14ac:dyDescent="0.3">
      <c r="A131" s="481" t="s">
        <v>361</v>
      </c>
      <c r="B131" s="773" t="s">
        <v>791</v>
      </c>
      <c r="C131" s="775">
        <v>1</v>
      </c>
      <c r="D131" s="775">
        <v>1</v>
      </c>
      <c r="E131" s="775">
        <v>1</v>
      </c>
    </row>
    <row r="132" spans="1:5" ht="60.75" thickBot="1" x14ac:dyDescent="0.3">
      <c r="A132" s="481" t="s">
        <v>508</v>
      </c>
      <c r="B132" s="773" t="s">
        <v>791</v>
      </c>
      <c r="C132" s="775">
        <v>0.98</v>
      </c>
      <c r="D132" s="775">
        <v>0.96</v>
      </c>
      <c r="E132" s="775">
        <v>0.97959183673469385</v>
      </c>
    </row>
    <row r="133" spans="1:5" ht="30.75" thickBot="1" x14ac:dyDescent="0.3">
      <c r="A133" s="481" t="s">
        <v>474</v>
      </c>
      <c r="B133" s="773" t="s">
        <v>791</v>
      </c>
      <c r="C133" s="775">
        <v>1</v>
      </c>
      <c r="D133" s="775">
        <v>1</v>
      </c>
      <c r="E133" s="775">
        <v>1</v>
      </c>
    </row>
    <row r="134" spans="1:5" ht="15.75" thickBot="1" x14ac:dyDescent="0.3">
      <c r="A134" s="481" t="s">
        <v>178</v>
      </c>
      <c r="B134" s="773" t="s">
        <v>791</v>
      </c>
      <c r="C134" s="775">
        <v>1</v>
      </c>
      <c r="D134" s="775">
        <v>1</v>
      </c>
      <c r="E134" s="775">
        <v>1</v>
      </c>
    </row>
    <row r="135" spans="1:5" ht="30.75" thickBot="1" x14ac:dyDescent="0.3">
      <c r="A135" s="481" t="s">
        <v>266</v>
      </c>
      <c r="B135" s="773" t="s">
        <v>1359</v>
      </c>
      <c r="C135" s="775">
        <v>1</v>
      </c>
      <c r="D135" s="775">
        <v>0.4</v>
      </c>
      <c r="E135" s="775">
        <v>0.4</v>
      </c>
    </row>
    <row r="136" spans="1:5" ht="45.75" thickBot="1" x14ac:dyDescent="0.3">
      <c r="A136" s="481" t="s">
        <v>298</v>
      </c>
      <c r="B136" s="773" t="s">
        <v>791</v>
      </c>
      <c r="C136" s="775">
        <v>2</v>
      </c>
      <c r="D136" s="775">
        <v>2</v>
      </c>
      <c r="E136" s="775">
        <v>1</v>
      </c>
    </row>
    <row r="137" spans="1:5" ht="45.75" thickBot="1" x14ac:dyDescent="0.3">
      <c r="A137" s="481" t="s">
        <v>580</v>
      </c>
      <c r="B137" s="773" t="s">
        <v>791</v>
      </c>
      <c r="C137" s="775">
        <v>6</v>
      </c>
      <c r="D137" s="775">
        <v>6</v>
      </c>
      <c r="E137" s="775">
        <v>1</v>
      </c>
    </row>
    <row r="138" spans="1:5" ht="30.75" thickBot="1" x14ac:dyDescent="0.3">
      <c r="A138" s="481" t="s">
        <v>309</v>
      </c>
      <c r="B138" s="773" t="s">
        <v>791</v>
      </c>
      <c r="C138" s="775">
        <v>1</v>
      </c>
      <c r="D138" s="775">
        <v>1</v>
      </c>
      <c r="E138" s="775">
        <v>1</v>
      </c>
    </row>
    <row r="139" spans="1:5" ht="30.75" thickBot="1" x14ac:dyDescent="0.3">
      <c r="A139" s="481" t="s">
        <v>356</v>
      </c>
      <c r="B139" s="772" t="s">
        <v>791</v>
      </c>
      <c r="C139" s="775">
        <v>1</v>
      </c>
      <c r="D139" s="775">
        <v>1</v>
      </c>
      <c r="E139" s="775">
        <v>1</v>
      </c>
    </row>
    <row r="140" spans="1:5" ht="15.75" thickBot="1" x14ac:dyDescent="0.3">
      <c r="A140" s="481" t="s">
        <v>46</v>
      </c>
      <c r="B140" s="773" t="s">
        <v>791</v>
      </c>
      <c r="C140" s="775">
        <v>44</v>
      </c>
      <c r="D140" s="775">
        <v>44</v>
      </c>
      <c r="E140" s="775">
        <v>1</v>
      </c>
    </row>
    <row r="141" spans="1:5" ht="45.75" thickBot="1" x14ac:dyDescent="0.3">
      <c r="A141" s="481" t="s">
        <v>196</v>
      </c>
      <c r="B141" s="773" t="s">
        <v>791</v>
      </c>
      <c r="C141" s="775">
        <v>1</v>
      </c>
      <c r="D141" s="775">
        <v>1</v>
      </c>
      <c r="E141" s="775">
        <v>1</v>
      </c>
    </row>
    <row r="142" spans="1:5" ht="30.75" thickBot="1" x14ac:dyDescent="0.3">
      <c r="A142" s="481" t="s">
        <v>256</v>
      </c>
      <c r="B142" s="773" t="s">
        <v>1359</v>
      </c>
      <c r="C142" s="775">
        <v>1</v>
      </c>
      <c r="D142" s="775">
        <v>0.5</v>
      </c>
      <c r="E142" s="775">
        <v>0.5</v>
      </c>
    </row>
    <row r="143" spans="1:5" ht="60.75" thickBot="1" x14ac:dyDescent="0.3">
      <c r="A143" s="481" t="s">
        <v>240</v>
      </c>
      <c r="B143" s="773" t="s">
        <v>1359</v>
      </c>
      <c r="C143" s="775">
        <v>1</v>
      </c>
      <c r="D143" s="775">
        <v>0.35</v>
      </c>
      <c r="E143" s="775">
        <v>0.35</v>
      </c>
    </row>
    <row r="144" spans="1:5" ht="45.75" thickBot="1" x14ac:dyDescent="0.3">
      <c r="A144" s="481" t="s">
        <v>346</v>
      </c>
      <c r="B144" s="773" t="s">
        <v>791</v>
      </c>
      <c r="C144" s="775">
        <v>1</v>
      </c>
      <c r="D144" s="775">
        <v>1</v>
      </c>
      <c r="E144" s="775">
        <v>1</v>
      </c>
    </row>
    <row r="145" spans="1:5" ht="45.75" thickBot="1" x14ac:dyDescent="0.3">
      <c r="A145" s="481" t="s">
        <v>307</v>
      </c>
      <c r="B145" s="773" t="s">
        <v>791</v>
      </c>
      <c r="C145" s="775">
        <v>1</v>
      </c>
      <c r="D145" s="775">
        <v>1</v>
      </c>
      <c r="E145" s="775">
        <v>1</v>
      </c>
    </row>
    <row r="146" spans="1:5" ht="45.75" thickBot="1" x14ac:dyDescent="0.3">
      <c r="A146" s="481" t="s">
        <v>261</v>
      </c>
      <c r="B146" s="773" t="s">
        <v>791</v>
      </c>
      <c r="C146" s="775">
        <v>1</v>
      </c>
      <c r="D146" s="775">
        <v>1</v>
      </c>
      <c r="E146" s="775">
        <v>1</v>
      </c>
    </row>
    <row r="147" spans="1:5" ht="30.75" thickBot="1" x14ac:dyDescent="0.3">
      <c r="A147" s="481" t="s">
        <v>503</v>
      </c>
      <c r="B147" s="773" t="s">
        <v>791</v>
      </c>
      <c r="C147" s="774">
        <v>20</v>
      </c>
      <c r="D147" s="774">
        <v>20</v>
      </c>
      <c r="E147" s="775">
        <v>1</v>
      </c>
    </row>
    <row r="148" spans="1:5" ht="30.75" thickBot="1" x14ac:dyDescent="0.3">
      <c r="A148" s="481" t="s">
        <v>326</v>
      </c>
      <c r="B148" s="773" t="s">
        <v>791</v>
      </c>
      <c r="C148" s="775">
        <v>1</v>
      </c>
      <c r="D148" s="775">
        <v>1</v>
      </c>
      <c r="E148" s="775">
        <v>1</v>
      </c>
    </row>
    <row r="149" spans="1:5" ht="30.75" thickBot="1" x14ac:dyDescent="0.3">
      <c r="A149" s="481" t="s">
        <v>281</v>
      </c>
      <c r="B149" s="773" t="s">
        <v>791</v>
      </c>
      <c r="C149" s="775">
        <v>1</v>
      </c>
      <c r="D149" s="775">
        <v>1</v>
      </c>
      <c r="E149" s="775">
        <v>1</v>
      </c>
    </row>
    <row r="150" spans="1:5" ht="15.75" thickBot="1" x14ac:dyDescent="0.3">
      <c r="A150" s="481" t="s">
        <v>581</v>
      </c>
      <c r="B150" s="773" t="s">
        <v>791</v>
      </c>
      <c r="C150" s="775">
        <v>17</v>
      </c>
      <c r="D150" s="775">
        <v>17</v>
      </c>
      <c r="E150" s="775">
        <v>1</v>
      </c>
    </row>
    <row r="151" spans="1:5" ht="30.75" thickBot="1" x14ac:dyDescent="0.3">
      <c r="A151" s="481" t="s">
        <v>107</v>
      </c>
      <c r="B151" s="773" t="s">
        <v>1359</v>
      </c>
      <c r="C151" s="775">
        <v>1</v>
      </c>
      <c r="D151" s="775">
        <v>0</v>
      </c>
      <c r="E151" s="775">
        <v>0</v>
      </c>
    </row>
    <row r="152" spans="1:5" ht="15.75" thickBot="1" x14ac:dyDescent="0.3">
      <c r="A152" s="481" t="s">
        <v>54</v>
      </c>
      <c r="B152" s="772" t="s">
        <v>791</v>
      </c>
      <c r="C152" s="775">
        <v>1</v>
      </c>
      <c r="D152" s="775">
        <v>0.99</v>
      </c>
      <c r="E152" s="775">
        <v>0.99</v>
      </c>
    </row>
    <row r="153" spans="1:5" ht="60.75" thickBot="1" x14ac:dyDescent="0.3">
      <c r="A153" s="481" t="s">
        <v>110</v>
      </c>
      <c r="B153" s="773" t="s">
        <v>1359</v>
      </c>
      <c r="C153" s="775">
        <v>1</v>
      </c>
      <c r="D153" s="775">
        <v>0</v>
      </c>
      <c r="E153" s="775">
        <v>0</v>
      </c>
    </row>
    <row r="154" spans="1:5" ht="30.75" thickBot="1" x14ac:dyDescent="0.3">
      <c r="A154" s="481" t="s">
        <v>181</v>
      </c>
      <c r="B154" s="773" t="s">
        <v>791</v>
      </c>
      <c r="C154" s="775">
        <v>1</v>
      </c>
      <c r="D154" s="775">
        <v>1</v>
      </c>
      <c r="E154" s="775">
        <v>1</v>
      </c>
    </row>
    <row r="155" spans="1:5" ht="45.75" thickBot="1" x14ac:dyDescent="0.3">
      <c r="A155" s="481" t="s">
        <v>384</v>
      </c>
      <c r="B155" s="773" t="s">
        <v>791</v>
      </c>
      <c r="C155" s="775">
        <v>1</v>
      </c>
      <c r="D155" s="775">
        <v>1</v>
      </c>
      <c r="E155" s="775">
        <v>1</v>
      </c>
    </row>
    <row r="156" spans="1:5" ht="45.75" thickBot="1" x14ac:dyDescent="0.3">
      <c r="A156" s="481" t="s">
        <v>495</v>
      </c>
      <c r="B156" s="773" t="s">
        <v>791</v>
      </c>
      <c r="C156" s="775">
        <v>1</v>
      </c>
      <c r="D156" s="775">
        <v>1</v>
      </c>
      <c r="E156" s="775">
        <v>1</v>
      </c>
    </row>
    <row r="157" spans="1:5" ht="45.75" thickBot="1" x14ac:dyDescent="0.3">
      <c r="A157" s="481" t="s">
        <v>132</v>
      </c>
      <c r="B157" s="773" t="s">
        <v>791</v>
      </c>
      <c r="C157" s="775">
        <v>1</v>
      </c>
      <c r="D157" s="775">
        <v>1</v>
      </c>
      <c r="E157" s="775">
        <v>1</v>
      </c>
    </row>
    <row r="158" spans="1:5" ht="45.75" thickBot="1" x14ac:dyDescent="0.3">
      <c r="A158" s="481" t="s">
        <v>381</v>
      </c>
      <c r="B158" s="773" t="s">
        <v>1365</v>
      </c>
      <c r="C158" s="775">
        <v>1</v>
      </c>
      <c r="D158" s="775">
        <v>0.75</v>
      </c>
      <c r="E158" s="775">
        <v>0.75</v>
      </c>
    </row>
    <row r="159" spans="1:5" ht="75.75" thickBot="1" x14ac:dyDescent="0.3">
      <c r="A159" s="481" t="s">
        <v>314</v>
      </c>
      <c r="B159" s="773" t="s">
        <v>791</v>
      </c>
      <c r="C159" s="775">
        <v>1</v>
      </c>
      <c r="D159" s="775">
        <v>1</v>
      </c>
      <c r="E159" s="775">
        <v>1</v>
      </c>
    </row>
    <row r="160" spans="1:5" ht="45.75" thickBot="1" x14ac:dyDescent="0.3">
      <c r="A160" s="481" t="s">
        <v>335</v>
      </c>
      <c r="B160" s="773" t="s">
        <v>791</v>
      </c>
      <c r="C160" s="775">
        <v>1</v>
      </c>
      <c r="D160" s="775">
        <v>1</v>
      </c>
      <c r="E160" s="775">
        <v>1</v>
      </c>
    </row>
    <row r="161" spans="1:5" ht="15.75" thickBot="1" x14ac:dyDescent="0.3">
      <c r="A161" s="481" t="s">
        <v>25</v>
      </c>
      <c r="B161" s="773" t="s">
        <v>791</v>
      </c>
      <c r="C161" s="775">
        <v>12</v>
      </c>
      <c r="D161" s="775">
        <v>12</v>
      </c>
      <c r="E161" s="775">
        <v>1</v>
      </c>
    </row>
    <row r="162" spans="1:5" ht="30.75" thickBot="1" x14ac:dyDescent="0.3">
      <c r="A162" s="481" t="s">
        <v>344</v>
      </c>
      <c r="B162" s="773" t="s">
        <v>791</v>
      </c>
      <c r="C162" s="775">
        <v>1</v>
      </c>
      <c r="D162" s="775">
        <v>1</v>
      </c>
      <c r="E162" s="775">
        <v>1</v>
      </c>
    </row>
    <row r="163" spans="1:5" ht="30.75" thickBot="1" x14ac:dyDescent="0.3">
      <c r="A163" s="481" t="s">
        <v>182</v>
      </c>
      <c r="B163" s="773" t="s">
        <v>791</v>
      </c>
      <c r="C163" s="775">
        <v>1</v>
      </c>
      <c r="D163" s="775">
        <v>1</v>
      </c>
      <c r="E163" s="775">
        <v>1</v>
      </c>
    </row>
    <row r="164" spans="1:5" ht="15.75" thickBot="1" x14ac:dyDescent="0.3">
      <c r="A164" s="481" t="s">
        <v>179</v>
      </c>
      <c r="B164" s="773" t="s">
        <v>791</v>
      </c>
      <c r="C164" s="775">
        <v>1</v>
      </c>
      <c r="D164" s="775">
        <v>1</v>
      </c>
      <c r="E164" s="775">
        <v>1</v>
      </c>
    </row>
    <row r="165" spans="1:5" ht="15.75" thickBot="1" x14ac:dyDescent="0.3">
      <c r="A165" s="481" t="s">
        <v>180</v>
      </c>
      <c r="B165" s="773" t="s">
        <v>791</v>
      </c>
      <c r="C165" s="775">
        <v>1</v>
      </c>
      <c r="D165" s="775">
        <v>1</v>
      </c>
      <c r="E165" s="775">
        <v>1</v>
      </c>
    </row>
    <row r="166" spans="1:5" ht="15.75" thickBot="1" x14ac:dyDescent="0.3">
      <c r="A166" s="481" t="s">
        <v>485</v>
      </c>
      <c r="B166" s="773" t="s">
        <v>791</v>
      </c>
      <c r="C166" s="775">
        <v>1</v>
      </c>
      <c r="D166" s="775">
        <v>1</v>
      </c>
      <c r="E166" s="775">
        <v>1</v>
      </c>
    </row>
    <row r="167" spans="1:5" ht="30.75" thickBot="1" x14ac:dyDescent="0.3">
      <c r="A167" s="481" t="s">
        <v>331</v>
      </c>
      <c r="B167" s="773" t="s">
        <v>791</v>
      </c>
      <c r="C167" s="775">
        <v>1</v>
      </c>
      <c r="D167" s="775">
        <v>1</v>
      </c>
      <c r="E167" s="775">
        <v>1</v>
      </c>
    </row>
    <row r="168" spans="1:5" ht="30.75" thickBot="1" x14ac:dyDescent="0.3">
      <c r="A168" s="481" t="s">
        <v>321</v>
      </c>
      <c r="B168" s="773" t="s">
        <v>791</v>
      </c>
      <c r="C168" s="775">
        <v>1</v>
      </c>
      <c r="D168" s="775">
        <v>1</v>
      </c>
      <c r="E168" s="775">
        <v>1</v>
      </c>
    </row>
    <row r="169" spans="1:5" ht="45.75" thickBot="1" x14ac:dyDescent="0.3">
      <c r="A169" s="481" t="s">
        <v>318</v>
      </c>
      <c r="B169" s="773" t="s">
        <v>791</v>
      </c>
      <c r="C169" s="775">
        <v>1</v>
      </c>
      <c r="D169" s="775">
        <v>1</v>
      </c>
      <c r="E169" s="775">
        <v>1</v>
      </c>
    </row>
    <row r="170" spans="1:5" ht="30.75" thickBot="1" x14ac:dyDescent="0.3">
      <c r="A170" s="481" t="s">
        <v>177</v>
      </c>
      <c r="B170" s="773" t="s">
        <v>791</v>
      </c>
      <c r="C170" s="775">
        <v>17</v>
      </c>
      <c r="D170" s="775">
        <v>17</v>
      </c>
      <c r="E170" s="775">
        <v>1</v>
      </c>
    </row>
    <row r="171" spans="1:5" ht="30.75" thickBot="1" x14ac:dyDescent="0.3">
      <c r="A171" s="481" t="s">
        <v>104</v>
      </c>
      <c r="B171" s="773" t="s">
        <v>791</v>
      </c>
      <c r="C171" s="775">
        <v>2</v>
      </c>
      <c r="D171" s="775">
        <v>2</v>
      </c>
      <c r="E171" s="775">
        <v>1</v>
      </c>
    </row>
    <row r="172" spans="1:5" ht="45.75" thickBot="1" x14ac:dyDescent="0.3">
      <c r="A172" s="481" t="s">
        <v>211</v>
      </c>
      <c r="B172" s="773" t="s">
        <v>791</v>
      </c>
      <c r="C172" s="774">
        <v>2</v>
      </c>
      <c r="D172" s="774">
        <v>2</v>
      </c>
      <c r="E172" s="775">
        <v>1</v>
      </c>
    </row>
    <row r="173" spans="1:5" ht="45.75" thickBot="1" x14ac:dyDescent="0.3">
      <c r="A173" s="481" t="s">
        <v>833</v>
      </c>
      <c r="B173" s="773" t="s">
        <v>791</v>
      </c>
      <c r="C173" s="775">
        <v>1</v>
      </c>
      <c r="D173" s="775">
        <v>1</v>
      </c>
      <c r="E173" s="775">
        <v>1</v>
      </c>
    </row>
    <row r="175" spans="1:5" ht="15.75" thickBot="1" x14ac:dyDescent="0.3"/>
    <row r="176" spans="1:5"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224" ht="15.75" thickBot="1" x14ac:dyDescent="0.3"/>
    <row r="225" ht="15.75" thickBot="1" x14ac:dyDescent="0.3"/>
    <row r="226" ht="15.75" thickBot="1" x14ac:dyDescent="0.3"/>
    <row r="227" ht="15.75" thickBot="1" x14ac:dyDescent="0.3"/>
    <row r="228" ht="15.75" thickBot="1" x14ac:dyDescent="0.3"/>
    <row r="229" ht="15.75" thickBot="1" x14ac:dyDescent="0.3"/>
    <row r="230" ht="15.75" thickBot="1" x14ac:dyDescent="0.3"/>
    <row r="231" ht="15.75" thickBot="1" x14ac:dyDescent="0.3"/>
    <row r="232" ht="15.75" thickBot="1" x14ac:dyDescent="0.3"/>
    <row r="233" ht="15.75" thickBot="1" x14ac:dyDescent="0.3"/>
    <row r="234" ht="15.75" thickBot="1" x14ac:dyDescent="0.3"/>
    <row r="235" ht="15.75" thickBot="1" x14ac:dyDescent="0.3"/>
    <row r="236" ht="15.75" thickBot="1" x14ac:dyDescent="0.3"/>
    <row r="237" ht="15.75" thickBot="1" x14ac:dyDescent="0.3"/>
    <row r="238" ht="15.75" thickBot="1" x14ac:dyDescent="0.3"/>
    <row r="239" ht="15.75" thickBot="1" x14ac:dyDescent="0.3"/>
    <row r="240" ht="15.75" thickBot="1" x14ac:dyDescent="0.3"/>
    <row r="241" ht="15.75" thickBot="1" x14ac:dyDescent="0.3"/>
    <row r="242" ht="15.75" thickBot="1" x14ac:dyDescent="0.3"/>
    <row r="243" ht="15.75" thickBot="1" x14ac:dyDescent="0.3"/>
    <row r="244" ht="15.75" thickBot="1" x14ac:dyDescent="0.3"/>
    <row r="245" ht="15.75" thickBot="1" x14ac:dyDescent="0.3"/>
    <row r="246" ht="15.75" thickBot="1" x14ac:dyDescent="0.3"/>
    <row r="247" ht="15.75" thickBot="1" x14ac:dyDescent="0.3"/>
    <row r="249" ht="15.75" thickBot="1" x14ac:dyDescent="0.3"/>
    <row r="250" ht="15.75" thickBot="1" x14ac:dyDescent="0.3"/>
    <row r="251" ht="15.75" thickBot="1" x14ac:dyDescent="0.3"/>
    <row r="252" ht="15.75" thickBot="1" x14ac:dyDescent="0.3"/>
    <row r="253" ht="15.75" thickBot="1" x14ac:dyDescent="0.3"/>
    <row r="254" ht="15.75" thickBot="1" x14ac:dyDescent="0.3"/>
    <row r="255" ht="15.75" thickBot="1" x14ac:dyDescent="0.3"/>
    <row r="256" ht="15.75" thickBot="1" x14ac:dyDescent="0.3"/>
    <row r="257" ht="15.75" thickBot="1" x14ac:dyDescent="0.3"/>
    <row r="258" ht="15.75" thickBot="1" x14ac:dyDescent="0.3"/>
    <row r="259" ht="15.75" thickBot="1" x14ac:dyDescent="0.3"/>
    <row r="260" ht="15.75" thickBot="1" x14ac:dyDescent="0.3"/>
    <row r="261" ht="15.75" thickBot="1" x14ac:dyDescent="0.3"/>
    <row r="262" ht="15.75" thickBot="1" x14ac:dyDescent="0.3"/>
    <row r="263" ht="15.75" thickBot="1" x14ac:dyDescent="0.3"/>
    <row r="264" ht="15.75" thickBot="1" x14ac:dyDescent="0.3"/>
    <row r="265" ht="15.75" thickBot="1" x14ac:dyDescent="0.3"/>
    <row r="266" ht="15.75" thickBot="1" x14ac:dyDescent="0.3"/>
    <row r="267" ht="15.75" thickBot="1" x14ac:dyDescent="0.3"/>
    <row r="268" ht="15.75" thickBot="1" x14ac:dyDescent="0.3"/>
    <row r="269" ht="15.75" thickBot="1" x14ac:dyDescent="0.3"/>
    <row r="270" ht="15.75" thickBot="1" x14ac:dyDescent="0.3"/>
    <row r="271" ht="15.75" thickBot="1" x14ac:dyDescent="0.3"/>
    <row r="272" ht="15.75" thickBot="1" x14ac:dyDescent="0.3"/>
    <row r="273" ht="15.75" thickBot="1" x14ac:dyDescent="0.3"/>
    <row r="274" ht="15.75" thickBot="1" x14ac:dyDescent="0.3"/>
    <row r="275" ht="15.75" thickBot="1" x14ac:dyDescent="0.3"/>
    <row r="276" ht="15.75" thickBot="1" x14ac:dyDescent="0.3"/>
    <row r="277" ht="15.75" thickBot="1" x14ac:dyDescent="0.3"/>
    <row r="278" ht="15.75" thickBot="1" x14ac:dyDescent="0.3"/>
    <row r="279" ht="15.75" thickBot="1" x14ac:dyDescent="0.3"/>
    <row r="280" ht="15.75" thickBot="1" x14ac:dyDescent="0.3"/>
    <row r="281" ht="15.75" thickBot="1" x14ac:dyDescent="0.3"/>
    <row r="282" ht="15.75" thickBot="1" x14ac:dyDescent="0.3"/>
    <row r="283" ht="15.75" thickBot="1" x14ac:dyDescent="0.3"/>
    <row r="284" ht="15.75" thickBot="1" x14ac:dyDescent="0.3"/>
    <row r="285" ht="15.75" thickBot="1" x14ac:dyDescent="0.3"/>
    <row r="286" ht="15.75" thickBot="1" x14ac:dyDescent="0.3"/>
    <row r="287" ht="15.75" thickBot="1" x14ac:dyDescent="0.3"/>
    <row r="288" ht="15.75" thickBot="1" x14ac:dyDescent="0.3"/>
    <row r="289" ht="15.75" thickBot="1" x14ac:dyDescent="0.3"/>
    <row r="290" ht="15.75" thickBot="1" x14ac:dyDescent="0.3"/>
    <row r="291" ht="15.75" thickBot="1" x14ac:dyDescent="0.3"/>
    <row r="292" ht="15.75" thickBot="1" x14ac:dyDescent="0.3"/>
    <row r="293" ht="15.75" thickBot="1" x14ac:dyDescent="0.3"/>
    <row r="294" ht="15.75" thickBot="1" x14ac:dyDescent="0.3"/>
    <row r="295" ht="15.75" thickBot="1" x14ac:dyDescent="0.3"/>
    <row r="296" ht="15.75" thickBot="1" x14ac:dyDescent="0.3"/>
    <row r="297" ht="15.75" thickBot="1" x14ac:dyDescent="0.3"/>
    <row r="298" ht="15.75" thickBot="1" x14ac:dyDescent="0.3"/>
    <row r="299" ht="15.75" thickBot="1" x14ac:dyDescent="0.3"/>
    <row r="300" ht="15.75" thickBot="1" x14ac:dyDescent="0.3"/>
    <row r="301" ht="15.75" thickBot="1" x14ac:dyDescent="0.3"/>
    <row r="302" ht="15.75" thickBot="1" x14ac:dyDescent="0.3"/>
    <row r="303" ht="15.75" thickBot="1" x14ac:dyDescent="0.3"/>
    <row r="304" ht="15.75" thickBot="1" x14ac:dyDescent="0.3"/>
    <row r="305" ht="15.75" thickBot="1" x14ac:dyDescent="0.3"/>
    <row r="306" ht="15.75" thickBot="1" x14ac:dyDescent="0.3"/>
    <row r="307" ht="15.75" thickBot="1" x14ac:dyDescent="0.3"/>
    <row r="308" ht="15.75" thickBot="1" x14ac:dyDescent="0.3"/>
    <row r="309" ht="15.75" thickBot="1" x14ac:dyDescent="0.3"/>
    <row r="310" ht="15.75" thickBot="1" x14ac:dyDescent="0.3"/>
    <row r="311" ht="15.75" thickBot="1" x14ac:dyDescent="0.3"/>
    <row r="312" ht="15.75" thickBot="1" x14ac:dyDescent="0.3"/>
    <row r="313" ht="15.75" thickBot="1" x14ac:dyDescent="0.3"/>
    <row r="314" ht="15.75" thickBot="1" x14ac:dyDescent="0.3"/>
    <row r="315" ht="15.75" thickBot="1" x14ac:dyDescent="0.3"/>
    <row r="316" ht="15.75" thickBot="1" x14ac:dyDescent="0.3"/>
    <row r="317" ht="15.75" thickBot="1" x14ac:dyDescent="0.3"/>
    <row r="318" ht="15.75" thickBot="1" x14ac:dyDescent="0.3"/>
    <row r="319" ht="15.75" thickBot="1" x14ac:dyDescent="0.3"/>
    <row r="320" ht="15.75" thickBot="1" x14ac:dyDescent="0.3"/>
    <row r="321" ht="15.75" thickBot="1" x14ac:dyDescent="0.3"/>
    <row r="519" ht="18.75" customHeight="1" x14ac:dyDescent="0.25"/>
    <row r="538" spans="2:4" ht="15" customHeight="1" x14ac:dyDescent="0.25">
      <c r="B538" s="461" t="s">
        <v>763</v>
      </c>
    </row>
    <row r="539" spans="2:4" ht="15" customHeight="1" x14ac:dyDescent="0.25">
      <c r="C539" s="82" t="s">
        <v>764</v>
      </c>
      <c r="D539" s="82" t="s">
        <v>765</v>
      </c>
    </row>
    <row r="540" spans="2:4" ht="15" customHeight="1" x14ac:dyDescent="0.25">
      <c r="C540" s="81">
        <v>0.1</v>
      </c>
      <c r="D540" s="82">
        <v>1</v>
      </c>
    </row>
    <row r="541" spans="2:4" ht="15" customHeight="1" x14ac:dyDescent="0.25">
      <c r="C541" s="81">
        <v>0.2</v>
      </c>
      <c r="D541" s="82">
        <v>1</v>
      </c>
    </row>
    <row r="542" spans="2:4" ht="15" customHeight="1" x14ac:dyDescent="0.25">
      <c r="C542" s="81">
        <v>0.3</v>
      </c>
      <c r="D542" s="82">
        <v>1</v>
      </c>
    </row>
    <row r="543" spans="2:4" ht="15" customHeight="1" x14ac:dyDescent="0.25">
      <c r="C543" s="81">
        <v>0.4</v>
      </c>
      <c r="D543" s="82">
        <v>1</v>
      </c>
    </row>
    <row r="544" spans="2:4" ht="15" customHeight="1" x14ac:dyDescent="0.25">
      <c r="C544" s="81">
        <v>0.5</v>
      </c>
      <c r="D544" s="82">
        <v>1</v>
      </c>
    </row>
    <row r="545" spans="2:7" ht="15" customHeight="1" x14ac:dyDescent="0.25">
      <c r="C545" s="81">
        <v>0.6</v>
      </c>
      <c r="D545" s="82">
        <v>1</v>
      </c>
    </row>
    <row r="546" spans="2:7" ht="15" customHeight="1" x14ac:dyDescent="0.25">
      <c r="C546" s="81">
        <v>0.7</v>
      </c>
      <c r="D546" s="82">
        <v>1</v>
      </c>
    </row>
    <row r="547" spans="2:7" ht="15" customHeight="1" x14ac:dyDescent="0.25">
      <c r="C547" s="81">
        <v>0.8</v>
      </c>
      <c r="D547" s="82">
        <v>1</v>
      </c>
    </row>
    <row r="548" spans="2:7" ht="15" customHeight="1" x14ac:dyDescent="0.25">
      <c r="C548" s="81">
        <v>0.9</v>
      </c>
      <c r="D548" s="82">
        <v>1</v>
      </c>
    </row>
    <row r="549" spans="2:7" ht="15" customHeight="1" x14ac:dyDescent="0.25">
      <c r="C549" s="81">
        <v>1</v>
      </c>
      <c r="D549" s="82">
        <f>SUM(D540:D548)</f>
        <v>9</v>
      </c>
    </row>
    <row r="550" spans="2:7" ht="15" customHeight="1" thickBot="1" x14ac:dyDescent="0.3">
      <c r="G550" t="s">
        <v>766</v>
      </c>
    </row>
    <row r="551" spans="2:7" ht="15.75" thickBot="1" x14ac:dyDescent="0.3">
      <c r="B551" s="462"/>
      <c r="C551" s="463" t="s">
        <v>767</v>
      </c>
      <c r="D551" s="464">
        <f>E554*PI()</f>
        <v>2.9707316636767942</v>
      </c>
    </row>
    <row r="552" spans="2:7" ht="15" customHeight="1" x14ac:dyDescent="0.25">
      <c r="B552" s="465" t="s">
        <v>768</v>
      </c>
      <c r="C552" s="466" t="s">
        <v>769</v>
      </c>
      <c r="D552" s="466" t="s">
        <v>770</v>
      </c>
    </row>
    <row r="553" spans="2:7" ht="15" customHeight="1" x14ac:dyDescent="0.25">
      <c r="B553" s="467" t="s">
        <v>771</v>
      </c>
      <c r="C553" s="467">
        <v>0</v>
      </c>
      <c r="D553" s="467">
        <v>0</v>
      </c>
    </row>
    <row r="554" spans="2:7" ht="15" customHeight="1" x14ac:dyDescent="0.25">
      <c r="B554" s="467" t="s">
        <v>772</v>
      </c>
      <c r="C554" s="467">
        <f>COS(D551)*-1</f>
        <v>0.98543873732279319</v>
      </c>
      <c r="D554" s="467">
        <f>SIN(D551)</f>
        <v>0.17003086479712737</v>
      </c>
      <c r="E554" s="295">
        <f>B89</f>
        <v>0.94561325774754346</v>
      </c>
    </row>
  </sheetData>
  <conditionalFormatting pivot="1" sqref="E100:E173">
    <cfRule type="iconSet" priority="1">
      <iconSet iconSet="3TrafficLights2">
        <cfvo type="percent" val="0"/>
        <cfvo type="num" val="0.6"/>
        <cfvo type="num" val="0.8"/>
      </iconSet>
    </cfRule>
  </conditionalFormatting>
  <pageMargins left="0.7" right="0.7" top="0.75" bottom="0.75" header="0.3" footer="0.3"/>
  <pageSetup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24"/>
  <sheetViews>
    <sheetView showGridLines="0" zoomScaleNormal="100" workbookViewId="0">
      <selection activeCell="C8" sqref="C8"/>
    </sheetView>
  </sheetViews>
  <sheetFormatPr baseColWidth="10" defaultColWidth="11.375" defaultRowHeight="23.25" x14ac:dyDescent="0.25"/>
  <cols>
    <col min="1" max="3" width="25.375" style="85" customWidth="1"/>
    <col min="4" max="4" width="36" style="85" customWidth="1"/>
    <col min="5" max="5" width="17.625" style="85" customWidth="1"/>
    <col min="6" max="6" width="14.75" style="89" customWidth="1"/>
    <col min="7" max="7" width="30.625" style="85" customWidth="1"/>
    <col min="8" max="10" width="26" style="85" customWidth="1"/>
    <col min="11" max="12" width="21.625" style="85" customWidth="1"/>
    <col min="13" max="13" width="24.375" style="85" customWidth="1"/>
    <col min="14" max="14" width="22.875" style="85" customWidth="1"/>
    <col min="15" max="15" width="15" style="85" customWidth="1"/>
    <col min="16" max="16" width="64.625" style="85" customWidth="1"/>
    <col min="17" max="17" width="61.375" style="85" customWidth="1"/>
    <col min="18" max="18" width="30.375" style="85" customWidth="1"/>
    <col min="19" max="19" width="26.625" style="85" customWidth="1"/>
    <col min="20" max="20" width="29.625" style="85" customWidth="1"/>
    <col min="21" max="16384" width="11.375" style="85"/>
  </cols>
  <sheetData>
    <row r="1" spans="1:20" x14ac:dyDescent="0.25">
      <c r="D1" s="88"/>
      <c r="E1" s="88"/>
      <c r="F1" s="86"/>
      <c r="G1" s="87"/>
    </row>
    <row r="2" spans="1:20" x14ac:dyDescent="0.25">
      <c r="D2" s="88"/>
      <c r="E2" s="88"/>
      <c r="F2" s="86"/>
      <c r="G2" s="87"/>
    </row>
    <row r="3" spans="1:20" x14ac:dyDescent="0.25">
      <c r="D3" s="88"/>
      <c r="E3" s="88"/>
      <c r="F3" s="86"/>
      <c r="G3" s="87"/>
    </row>
    <row r="4" spans="1:20" x14ac:dyDescent="0.25">
      <c r="A4" s="88"/>
      <c r="B4" s="88"/>
      <c r="D4" s="88"/>
      <c r="E4" s="88"/>
      <c r="F4" s="86"/>
      <c r="G4" s="87"/>
    </row>
    <row r="5" spans="1:20" s="90" customFormat="1" ht="70.5" customHeight="1" x14ac:dyDescent="0.25">
      <c r="A5" s="98" t="s">
        <v>410</v>
      </c>
      <c r="B5" s="99" t="s">
        <v>411</v>
      </c>
      <c r="C5" s="98" t="s">
        <v>412</v>
      </c>
      <c r="D5" s="99" t="s">
        <v>413</v>
      </c>
      <c r="E5" s="100" t="s">
        <v>1048</v>
      </c>
      <c r="F5" s="101" t="s">
        <v>414</v>
      </c>
      <c r="G5" s="102" t="s">
        <v>415</v>
      </c>
      <c r="H5" s="131" t="s">
        <v>416</v>
      </c>
      <c r="I5" s="132" t="s">
        <v>1208</v>
      </c>
      <c r="J5" s="132" t="s">
        <v>1209</v>
      </c>
      <c r="K5" s="132" t="s">
        <v>417</v>
      </c>
      <c r="L5" s="132" t="s">
        <v>418</v>
      </c>
      <c r="M5" s="132" t="s">
        <v>419</v>
      </c>
      <c r="N5" s="132" t="s">
        <v>420</v>
      </c>
      <c r="O5" s="133" t="s">
        <v>421</v>
      </c>
      <c r="P5" s="714" t="s">
        <v>407</v>
      </c>
      <c r="Q5" s="714" t="s">
        <v>408</v>
      </c>
      <c r="R5" s="715" t="s">
        <v>422</v>
      </c>
      <c r="S5" s="715" t="s">
        <v>423</v>
      </c>
      <c r="T5" s="716" t="s">
        <v>409</v>
      </c>
    </row>
    <row r="6" spans="1:20" s="91" customFormat="1" ht="111.75" customHeight="1" x14ac:dyDescent="0.25">
      <c r="A6" s="147" t="s">
        <v>453</v>
      </c>
      <c r="B6" s="147" t="s">
        <v>454</v>
      </c>
      <c r="C6" s="147" t="s">
        <v>455</v>
      </c>
      <c r="D6" s="145" t="s">
        <v>445</v>
      </c>
      <c r="E6" s="121">
        <v>1133</v>
      </c>
      <c r="F6" s="137">
        <v>2</v>
      </c>
      <c r="G6" s="103" t="s">
        <v>424</v>
      </c>
      <c r="H6" s="104" t="s">
        <v>425</v>
      </c>
      <c r="I6" s="1180">
        <v>1</v>
      </c>
      <c r="J6" s="1180">
        <v>0.6</v>
      </c>
      <c r="K6" s="711">
        <v>0.39</v>
      </c>
      <c r="L6" s="711">
        <v>0</v>
      </c>
      <c r="M6" s="713">
        <v>756640262</v>
      </c>
      <c r="N6" s="713">
        <v>0</v>
      </c>
      <c r="O6" s="106">
        <f>+N6/M6</f>
        <v>0</v>
      </c>
      <c r="P6" s="107"/>
      <c r="Q6" s="107"/>
      <c r="R6" s="107"/>
      <c r="S6" s="107"/>
      <c r="T6" s="107"/>
    </row>
    <row r="7" spans="1:20" s="91" customFormat="1" ht="111.75" customHeight="1" x14ac:dyDescent="0.25">
      <c r="A7" s="147" t="s">
        <v>453</v>
      </c>
      <c r="B7" s="147" t="s">
        <v>454</v>
      </c>
      <c r="C7" s="147" t="s">
        <v>455</v>
      </c>
      <c r="D7" s="145" t="s">
        <v>445</v>
      </c>
      <c r="E7" s="121">
        <v>1133</v>
      </c>
      <c r="F7" s="138">
        <v>3</v>
      </c>
      <c r="G7" s="108" t="s">
        <v>426</v>
      </c>
      <c r="H7" s="104" t="s">
        <v>1049</v>
      </c>
      <c r="I7" s="1181"/>
      <c r="J7" s="1181"/>
      <c r="K7" s="711">
        <v>100</v>
      </c>
      <c r="L7" s="711">
        <v>50</v>
      </c>
      <c r="M7" s="713">
        <v>4964793006</v>
      </c>
      <c r="N7" s="713">
        <v>2014311071</v>
      </c>
      <c r="O7" s="106"/>
      <c r="P7" s="109"/>
      <c r="Q7" s="107"/>
      <c r="R7" s="110"/>
      <c r="S7" s="110"/>
      <c r="T7" s="110"/>
    </row>
    <row r="8" spans="1:20" s="92" customFormat="1" ht="111.75" customHeight="1" x14ac:dyDescent="0.25">
      <c r="A8" s="147" t="s">
        <v>453</v>
      </c>
      <c r="B8" s="147" t="s">
        <v>454</v>
      </c>
      <c r="C8" s="147" t="s">
        <v>455</v>
      </c>
      <c r="D8" s="145" t="s">
        <v>445</v>
      </c>
      <c r="E8" s="121">
        <v>1133</v>
      </c>
      <c r="F8" s="138">
        <v>4</v>
      </c>
      <c r="G8" s="108" t="s">
        <v>428</v>
      </c>
      <c r="H8" s="104" t="s">
        <v>1050</v>
      </c>
      <c r="I8" s="1181"/>
      <c r="J8" s="1181"/>
      <c r="K8" s="711">
        <v>100</v>
      </c>
      <c r="L8" s="711">
        <v>75</v>
      </c>
      <c r="M8" s="713">
        <v>3533478161</v>
      </c>
      <c r="N8" s="713">
        <v>2305509010</v>
      </c>
      <c r="O8" s="106">
        <f>+N8/M8</f>
        <v>0.65247580569382213</v>
      </c>
      <c r="P8" s="107"/>
      <c r="Q8" s="107"/>
      <c r="R8" s="107"/>
      <c r="S8" s="107"/>
      <c r="T8" s="107"/>
    </row>
    <row r="9" spans="1:20" s="91" customFormat="1" ht="111.75" customHeight="1" x14ac:dyDescent="0.25">
      <c r="A9" s="147" t="s">
        <v>453</v>
      </c>
      <c r="B9" s="147" t="s">
        <v>454</v>
      </c>
      <c r="C9" s="147" t="s">
        <v>455</v>
      </c>
      <c r="D9" s="145" t="s">
        <v>445</v>
      </c>
      <c r="E9" s="121">
        <v>1133</v>
      </c>
      <c r="F9" s="137">
        <v>5</v>
      </c>
      <c r="G9" s="103" t="s">
        <v>429</v>
      </c>
      <c r="H9" s="104" t="s">
        <v>425</v>
      </c>
      <c r="I9" s="1181"/>
      <c r="J9" s="1181"/>
      <c r="K9" s="711">
        <v>1</v>
      </c>
      <c r="L9" s="711">
        <v>0.18</v>
      </c>
      <c r="M9" s="713">
        <v>2988628897</v>
      </c>
      <c r="N9" s="713">
        <v>849866275</v>
      </c>
      <c r="O9" s="106">
        <f>+N9/M9</f>
        <v>0.2843666123462501</v>
      </c>
      <c r="P9" s="109"/>
      <c r="Q9" s="107"/>
      <c r="R9" s="107"/>
      <c r="S9" s="107"/>
      <c r="T9" s="107"/>
    </row>
    <row r="10" spans="1:20" s="91" customFormat="1" ht="111.75" customHeight="1" x14ac:dyDescent="0.25">
      <c r="A10" s="147" t="s">
        <v>453</v>
      </c>
      <c r="B10" s="147" t="s">
        <v>454</v>
      </c>
      <c r="C10" s="147" t="s">
        <v>455</v>
      </c>
      <c r="D10" s="145" t="s">
        <v>445</v>
      </c>
      <c r="E10" s="121">
        <v>1133</v>
      </c>
      <c r="F10" s="138">
        <v>6</v>
      </c>
      <c r="G10" s="108" t="s">
        <v>430</v>
      </c>
      <c r="H10" s="104" t="s">
        <v>427</v>
      </c>
      <c r="I10" s="1181"/>
      <c r="J10" s="1181"/>
      <c r="K10" s="711">
        <v>1</v>
      </c>
      <c r="L10" s="711">
        <v>0.75</v>
      </c>
      <c r="M10" s="713">
        <v>5718777315</v>
      </c>
      <c r="N10" s="713">
        <v>4599120469</v>
      </c>
      <c r="O10" s="106">
        <f t="shared" ref="O10:O18" si="0">+N10/M10</f>
        <v>0.80421394568674509</v>
      </c>
      <c r="P10" s="107"/>
      <c r="Q10" s="107"/>
      <c r="R10" s="107"/>
      <c r="S10" s="107"/>
      <c r="T10" s="107"/>
    </row>
    <row r="11" spans="1:20" s="91" customFormat="1" ht="111.75" customHeight="1" x14ac:dyDescent="0.25">
      <c r="A11" s="147" t="s">
        <v>453</v>
      </c>
      <c r="B11" s="147" t="s">
        <v>454</v>
      </c>
      <c r="C11" s="147" t="s">
        <v>455</v>
      </c>
      <c r="D11" s="145" t="s">
        <v>445</v>
      </c>
      <c r="E11" s="121">
        <v>1133</v>
      </c>
      <c r="F11" s="137">
        <v>7</v>
      </c>
      <c r="G11" s="103" t="s">
        <v>431</v>
      </c>
      <c r="H11" s="104" t="s">
        <v>433</v>
      </c>
      <c r="I11" s="1182"/>
      <c r="J11" s="1182"/>
      <c r="K11" s="711">
        <v>1</v>
      </c>
      <c r="L11" s="711">
        <v>0.75</v>
      </c>
      <c r="M11" s="713">
        <v>1920683020</v>
      </c>
      <c r="N11" s="713">
        <v>1556641051</v>
      </c>
      <c r="O11" s="106">
        <f t="shared" si="0"/>
        <v>0.81046223389843886</v>
      </c>
      <c r="P11" s="107"/>
      <c r="Q11" s="107"/>
      <c r="R11" s="107"/>
      <c r="S11" s="107"/>
      <c r="T11" s="107"/>
    </row>
    <row r="12" spans="1:20" s="91" customFormat="1" ht="75" x14ac:dyDescent="0.25">
      <c r="A12" s="147" t="s">
        <v>453</v>
      </c>
      <c r="B12" s="147" t="s">
        <v>454</v>
      </c>
      <c r="C12" s="147" t="s">
        <v>455</v>
      </c>
      <c r="D12" s="111" t="s">
        <v>446</v>
      </c>
      <c r="E12" s="121">
        <v>1133</v>
      </c>
      <c r="F12" s="139">
        <v>8</v>
      </c>
      <c r="G12" s="111" t="s">
        <v>432</v>
      </c>
      <c r="H12" s="104" t="s">
        <v>433</v>
      </c>
      <c r="I12" s="708">
        <v>0.7</v>
      </c>
      <c r="J12" s="708">
        <v>0.7</v>
      </c>
      <c r="K12" s="711">
        <v>0.6</v>
      </c>
      <c r="L12" s="711">
        <v>0.6</v>
      </c>
      <c r="M12" s="713">
        <v>299218562</v>
      </c>
      <c r="N12" s="713">
        <v>225130911</v>
      </c>
      <c r="O12" s="106">
        <f t="shared" si="0"/>
        <v>0.75239620662303697</v>
      </c>
      <c r="P12" s="107"/>
      <c r="Q12" s="107"/>
      <c r="R12" s="107"/>
      <c r="S12" s="107"/>
      <c r="T12" s="107"/>
    </row>
    <row r="13" spans="1:20" s="91" customFormat="1" ht="75" x14ac:dyDescent="0.25">
      <c r="A13" s="147" t="s">
        <v>453</v>
      </c>
      <c r="B13" s="147" t="s">
        <v>454</v>
      </c>
      <c r="C13" s="147" t="s">
        <v>455</v>
      </c>
      <c r="D13" s="112" t="s">
        <v>447</v>
      </c>
      <c r="E13" s="121">
        <v>1133</v>
      </c>
      <c r="F13" s="141">
        <v>3</v>
      </c>
      <c r="G13" s="112" t="s">
        <v>426</v>
      </c>
      <c r="H13" s="104" t="s">
        <v>551</v>
      </c>
      <c r="I13" s="709">
        <v>0.06</v>
      </c>
      <c r="J13" s="709">
        <v>0.03</v>
      </c>
      <c r="K13" s="711">
        <v>100</v>
      </c>
      <c r="L13" s="711">
        <v>0</v>
      </c>
      <c r="M13" s="713">
        <v>623000000</v>
      </c>
      <c r="N13" s="713">
        <v>0</v>
      </c>
      <c r="O13" s="106">
        <f t="shared" si="0"/>
        <v>0</v>
      </c>
      <c r="P13" s="107"/>
      <c r="Q13" s="113"/>
      <c r="R13" s="113"/>
      <c r="S13" s="113"/>
      <c r="T13" s="113"/>
    </row>
    <row r="14" spans="1:20" s="91" customFormat="1" ht="75" x14ac:dyDescent="0.25">
      <c r="A14" s="147" t="s">
        <v>453</v>
      </c>
      <c r="B14" s="147" t="s">
        <v>454</v>
      </c>
      <c r="C14" s="147" t="s">
        <v>455</v>
      </c>
      <c r="D14" s="114" t="s">
        <v>448</v>
      </c>
      <c r="E14" s="121">
        <v>1133</v>
      </c>
      <c r="F14" s="142">
        <v>8</v>
      </c>
      <c r="G14" s="114" t="s">
        <v>432</v>
      </c>
      <c r="H14" s="104" t="s">
        <v>433</v>
      </c>
      <c r="I14" s="1183">
        <v>0.3</v>
      </c>
      <c r="J14" s="1183">
        <v>0.3</v>
      </c>
      <c r="K14" s="711">
        <v>0.6</v>
      </c>
      <c r="L14" s="711">
        <v>0.6</v>
      </c>
      <c r="M14" s="713">
        <v>76673999</v>
      </c>
      <c r="N14" s="713">
        <v>76673999</v>
      </c>
      <c r="O14" s="106">
        <f t="shared" si="0"/>
        <v>1</v>
      </c>
      <c r="P14" s="115"/>
      <c r="Q14" s="116"/>
      <c r="R14" s="116"/>
      <c r="S14" s="116"/>
      <c r="T14" s="116"/>
    </row>
    <row r="15" spans="1:20" s="91" customFormat="1" ht="93.75" x14ac:dyDescent="0.25">
      <c r="A15" s="147" t="s">
        <v>453</v>
      </c>
      <c r="B15" s="147" t="s">
        <v>454</v>
      </c>
      <c r="C15" s="147" t="s">
        <v>455</v>
      </c>
      <c r="D15" s="114" t="s">
        <v>448</v>
      </c>
      <c r="E15" s="121">
        <v>1133</v>
      </c>
      <c r="F15" s="142">
        <v>1</v>
      </c>
      <c r="G15" s="114" t="s">
        <v>434</v>
      </c>
      <c r="H15" s="104" t="s">
        <v>425</v>
      </c>
      <c r="I15" s="1184"/>
      <c r="J15" s="1184"/>
      <c r="K15" s="711">
        <v>0.44</v>
      </c>
      <c r="L15" s="711">
        <v>0</v>
      </c>
      <c r="M15" s="713">
        <v>10000000</v>
      </c>
      <c r="N15" s="713">
        <v>0</v>
      </c>
      <c r="O15" s="106">
        <f t="shared" si="0"/>
        <v>0</v>
      </c>
      <c r="P15" s="115"/>
      <c r="Q15" s="116"/>
      <c r="R15" s="116"/>
      <c r="S15" s="116"/>
      <c r="T15" s="116"/>
    </row>
    <row r="16" spans="1:20" s="91" customFormat="1" ht="93.75" x14ac:dyDescent="0.25">
      <c r="A16" s="147" t="s">
        <v>453</v>
      </c>
      <c r="B16" s="147" t="s">
        <v>454</v>
      </c>
      <c r="C16" s="147" t="s">
        <v>455</v>
      </c>
      <c r="D16" s="117" t="s">
        <v>449</v>
      </c>
      <c r="E16" s="121">
        <v>1133</v>
      </c>
      <c r="F16" s="136">
        <v>1</v>
      </c>
      <c r="G16" s="117" t="s">
        <v>434</v>
      </c>
      <c r="H16" s="104" t="s">
        <v>425</v>
      </c>
      <c r="I16" s="710">
        <v>0.04</v>
      </c>
      <c r="J16" s="711">
        <v>0</v>
      </c>
      <c r="K16" s="711">
        <v>0.44</v>
      </c>
      <c r="L16" s="711">
        <v>0</v>
      </c>
      <c r="M16" s="713">
        <v>0</v>
      </c>
      <c r="N16" s="713">
        <v>0</v>
      </c>
      <c r="O16" s="106" t="e">
        <f t="shared" si="0"/>
        <v>#DIV/0!</v>
      </c>
      <c r="P16" s="107"/>
      <c r="Q16" s="116"/>
      <c r="R16" s="116"/>
      <c r="S16" s="116"/>
      <c r="T16" s="116"/>
    </row>
    <row r="17" spans="1:20" s="91" customFormat="1" ht="106.5" customHeight="1" x14ac:dyDescent="0.25">
      <c r="A17" s="147" t="s">
        <v>453</v>
      </c>
      <c r="B17" s="147" t="s">
        <v>454</v>
      </c>
      <c r="C17" s="147" t="s">
        <v>455</v>
      </c>
      <c r="D17" s="149" t="s">
        <v>450</v>
      </c>
      <c r="E17" s="121">
        <v>1133</v>
      </c>
      <c r="F17" s="140">
        <v>1</v>
      </c>
      <c r="G17" s="118" t="s">
        <v>434</v>
      </c>
      <c r="H17" s="104" t="s">
        <v>425</v>
      </c>
      <c r="I17" s="1178">
        <v>0.39</v>
      </c>
      <c r="J17" s="1178">
        <v>0.39</v>
      </c>
      <c r="K17" s="711">
        <v>0.44</v>
      </c>
      <c r="L17" s="711">
        <v>0</v>
      </c>
      <c r="M17" s="713">
        <v>9782040778</v>
      </c>
      <c r="N17" s="713">
        <v>0</v>
      </c>
      <c r="O17" s="106">
        <f t="shared" si="0"/>
        <v>0</v>
      </c>
      <c r="P17" s="107"/>
      <c r="Q17" s="115"/>
      <c r="R17" s="107"/>
      <c r="S17" s="107"/>
      <c r="T17" s="107"/>
    </row>
    <row r="18" spans="1:20" s="91" customFormat="1" ht="90.75" customHeight="1" x14ac:dyDescent="0.25">
      <c r="A18" s="147" t="s">
        <v>453</v>
      </c>
      <c r="B18" s="147" t="s">
        <v>454</v>
      </c>
      <c r="C18" s="147" t="s">
        <v>455</v>
      </c>
      <c r="D18" s="149" t="s">
        <v>450</v>
      </c>
      <c r="E18" s="121">
        <v>1133</v>
      </c>
      <c r="F18" s="140">
        <v>3</v>
      </c>
      <c r="G18" s="118" t="s">
        <v>426</v>
      </c>
      <c r="H18" s="104" t="s">
        <v>427</v>
      </c>
      <c r="I18" s="1182"/>
      <c r="J18" s="1182"/>
      <c r="K18" s="711">
        <v>100</v>
      </c>
      <c r="L18" s="711">
        <v>0</v>
      </c>
      <c r="M18" s="713">
        <v>0</v>
      </c>
      <c r="N18" s="713">
        <v>0</v>
      </c>
      <c r="O18" s="106" t="e">
        <f t="shared" si="0"/>
        <v>#DIV/0!</v>
      </c>
      <c r="P18" s="107"/>
      <c r="Q18" s="115"/>
      <c r="R18" s="115"/>
      <c r="S18" s="115"/>
      <c r="T18" s="115"/>
    </row>
    <row r="19" spans="1:20" s="93" customFormat="1" ht="15.75" customHeight="1" thickBot="1" x14ac:dyDescent="0.3">
      <c r="A19" s="119"/>
      <c r="B19" s="119"/>
      <c r="C19" s="119"/>
      <c r="D19" s="119"/>
      <c r="E19" s="119"/>
      <c r="F19" s="119"/>
      <c r="G19" s="119" t="s">
        <v>435</v>
      </c>
      <c r="H19" s="119"/>
      <c r="I19" s="119"/>
      <c r="J19" s="119"/>
      <c r="K19" s="119"/>
      <c r="L19" s="119"/>
      <c r="M19" s="125">
        <f>SUM(M6:M18)</f>
        <v>30673934000</v>
      </c>
      <c r="N19" s="120">
        <f>SUM(N6:N18)</f>
        <v>11627252786</v>
      </c>
      <c r="O19" s="119"/>
      <c r="P19" s="119"/>
      <c r="Q19" s="119"/>
      <c r="R19" s="119"/>
      <c r="S19" s="119"/>
      <c r="T19" s="119"/>
    </row>
    <row r="20" spans="1:20" s="91" customFormat="1" ht="168.75" x14ac:dyDescent="0.25">
      <c r="A20" s="144" t="s">
        <v>1051</v>
      </c>
      <c r="B20" s="144" t="s">
        <v>437</v>
      </c>
      <c r="C20" s="144" t="s">
        <v>456</v>
      </c>
      <c r="D20" s="151" t="s">
        <v>451</v>
      </c>
      <c r="E20" s="143">
        <v>908</v>
      </c>
      <c r="F20" s="121">
        <v>2</v>
      </c>
      <c r="G20" s="152" t="s">
        <v>438</v>
      </c>
      <c r="H20" s="104" t="s">
        <v>439</v>
      </c>
      <c r="I20" s="710">
        <v>23.75</v>
      </c>
      <c r="J20" s="710">
        <v>18.75</v>
      </c>
      <c r="K20" s="105">
        <v>100</v>
      </c>
      <c r="L20" s="711">
        <v>75</v>
      </c>
      <c r="M20" s="713">
        <v>6207910000</v>
      </c>
      <c r="N20" s="713">
        <v>5416669294</v>
      </c>
      <c r="O20" s="106">
        <f>+N20/M20</f>
        <v>0.8725431415726066</v>
      </c>
      <c r="P20" s="134"/>
      <c r="Q20" s="134"/>
      <c r="R20" s="134"/>
      <c r="S20" s="135"/>
      <c r="T20" s="122"/>
    </row>
    <row r="21" spans="1:20" s="94" customFormat="1" ht="19.5" thickBot="1" x14ac:dyDescent="0.3">
      <c r="A21" s="123"/>
      <c r="B21" s="123"/>
      <c r="C21" s="123"/>
      <c r="D21" s="119"/>
      <c r="E21" s="146"/>
      <c r="F21" s="119"/>
      <c r="G21" s="119"/>
      <c r="H21" s="124"/>
      <c r="I21" s="124"/>
      <c r="J21" s="124"/>
      <c r="K21" s="124"/>
      <c r="L21" s="124"/>
      <c r="M21" s="125">
        <f>SUM(M20)</f>
        <v>6207910000</v>
      </c>
      <c r="N21" s="125">
        <f>SUM(N20)</f>
        <v>5416669294</v>
      </c>
      <c r="O21" s="124"/>
      <c r="P21" s="119"/>
      <c r="Q21" s="119"/>
      <c r="R21" s="119"/>
      <c r="S21" s="119"/>
      <c r="T21" s="119"/>
    </row>
    <row r="22" spans="1:20" s="91" customFormat="1" ht="94.5" thickBot="1" x14ac:dyDescent="0.3">
      <c r="A22" s="148" t="s">
        <v>1051</v>
      </c>
      <c r="B22" s="148" t="s">
        <v>441</v>
      </c>
      <c r="C22" s="148" t="s">
        <v>457</v>
      </c>
      <c r="D22" s="153" t="s">
        <v>452</v>
      </c>
      <c r="E22" s="126">
        <v>1135</v>
      </c>
      <c r="F22" s="126">
        <v>1</v>
      </c>
      <c r="G22" s="154" t="s">
        <v>442</v>
      </c>
      <c r="H22" s="104" t="s">
        <v>443</v>
      </c>
      <c r="I22" s="1178">
        <v>30.84</v>
      </c>
      <c r="J22" s="1178">
        <v>17.84</v>
      </c>
      <c r="K22" s="105">
        <v>1.7</v>
      </c>
      <c r="L22" s="712">
        <v>0.6</v>
      </c>
      <c r="M22" s="713">
        <v>4292417000</v>
      </c>
      <c r="N22" s="713">
        <v>1611550856</v>
      </c>
      <c r="O22" s="127">
        <f>+N22/M22</f>
        <v>0.37544135530168665</v>
      </c>
      <c r="P22" s="116"/>
      <c r="Q22" s="116"/>
      <c r="R22" s="116"/>
      <c r="S22" s="116"/>
      <c r="T22" s="122"/>
    </row>
    <row r="23" spans="1:20" s="91" customFormat="1" ht="75" x14ac:dyDescent="0.25">
      <c r="A23" s="148" t="s">
        <v>1051</v>
      </c>
      <c r="B23" s="148" t="s">
        <v>441</v>
      </c>
      <c r="C23" s="148" t="s">
        <v>457</v>
      </c>
      <c r="D23" s="153" t="s">
        <v>452</v>
      </c>
      <c r="E23" s="126">
        <v>1135</v>
      </c>
      <c r="F23" s="126">
        <v>2</v>
      </c>
      <c r="G23" s="154" t="s">
        <v>444</v>
      </c>
      <c r="H23" s="104" t="s">
        <v>443</v>
      </c>
      <c r="I23" s="1179"/>
      <c r="J23" s="1179"/>
      <c r="K23" s="105">
        <v>1.92</v>
      </c>
      <c r="L23" s="712">
        <v>1.32</v>
      </c>
      <c r="M23" s="713">
        <v>537000000</v>
      </c>
      <c r="N23" s="713">
        <v>27000000</v>
      </c>
      <c r="O23" s="127">
        <v>0</v>
      </c>
      <c r="P23" s="116"/>
      <c r="Q23" s="116"/>
      <c r="R23" s="116"/>
      <c r="S23" s="116"/>
      <c r="T23" s="122"/>
    </row>
    <row r="24" spans="1:20" ht="18.75" x14ac:dyDescent="0.25">
      <c r="A24" s="128" t="s">
        <v>435</v>
      </c>
      <c r="B24" s="129"/>
      <c r="C24" s="129"/>
      <c r="D24" s="129"/>
      <c r="E24" s="129"/>
      <c r="F24" s="130"/>
      <c r="G24" s="124" t="s">
        <v>435</v>
      </c>
      <c r="H24" s="124"/>
      <c r="I24" s="124"/>
      <c r="J24" s="124"/>
      <c r="K24" s="124"/>
      <c r="L24" s="124"/>
      <c r="M24" s="125">
        <f>SUM(M22:M23)</f>
        <v>4829417000</v>
      </c>
      <c r="N24" s="125">
        <f>SUM(N22:N23)</f>
        <v>1638550856</v>
      </c>
      <c r="O24" s="124"/>
      <c r="P24" s="119"/>
      <c r="Q24" s="119"/>
      <c r="R24" s="119"/>
      <c r="S24" s="119"/>
      <c r="T24" s="119"/>
    </row>
  </sheetData>
  <autoFilter ref="A5:G5">
    <sortState ref="A5:X26">
      <sortCondition ref="D4"/>
    </sortState>
  </autoFilter>
  <mergeCells count="8">
    <mergeCell ref="I22:I23"/>
    <mergeCell ref="J22:J23"/>
    <mergeCell ref="I6:I11"/>
    <mergeCell ref="J6:J11"/>
    <mergeCell ref="I14:I15"/>
    <mergeCell ref="J14:J15"/>
    <mergeCell ref="I17:I18"/>
    <mergeCell ref="J17:J18"/>
  </mergeCells>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625" customWidth="1"/>
    <col min="2" max="2" width="10" customWidth="1"/>
    <col min="3" max="3" width="58.375" customWidth="1"/>
    <col min="4" max="4" width="31.875" customWidth="1"/>
  </cols>
  <sheetData>
    <row r="7" spans="1:4" x14ac:dyDescent="0.25">
      <c r="B7" s="241"/>
      <c r="C7" s="251" t="s">
        <v>406</v>
      </c>
      <c r="D7" s="85"/>
    </row>
    <row r="8" spans="1:4" ht="23.25" thickBot="1" x14ac:dyDescent="0.3">
      <c r="A8" s="250" t="s">
        <v>544</v>
      </c>
      <c r="B8" s="243" t="s">
        <v>7</v>
      </c>
      <c r="C8" s="243" t="s">
        <v>545</v>
      </c>
      <c r="D8" s="242" t="s">
        <v>416</v>
      </c>
    </row>
    <row r="9" spans="1:4" ht="66.75" customHeight="1" thickBot="1" x14ac:dyDescent="0.3">
      <c r="A9" s="82">
        <v>103</v>
      </c>
      <c r="B9" s="157">
        <v>1</v>
      </c>
      <c r="C9" s="13" t="s">
        <v>571</v>
      </c>
      <c r="D9" s="217" t="s">
        <v>546</v>
      </c>
    </row>
    <row r="10" spans="1:4" ht="30" x14ac:dyDescent="0.25">
      <c r="A10" s="82">
        <v>103</v>
      </c>
      <c r="B10" s="157">
        <v>2</v>
      </c>
      <c r="C10" s="217" t="s">
        <v>309</v>
      </c>
      <c r="D10" s="217" t="s">
        <v>546</v>
      </c>
    </row>
    <row r="11" spans="1:4" ht="30" x14ac:dyDescent="0.25">
      <c r="A11" s="82">
        <v>103</v>
      </c>
      <c r="B11" s="157">
        <v>3</v>
      </c>
      <c r="C11" s="217" t="s">
        <v>547</v>
      </c>
      <c r="D11" s="217" t="s">
        <v>546</v>
      </c>
    </row>
    <row r="12" spans="1:4" x14ac:dyDescent="0.25">
      <c r="A12" s="82">
        <v>103</v>
      </c>
      <c r="B12" s="157">
        <v>4</v>
      </c>
      <c r="C12" s="217" t="s">
        <v>548</v>
      </c>
      <c r="D12" s="217" t="s">
        <v>546</v>
      </c>
    </row>
    <row r="13" spans="1:4" s="244" customFormat="1" ht="30" x14ac:dyDescent="0.25">
      <c r="A13" s="82">
        <v>103</v>
      </c>
      <c r="B13" s="157">
        <v>5</v>
      </c>
      <c r="C13" s="248" t="s">
        <v>326</v>
      </c>
      <c r="D13" s="217" t="s">
        <v>546</v>
      </c>
    </row>
    <row r="14" spans="1:4" ht="30" x14ac:dyDescent="0.25">
      <c r="A14" s="82">
        <v>103</v>
      </c>
      <c r="B14" s="157">
        <v>6</v>
      </c>
      <c r="C14" s="217" t="s">
        <v>549</v>
      </c>
      <c r="D14" s="217" t="s">
        <v>546</v>
      </c>
    </row>
    <row r="15" spans="1:4" ht="30" x14ac:dyDescent="0.25">
      <c r="A15" s="82">
        <v>103</v>
      </c>
      <c r="B15" s="157">
        <v>7</v>
      </c>
      <c r="C15" s="217" t="s">
        <v>550</v>
      </c>
      <c r="D15" s="217" t="s">
        <v>546</v>
      </c>
    </row>
    <row r="16" spans="1:4" ht="32.25" customHeight="1" x14ac:dyDescent="0.25">
      <c r="A16" s="82">
        <v>103</v>
      </c>
      <c r="B16" s="157">
        <v>8</v>
      </c>
      <c r="C16" s="217" t="s">
        <v>484</v>
      </c>
      <c r="D16" s="217" t="s">
        <v>551</v>
      </c>
    </row>
    <row r="17" spans="1:4" ht="30" customHeight="1" x14ac:dyDescent="0.25">
      <c r="A17" s="82">
        <v>103</v>
      </c>
      <c r="B17" s="157">
        <v>9</v>
      </c>
      <c r="C17" s="217" t="s">
        <v>518</v>
      </c>
      <c r="D17" s="217" t="s">
        <v>551</v>
      </c>
    </row>
    <row r="18" spans="1:4" ht="29.25" customHeight="1" x14ac:dyDescent="0.25">
      <c r="A18" s="82">
        <v>103</v>
      </c>
      <c r="B18" s="157">
        <v>10</v>
      </c>
      <c r="C18" s="217" t="s">
        <v>519</v>
      </c>
      <c r="D18" s="217" t="s">
        <v>551</v>
      </c>
    </row>
    <row r="19" spans="1:4" ht="30" x14ac:dyDescent="0.25">
      <c r="A19" s="82">
        <v>103</v>
      </c>
      <c r="B19" s="157">
        <v>11</v>
      </c>
      <c r="C19" s="217" t="s">
        <v>552</v>
      </c>
      <c r="D19" s="217" t="s">
        <v>553</v>
      </c>
    </row>
    <row r="20" spans="1:4" ht="30" x14ac:dyDescent="0.25">
      <c r="A20" s="82">
        <v>115</v>
      </c>
      <c r="B20" s="157">
        <v>12</v>
      </c>
      <c r="C20" s="217" t="s">
        <v>554</v>
      </c>
      <c r="D20" s="217" t="s">
        <v>555</v>
      </c>
    </row>
    <row r="21" spans="1:4" s="245" customFormat="1" ht="30" x14ac:dyDescent="0.25">
      <c r="A21" s="82">
        <v>115</v>
      </c>
      <c r="B21" s="157">
        <v>13</v>
      </c>
      <c r="C21" s="217" t="s">
        <v>556</v>
      </c>
      <c r="D21" s="217" t="s">
        <v>555</v>
      </c>
    </row>
    <row r="22" spans="1:4" ht="30" x14ac:dyDescent="0.25">
      <c r="A22" s="82">
        <v>115</v>
      </c>
      <c r="B22" s="157">
        <v>14</v>
      </c>
      <c r="C22" s="217" t="s">
        <v>557</v>
      </c>
      <c r="D22" s="217" t="s">
        <v>555</v>
      </c>
    </row>
    <row r="23" spans="1:4" ht="30" x14ac:dyDescent="0.25">
      <c r="A23" s="82">
        <v>115</v>
      </c>
      <c r="B23" s="157">
        <v>15</v>
      </c>
      <c r="C23" s="217" t="s">
        <v>287</v>
      </c>
      <c r="D23" s="217" t="s">
        <v>555</v>
      </c>
    </row>
    <row r="24" spans="1:4" ht="60" x14ac:dyDescent="0.25">
      <c r="A24" s="82">
        <v>117</v>
      </c>
      <c r="B24" s="157">
        <v>16</v>
      </c>
      <c r="C24" s="217" t="s">
        <v>558</v>
      </c>
      <c r="D24" s="217" t="s">
        <v>553</v>
      </c>
    </row>
    <row r="25" spans="1:4" ht="30" x14ac:dyDescent="0.25">
      <c r="A25" s="82">
        <v>117</v>
      </c>
      <c r="B25" s="157">
        <v>17</v>
      </c>
      <c r="C25" s="217" t="s">
        <v>559</v>
      </c>
      <c r="D25" s="217" t="s">
        <v>553</v>
      </c>
    </row>
    <row r="26" spans="1:4" x14ac:dyDescent="0.25">
      <c r="A26" s="82">
        <v>117</v>
      </c>
      <c r="B26" s="157">
        <v>18</v>
      </c>
      <c r="C26" s="217" t="s">
        <v>560</v>
      </c>
      <c r="D26" s="217" t="s">
        <v>553</v>
      </c>
    </row>
    <row r="27" spans="1:4" x14ac:dyDescent="0.25">
      <c r="A27" s="82">
        <v>117</v>
      </c>
      <c r="B27" s="157">
        <v>19</v>
      </c>
      <c r="C27" s="217" t="s">
        <v>561</v>
      </c>
      <c r="D27" s="217" t="s">
        <v>553</v>
      </c>
    </row>
    <row r="28" spans="1:4" ht="30" x14ac:dyDescent="0.25">
      <c r="A28" s="82">
        <v>118</v>
      </c>
      <c r="B28" s="157">
        <v>20</v>
      </c>
      <c r="C28" s="217" t="s">
        <v>562</v>
      </c>
      <c r="D28" s="217" t="s">
        <v>553</v>
      </c>
    </row>
    <row r="29" spans="1:4" ht="30" x14ac:dyDescent="0.25">
      <c r="A29" s="82">
        <v>119</v>
      </c>
      <c r="B29" s="157">
        <v>21</v>
      </c>
      <c r="C29" s="217" t="s">
        <v>563</v>
      </c>
      <c r="D29" s="217" t="s">
        <v>553</v>
      </c>
    </row>
    <row r="30" spans="1:4" ht="30" x14ac:dyDescent="0.25">
      <c r="A30" s="82">
        <v>119</v>
      </c>
      <c r="B30" s="157">
        <v>22</v>
      </c>
      <c r="C30" s="217" t="s">
        <v>263</v>
      </c>
      <c r="D30" s="217" t="s">
        <v>553</v>
      </c>
    </row>
    <row r="31" spans="1:4" ht="30" x14ac:dyDescent="0.25">
      <c r="A31" s="82">
        <v>119</v>
      </c>
      <c r="B31" s="157">
        <v>23</v>
      </c>
      <c r="C31" s="217" t="s">
        <v>564</v>
      </c>
      <c r="D31" s="217" t="s">
        <v>553</v>
      </c>
    </row>
    <row r="32" spans="1:4" ht="30" x14ac:dyDescent="0.25">
      <c r="A32" s="82">
        <v>116</v>
      </c>
      <c r="B32" s="157">
        <v>24</v>
      </c>
      <c r="C32" s="95" t="s">
        <v>524</v>
      </c>
      <c r="D32" s="217" t="s">
        <v>522</v>
      </c>
    </row>
    <row r="33" spans="1:4" x14ac:dyDescent="0.25">
      <c r="A33" s="249"/>
      <c r="B33" s="249"/>
      <c r="C33" s="249"/>
      <c r="D33" s="249"/>
    </row>
    <row r="34" spans="1:4" x14ac:dyDescent="0.25">
      <c r="A34" s="249"/>
      <c r="B34" s="249"/>
      <c r="C34" s="249"/>
      <c r="D34" s="249"/>
    </row>
    <row r="35" spans="1:4" x14ac:dyDescent="0.25">
      <c r="A35" s="249"/>
      <c r="B35" s="249"/>
      <c r="C35" s="249"/>
      <c r="D35" s="249"/>
    </row>
    <row r="36" spans="1:4" x14ac:dyDescent="0.25">
      <c r="A36" s="249"/>
      <c r="B36" s="249"/>
      <c r="C36" s="249"/>
      <c r="D36" s="249"/>
    </row>
    <row r="37" spans="1:4" ht="15" customHeight="1" x14ac:dyDescent="0.25">
      <c r="A37" s="249"/>
      <c r="B37" s="243"/>
      <c r="C37" s="251" t="s">
        <v>440</v>
      </c>
    </row>
    <row r="38" spans="1:4" ht="30" x14ac:dyDescent="0.25">
      <c r="A38" s="250" t="s">
        <v>544</v>
      </c>
      <c r="B38" s="243" t="s">
        <v>7</v>
      </c>
      <c r="C38" s="243" t="s">
        <v>565</v>
      </c>
      <c r="D38" s="243" t="s">
        <v>416</v>
      </c>
    </row>
    <row r="39" spans="1:4" ht="28.5" customHeight="1" x14ac:dyDescent="0.25">
      <c r="A39" s="82">
        <v>92</v>
      </c>
      <c r="B39" s="157">
        <v>1</v>
      </c>
      <c r="C39" s="217" t="s">
        <v>566</v>
      </c>
      <c r="D39" s="157" t="s">
        <v>567</v>
      </c>
    </row>
    <row r="40" spans="1:4" x14ac:dyDescent="0.25">
      <c r="A40" s="82">
        <v>92</v>
      </c>
      <c r="B40" s="157">
        <v>2</v>
      </c>
      <c r="C40" s="217" t="s">
        <v>79</v>
      </c>
      <c r="D40" s="157" t="s">
        <v>567</v>
      </c>
    </row>
    <row r="41" spans="1:4" ht="30" x14ac:dyDescent="0.25">
      <c r="A41" s="82">
        <v>92</v>
      </c>
      <c r="B41" s="217">
        <v>3</v>
      </c>
      <c r="C41" s="248" t="s">
        <v>520</v>
      </c>
      <c r="D41" s="157" t="s">
        <v>567</v>
      </c>
    </row>
    <row r="42" spans="1:4" ht="30" x14ac:dyDescent="0.25">
      <c r="A42" s="82">
        <v>92</v>
      </c>
      <c r="B42" s="217">
        <v>4</v>
      </c>
      <c r="C42" s="217" t="s">
        <v>521</v>
      </c>
      <c r="D42" s="157" t="s">
        <v>567</v>
      </c>
    </row>
    <row r="43" spans="1:4" ht="60" x14ac:dyDescent="0.25">
      <c r="A43" s="82">
        <v>92</v>
      </c>
      <c r="B43" s="217">
        <v>5</v>
      </c>
      <c r="C43" s="217" t="s">
        <v>568</v>
      </c>
      <c r="D43" s="157" t="s">
        <v>567</v>
      </c>
    </row>
    <row r="44" spans="1:4" x14ac:dyDescent="0.25">
      <c r="A44" s="249"/>
      <c r="B44" s="249"/>
      <c r="C44" s="249"/>
      <c r="D44" s="249"/>
    </row>
    <row r="45" spans="1:4" x14ac:dyDescent="0.25">
      <c r="A45" s="249"/>
      <c r="B45" s="249"/>
      <c r="C45" s="249"/>
      <c r="D45" s="249"/>
    </row>
    <row r="46" spans="1:4" ht="15" customHeight="1" x14ac:dyDescent="0.25">
      <c r="A46" s="249"/>
      <c r="B46" s="243"/>
      <c r="C46" s="251" t="s">
        <v>436</v>
      </c>
    </row>
    <row r="47" spans="1:4" ht="30.75" thickBot="1" x14ac:dyDescent="0.3">
      <c r="A47" s="250" t="s">
        <v>544</v>
      </c>
      <c r="B47" s="243" t="s">
        <v>7</v>
      </c>
      <c r="C47" s="243" t="s">
        <v>565</v>
      </c>
      <c r="D47" s="243" t="s">
        <v>416</v>
      </c>
    </row>
    <row r="48" spans="1:4" ht="45.75" thickBot="1" x14ac:dyDescent="0.3">
      <c r="A48" s="82">
        <v>71</v>
      </c>
      <c r="B48" s="217">
        <v>1</v>
      </c>
      <c r="C48" s="266" t="s">
        <v>589</v>
      </c>
      <c r="D48" s="157" t="s">
        <v>567</v>
      </c>
    </row>
    <row r="49" spans="1:4" ht="45.75" thickBot="1" x14ac:dyDescent="0.3">
      <c r="A49" s="82">
        <v>71</v>
      </c>
      <c r="B49" s="217">
        <v>2</v>
      </c>
      <c r="C49" s="266" t="s">
        <v>590</v>
      </c>
      <c r="D49" s="157" t="s">
        <v>567</v>
      </c>
    </row>
    <row r="50" spans="1:4" ht="30" x14ac:dyDescent="0.25">
      <c r="A50" s="82">
        <v>71</v>
      </c>
      <c r="B50" s="157">
        <v>3</v>
      </c>
      <c r="C50" s="267" t="s">
        <v>588</v>
      </c>
      <c r="D50" s="157" t="s">
        <v>567</v>
      </c>
    </row>
    <row r="51" spans="1:4" ht="30" x14ac:dyDescent="0.25">
      <c r="A51" s="82">
        <v>71</v>
      </c>
      <c r="B51" s="157">
        <v>4</v>
      </c>
      <c r="C51" s="217" t="s">
        <v>569</v>
      </c>
      <c r="D51" s="157" t="s">
        <v>553</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 DE ACCIÓN 2018</vt:lpstr>
      <vt:lpstr>Indicadores</vt:lpstr>
      <vt:lpstr>PLAN DE ACCIÓN 2018 Producto</vt:lpstr>
      <vt:lpstr>PLAN DE ACCIÓN 2018 Actividades</vt:lpstr>
      <vt:lpstr>Tablas</vt:lpstr>
      <vt:lpstr>PLAN DE DESARROLLO 2018</vt:lpstr>
      <vt:lpstr>Actividades Plan de Desarrollo</vt:lpstr>
      <vt:lpstr>'PLAN DE ACCIÓN 2018 Producto'!Área_de_impresión</vt:lpstr>
      <vt:lpstr>'PLAN DE DESARROLLO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cp:lastPrinted>2018-08-09T16:49:01Z</cp:lastPrinted>
  <dcterms:created xsi:type="dcterms:W3CDTF">2018-02-01T01:50:26Z</dcterms:created>
  <dcterms:modified xsi:type="dcterms:W3CDTF">2019-01-25T20:35:33Z</dcterms:modified>
</cp:coreProperties>
</file>